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13_ncr:1_{220383E8-389E-4BB9-8426-1543DB21E4AF}" xr6:coauthVersionLast="47" xr6:coauthVersionMax="47" xr10:uidLastSave="{00000000-0000-0000-0000-000000000000}"/>
  <workbookProtection workbookAlgorithmName="SHA-512" workbookHashValue="P4oLue0pT69QVHJkEj9i+BUCQCVp0ruCgIpFuLVfq/nC1O+vwXmviEmwAwE1AYzRHUM2Kj4KwXkXchW4M92Srw==" workbookSaltValue="zQnqhWi0/hnVGp8nqL9Bwg==" workbookSpinCount="100000" lockStructure="1"/>
  <bookViews>
    <workbookView xWindow="-28920" yWindow="-120" windowWidth="29040" windowHeight="15840" tabRatio="789" xr2:uid="{93E4E289-AD8E-4786-B663-0AFA602ACC08}"/>
  </bookViews>
  <sheets>
    <sheet name="Cover" sheetId="19" r:id="rId1"/>
    <sheet name="Contents" sheetId="8" r:id="rId2"/>
    <sheet name="Change Log" sheetId="13" r:id="rId3"/>
    <sheet name="Schematic" sheetId="9" r:id="rId4"/>
    <sheet name="Assumptions" sheetId="22" r:id="rId5"/>
    <sheet name="Data" sheetId="23" r:id="rId6"/>
    <sheet name="Tariffs &amp; Revenue" sheetId="27" r:id="rId7"/>
    <sheet name="Compliance" sheetId="28" r:id="rId8"/>
    <sheet name="Tariff Schedule" sheetId="29" r:id="rId9"/>
    <sheet name="Checks" sheetId="14" r:id="rId10"/>
  </sheets>
  <definedNames>
    <definedName name="Annual_Flags">Data!$H$10:$BG$17</definedName>
    <definedName name="Base_Year">Assumptions!$F$12</definedName>
    <definedName name="Base_Year_End_Date">Assumptions!$F$14</definedName>
    <definedName name="Base_Year_Start_Date">Assumptions!$F$13</definedName>
    <definedName name="Base_Year_Years">OFFSET(Data!$J$10,0,0,1,TCS_Year-Data!$J$10)</definedName>
    <definedName name="Common_Change">Data!$J$79:$BG$79</definedName>
    <definedName name="Compliance_Year">Compliance!$J$8</definedName>
    <definedName name="CPI_Quarter">Data!$C$27</definedName>
    <definedName name="Error_Message">Checks!$C$8</definedName>
    <definedName name="Export_Pricing_Decision">Data!$M$53:$M$105</definedName>
    <definedName name="Export_Reduction">Compliance!$J$34</definedName>
    <definedName name="Export_Tariff_Adjustment">Data!$J$80:$BG$80</definedName>
    <definedName name="GST">'Tariff Schedule'!$G$8</definedName>
    <definedName name="Half">Assumptions!$F$34</definedName>
    <definedName name="Inflation_Tariffs">Data!$J$30:$BG$30</definedName>
    <definedName name="Label_Years_To_End_Regulatory_Period">_xlfn._xlws.FILTER(Years_Port_Lease,Years_Port_Lease&lt;=Regulatory_Period_Last_Year)&amp;" "&amp;IF(_xlfn._xlws.FILTER(Years_Port_Lease,Years_Port_Lease&lt;=Regulatory_Period_Last_Year)&lt;TCS_Year-1,"(A)","(F)")</definedName>
    <definedName name="Max_TAL_Period">Data!$H$10:$AD$10</definedName>
    <definedName name="Million">Assumptions!$F$35</definedName>
    <definedName name="Model_Name">Cover!$B$2</definedName>
    <definedName name="Port_Lease_First_Year">Assumptions!$F$26</definedName>
    <definedName name="Port_Lease_Term">Assumptions!$F$27</definedName>
    <definedName name="Regulatory_Period_First_Year">Assumptions!$F$22</definedName>
    <definedName name="Regulatory_Period_Last_Year">Assumptions!$F$23</definedName>
    <definedName name="Regulatory_Period_Years">_xlfn.SEQUENCE(Regulatory_Period_Last_Year-Regulatory_Period_First_Year+1,1,Regulatory_Period_First_Year)</definedName>
    <definedName name="Review_Period_First_Year">Assumptions!$F$19</definedName>
    <definedName name="Review_Period_Last_Year">Assumptions!$F$20</definedName>
    <definedName name="Rounding">Data!$L$53:$L$105</definedName>
    <definedName name="Sheet_Names">Contents!$E$8:$E$16</definedName>
    <definedName name="Subsection">Assumptions!$F$36</definedName>
    <definedName name="TAL_Period_First_Year">Assumptions!$F$30</definedName>
    <definedName name="TAL_Period_Last_Year">Assumptions!$F$31</definedName>
    <definedName name="Tariff_Adjustment_Destination">OFFSET(Tariff_Adjustment_Destination_Marker,0,MATCH(Regulatory_Period_Last_Year,Years_Port_Lease,0),1,Port_Lease_Term-MATCH(Regulatory_Period_Last_Year,Years_Port_Lease,0))</definedName>
    <definedName name="Tariff_Adjustment_Destination_First">OFFSET(Tariff_Adjustment_Destination_Marker,0,MATCH(Regulatory_Period_Last_Year,Years_Port_Lease,0),1,1)</definedName>
    <definedName name="Tariff_Adjustment_Destination_Last">Data!$BG$115</definedName>
    <definedName name="Tariff_Adjustment_Destination_Marker">Data!$J$115</definedName>
    <definedName name="Tariff_Adjustment_Source">OFFSET(Tariff_Adjustment_Source_Marker,0,MATCH(Regulatory_Period_Last_Year,Years_Port_Lease,0),1,Port_Lease_Term-MATCH(Regulatory_Period_Last_Year,Years_Port_Lease,0))</definedName>
    <definedName name="Tariff_Adjustment_Source_First">OFFSET(Tariff_Adjustment_Source_Marker,0,MATCH(Regulatory_Period_Last_Year,Years_Port_Lease,0),1,1)</definedName>
    <definedName name="Tariff_Index">Data!$E$52:$E$105</definedName>
    <definedName name="Tariff_Index_List">Data!$E$53:$E$105</definedName>
    <definedName name="Tariff_List">Data!$C$52:$C$105</definedName>
    <definedName name="Tariff_Units">Data!$I$53:$I$105</definedName>
    <definedName name="Tariff_Values">Data!$J$125:$BG$177</definedName>
    <definedName name="Tariff_Volumes">Data!$I$187:$BG$239</definedName>
    <definedName name="Tariffs">Data!$J$124:$BG$177</definedName>
    <definedName name="TCS_Year">Assumptions!$F$17</definedName>
    <definedName name="WATI_Ex_EPD">'Tariffs &amp; Revenue'!$J$30:$BG$30</definedName>
    <definedName name="WATI_Inc_EPD">'Tariffs &amp; Revenue'!$J$29:$BG$29</definedName>
    <definedName name="X_factors">Data!$J$39:$BG$39</definedName>
    <definedName name="Years">Data!$J$10:$BG$10</definedName>
    <definedName name="Years_Of_Regulatory_Period">_xlfn._xlws.FILTER(Years_Port_Lease,(Years_Port_Lease&lt;=Regulatory_Period_Last_Year)*(Years_Port_Lease&gt;=Regulatory_Period_First_Year))</definedName>
    <definedName name="Years_Port_Lease">Data!$J$10:$BG$10</definedName>
    <definedName name="Years_To_End_Regulatory_Period">_xlfn._xlws.FILTER(Years_Port_Lease,Years_Port_Lease&lt;=Regulatory_Period_Last_Year)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3" l="1"/>
  <c r="S30" i="23"/>
  <c r="S41" i="23" s="1"/>
  <c r="T30" i="23"/>
  <c r="T41" i="23" s="1"/>
  <c r="U30" i="23"/>
  <c r="U41" i="23" s="1"/>
  <c r="V30" i="23"/>
  <c r="V41" i="23" s="1"/>
  <c r="W30" i="23"/>
  <c r="W41" i="23" s="1"/>
  <c r="X30" i="23"/>
  <c r="X41" i="23" s="1"/>
  <c r="Y30" i="23"/>
  <c r="Y41" i="23" s="1"/>
  <c r="Z30" i="23"/>
  <c r="Z41" i="23" s="1"/>
  <c r="AA30" i="23"/>
  <c r="AA41" i="23" s="1"/>
  <c r="AB30" i="23"/>
  <c r="AB41" i="23" s="1"/>
  <c r="AC30" i="23"/>
  <c r="AC41" i="23" s="1"/>
  <c r="AD30" i="23"/>
  <c r="AD41" i="23" s="1"/>
  <c r="AE30" i="23"/>
  <c r="AE41" i="23" s="1"/>
  <c r="AF30" i="23"/>
  <c r="AF41" i="23" s="1"/>
  <c r="AG30" i="23"/>
  <c r="AG41" i="23" s="1"/>
  <c r="AH30" i="23"/>
  <c r="AH41" i="23" s="1"/>
  <c r="AI30" i="23"/>
  <c r="AI41" i="23" s="1"/>
  <c r="AJ30" i="23"/>
  <c r="AJ41" i="23" s="1"/>
  <c r="AK30" i="23"/>
  <c r="AK41" i="23" s="1"/>
  <c r="AL30" i="23"/>
  <c r="AL41" i="23" s="1"/>
  <c r="AM30" i="23"/>
  <c r="AM41" i="23" s="1"/>
  <c r="AN30" i="23"/>
  <c r="AN41" i="23" s="1"/>
  <c r="AO30" i="23"/>
  <c r="AO41" i="23" s="1"/>
  <c r="AP30" i="23"/>
  <c r="AP41" i="23" s="1"/>
  <c r="AQ30" i="23"/>
  <c r="AQ41" i="23" s="1"/>
  <c r="AR30" i="23"/>
  <c r="AR41" i="23" s="1"/>
  <c r="AS30" i="23"/>
  <c r="AS41" i="23" s="1"/>
  <c r="AT30" i="23"/>
  <c r="AT41" i="23" s="1"/>
  <c r="AU30" i="23"/>
  <c r="AU41" i="23" s="1"/>
  <c r="AV30" i="23"/>
  <c r="AV41" i="23" s="1"/>
  <c r="AW30" i="23"/>
  <c r="AW41" i="23" s="1"/>
  <c r="AX30" i="23"/>
  <c r="AX41" i="23" s="1"/>
  <c r="AY30" i="23"/>
  <c r="AY41" i="23" s="1"/>
  <c r="AZ30" i="23"/>
  <c r="AZ41" i="23" s="1"/>
  <c r="BA30" i="23"/>
  <c r="BA41" i="23" s="1"/>
  <c r="BB30" i="23"/>
  <c r="BB41" i="23" s="1"/>
  <c r="BC30" i="23"/>
  <c r="BC41" i="23" s="1"/>
  <c r="BD30" i="23"/>
  <c r="BD41" i="23" s="1"/>
  <c r="BE30" i="23"/>
  <c r="BE41" i="23" s="1"/>
  <c r="BF30" i="23"/>
  <c r="BF41" i="23" s="1"/>
  <c r="BG30" i="23"/>
  <c r="BG41" i="23" s="1"/>
  <c r="K30" i="23"/>
  <c r="L30" i="23"/>
  <c r="M30" i="23"/>
  <c r="N30" i="23"/>
  <c r="O30" i="23"/>
  <c r="P30" i="23"/>
  <c r="Q30" i="23"/>
  <c r="Q41" i="23" s="1"/>
  <c r="R30" i="23"/>
  <c r="R41" i="23" s="1"/>
  <c r="J30" i="23"/>
  <c r="J41" i="23" s="1"/>
  <c r="E41" i="28"/>
  <c r="P115" i="23" l="1"/>
  <c r="P41" i="23"/>
  <c r="O115" i="23"/>
  <c r="O41" i="23"/>
  <c r="N115" i="23"/>
  <c r="N41" i="23"/>
  <c r="M115" i="23"/>
  <c r="M41" i="23"/>
  <c r="L115" i="23"/>
  <c r="L41" i="23"/>
  <c r="K115" i="23"/>
  <c r="K118" i="23" s="1"/>
  <c r="K41" i="23"/>
  <c r="S119" i="23"/>
  <c r="T119" i="23"/>
  <c r="U119" i="23"/>
  <c r="V119" i="23"/>
  <c r="W119" i="23"/>
  <c r="X119" i="23"/>
  <c r="Y119" i="23"/>
  <c r="Z119" i="23"/>
  <c r="AA119" i="23"/>
  <c r="AB119" i="23"/>
  <c r="AC119" i="23"/>
  <c r="AD119" i="23"/>
  <c r="AE119" i="23"/>
  <c r="AF119" i="23"/>
  <c r="AG119" i="23"/>
  <c r="AH119" i="23"/>
  <c r="AI119" i="23"/>
  <c r="AJ119" i="23"/>
  <c r="AK119" i="23"/>
  <c r="AL119" i="23"/>
  <c r="AM119" i="23"/>
  <c r="AN119" i="23"/>
  <c r="AO119" i="23"/>
  <c r="AP119" i="23"/>
  <c r="AQ119" i="23"/>
  <c r="AR119" i="23"/>
  <c r="AS119" i="23"/>
  <c r="AT119" i="23"/>
  <c r="AU119" i="23"/>
  <c r="AV119" i="23"/>
  <c r="AW119" i="23"/>
  <c r="AX119" i="23"/>
  <c r="AY119" i="23"/>
  <c r="AZ119" i="23"/>
  <c r="BA119" i="23"/>
  <c r="BB119" i="23"/>
  <c r="BC119" i="23"/>
  <c r="BD119" i="23"/>
  <c r="BE119" i="23"/>
  <c r="BF119" i="23"/>
  <c r="BG119" i="23"/>
  <c r="K119" i="23"/>
  <c r="L119" i="23" s="1"/>
  <c r="M119" i="23" s="1"/>
  <c r="S118" i="23"/>
  <c r="T118" i="23"/>
  <c r="U118" i="23"/>
  <c r="V118" i="23"/>
  <c r="W118" i="23"/>
  <c r="X118" i="23"/>
  <c r="Y118" i="23"/>
  <c r="Z118" i="23"/>
  <c r="AA118" i="23"/>
  <c r="AB118" i="23"/>
  <c r="AC118" i="23"/>
  <c r="AD118" i="23"/>
  <c r="AE118" i="23"/>
  <c r="AF118" i="23"/>
  <c r="AG118" i="23"/>
  <c r="AH118" i="23"/>
  <c r="AI118" i="23"/>
  <c r="AJ118" i="23"/>
  <c r="AK118" i="23"/>
  <c r="AL118" i="23"/>
  <c r="AM118" i="23"/>
  <c r="AN118" i="23"/>
  <c r="AO118" i="23"/>
  <c r="AP118" i="23"/>
  <c r="AQ118" i="23"/>
  <c r="AR118" i="23"/>
  <c r="AS118" i="23"/>
  <c r="AT118" i="23"/>
  <c r="AU118" i="23"/>
  <c r="AV118" i="23"/>
  <c r="AW118" i="23"/>
  <c r="AX118" i="23"/>
  <c r="AY118" i="23"/>
  <c r="AZ118" i="23"/>
  <c r="BA118" i="23"/>
  <c r="BB118" i="23"/>
  <c r="BC118" i="23"/>
  <c r="BD118" i="23"/>
  <c r="BE118" i="23"/>
  <c r="BF118" i="23"/>
  <c r="BG118" i="23"/>
  <c r="L118" i="23" l="1"/>
  <c r="S241" i="23" a="1"/>
  <c r="S241" i="23" s="1"/>
  <c r="T241" i="23" a="1"/>
  <c r="T241" i="23" s="1"/>
  <c r="U241" i="23" a="1"/>
  <c r="U241" i="23" s="1"/>
  <c r="V241" i="23" a="1"/>
  <c r="V241" i="23" s="1"/>
  <c r="W241" i="23" a="1"/>
  <c r="W241" i="23" s="1"/>
  <c r="X241" i="23" a="1"/>
  <c r="X241" i="23" s="1"/>
  <c r="Y241" i="23" a="1"/>
  <c r="Y241" i="23" s="1"/>
  <c r="Z241" i="23" a="1"/>
  <c r="Z241" i="23" s="1"/>
  <c r="AA241" i="23" a="1"/>
  <c r="AA241" i="23" s="1"/>
  <c r="AB241" i="23" a="1"/>
  <c r="AB241" i="23" s="1"/>
  <c r="AC241" i="23" a="1"/>
  <c r="AC241" i="23" s="1"/>
  <c r="AD241" i="23" a="1"/>
  <c r="AD241" i="23" s="1"/>
  <c r="AE241" i="23" a="1"/>
  <c r="AE241" i="23" s="1"/>
  <c r="AF241" i="23" a="1"/>
  <c r="AF241" i="23" s="1"/>
  <c r="AG241" i="23" a="1"/>
  <c r="AG241" i="23" s="1"/>
  <c r="AH241" i="23" a="1"/>
  <c r="AH241" i="23" s="1"/>
  <c r="AI241" i="23" a="1"/>
  <c r="AI241" i="23" s="1"/>
  <c r="AJ241" i="23" a="1"/>
  <c r="AJ241" i="23" s="1"/>
  <c r="AK241" i="23" a="1"/>
  <c r="AK241" i="23" s="1"/>
  <c r="AL241" i="23" a="1"/>
  <c r="AL241" i="23" s="1"/>
  <c r="AM241" i="23" a="1"/>
  <c r="AM241" i="23" s="1"/>
  <c r="AN241" i="23" a="1"/>
  <c r="AN241" i="23" s="1"/>
  <c r="AO241" i="23" a="1"/>
  <c r="AO241" i="23" s="1"/>
  <c r="AP241" i="23" a="1"/>
  <c r="AP241" i="23" s="1"/>
  <c r="AQ241" i="23" a="1"/>
  <c r="AQ241" i="23" s="1"/>
  <c r="AR241" i="23" a="1"/>
  <c r="AR241" i="23" s="1"/>
  <c r="AS241" i="23" a="1"/>
  <c r="AS241" i="23" s="1"/>
  <c r="AT241" i="23" a="1"/>
  <c r="AT241" i="23" s="1"/>
  <c r="AU241" i="23" a="1"/>
  <c r="AU241" i="23" s="1"/>
  <c r="AV241" i="23" a="1"/>
  <c r="AV241" i="23" s="1"/>
  <c r="AW241" i="23" a="1"/>
  <c r="AW241" i="23" s="1"/>
  <c r="AX241" i="23" a="1"/>
  <c r="AX241" i="23" s="1"/>
  <c r="AY241" i="23" a="1"/>
  <c r="AY241" i="23" s="1"/>
  <c r="AZ241" i="23" a="1"/>
  <c r="AZ241" i="23" s="1"/>
  <c r="BA241" i="23" a="1"/>
  <c r="BA241" i="23" s="1"/>
  <c r="BB241" i="23" a="1"/>
  <c r="BB241" i="23" s="1"/>
  <c r="BC241" i="23" a="1"/>
  <c r="BC241" i="23" s="1"/>
  <c r="BD241" i="23" a="1"/>
  <c r="BD241" i="23" s="1"/>
  <c r="BE241" i="23" a="1"/>
  <c r="BE241" i="23" s="1"/>
  <c r="BF241" i="23" a="1"/>
  <c r="BF241" i="23" s="1"/>
  <c r="BG241" i="23" a="1"/>
  <c r="BG241" i="23" s="1"/>
  <c r="C74" i="28" l="1" a="1"/>
  <c r="C74" i="28" s="1"/>
  <c r="C75" i="28" a="1"/>
  <c r="C75" i="28" s="1"/>
  <c r="J125" i="23" l="1"/>
  <c r="J126" i="23"/>
  <c r="J127" i="23"/>
  <c r="J128" i="23"/>
  <c r="J129" i="23"/>
  <c r="J130" i="23"/>
  <c r="J131" i="23"/>
  <c r="J132" i="23"/>
  <c r="J133" i="23"/>
  <c r="J134" i="23"/>
  <c r="J135" i="23"/>
  <c r="J136" i="23"/>
  <c r="J137" i="23"/>
  <c r="G17" i="22" l="1"/>
  <c r="D37" i="29" l="1"/>
  <c r="K179" i="23" l="1" a="1"/>
  <c r="K179" i="23" s="1"/>
  <c r="N179" i="23" a="1"/>
  <c r="N179" i="23" s="1"/>
  <c r="K90" i="23" l="1"/>
  <c r="J162" i="23" s="1"/>
  <c r="K89" i="23"/>
  <c r="J161" i="23" s="1"/>
  <c r="K86" i="23"/>
  <c r="J158" i="23" s="1"/>
  <c r="K87" i="23"/>
  <c r="J159" i="23" s="1"/>
  <c r="K88" i="23"/>
  <c r="J160" i="23" s="1"/>
  <c r="K85" i="23"/>
  <c r="J157" i="23" s="1"/>
  <c r="K82" i="23"/>
  <c r="J154" i="23" s="1"/>
  <c r="K83" i="23"/>
  <c r="J155" i="23" s="1"/>
  <c r="K84" i="23"/>
  <c r="J156" i="23" s="1"/>
  <c r="K81" i="23"/>
  <c r="J153" i="23" s="1"/>
  <c r="K78" i="23"/>
  <c r="J150" i="23" s="1"/>
  <c r="K79" i="23"/>
  <c r="J151" i="23" s="1"/>
  <c r="K80" i="23"/>
  <c r="J152" i="23" s="1"/>
  <c r="K77" i="23"/>
  <c r="J149" i="23" s="1"/>
  <c r="K70" i="23"/>
  <c r="J142" i="23" s="1"/>
  <c r="K69" i="23"/>
  <c r="J141" i="23" s="1"/>
  <c r="K67" i="23"/>
  <c r="J139" i="23" s="1"/>
  <c r="K68" i="23"/>
  <c r="J140" i="23" s="1"/>
  <c r="K66" i="23"/>
  <c r="J138" i="23" s="1"/>
  <c r="J177" i="23"/>
  <c r="J176" i="23"/>
  <c r="J175" i="23"/>
  <c r="J174" i="23"/>
  <c r="J171" i="23"/>
  <c r="J170" i="23"/>
  <c r="J169" i="23"/>
  <c r="J168" i="23"/>
  <c r="J167" i="23"/>
  <c r="J166" i="23"/>
  <c r="J165" i="23"/>
  <c r="J148" i="23"/>
  <c r="J147" i="23"/>
  <c r="J146" i="23"/>
  <c r="J145" i="23"/>
  <c r="D37" i="27" l="1" a="1"/>
  <c r="D86" i="27" s="1"/>
  <c r="F36" i="27" a="1"/>
  <c r="D43" i="27" l="1"/>
  <c r="D51" i="27"/>
  <c r="F84" i="27"/>
  <c r="F58" i="27"/>
  <c r="F89" i="27"/>
  <c r="F57" i="27"/>
  <c r="F82" i="27"/>
  <c r="F50" i="27"/>
  <c r="F81" i="27"/>
  <c r="F49" i="27"/>
  <c r="F74" i="27"/>
  <c r="F42" i="27"/>
  <c r="F73" i="27"/>
  <c r="F41" i="27"/>
  <c r="F65" i="27"/>
  <c r="F66" i="27"/>
  <c r="D59" i="27"/>
  <c r="D67" i="27"/>
  <c r="D75" i="27"/>
  <c r="D83" i="27"/>
  <c r="F37" i="27"/>
  <c r="F45" i="27"/>
  <c r="F53" i="27"/>
  <c r="F61" i="27"/>
  <c r="F69" i="27"/>
  <c r="F77" i="27"/>
  <c r="F85" i="27"/>
  <c r="D39" i="27"/>
  <c r="D47" i="27"/>
  <c r="D55" i="27"/>
  <c r="D63" i="27"/>
  <c r="D71" i="27"/>
  <c r="D79" i="27"/>
  <c r="D87" i="27"/>
  <c r="F38" i="27"/>
  <c r="F46" i="27"/>
  <c r="F54" i="27"/>
  <c r="F62" i="27"/>
  <c r="F70" i="27"/>
  <c r="F78" i="27"/>
  <c r="F86" i="27"/>
  <c r="D40" i="27"/>
  <c r="D48" i="27"/>
  <c r="D56" i="27"/>
  <c r="D64" i="27"/>
  <c r="D72" i="27"/>
  <c r="D80" i="27"/>
  <c r="D88" i="27"/>
  <c r="F39" i="27"/>
  <c r="F47" i="27"/>
  <c r="F55" i="27"/>
  <c r="F63" i="27"/>
  <c r="F71" i="27"/>
  <c r="F79" i="27"/>
  <c r="F87" i="27"/>
  <c r="D41" i="27"/>
  <c r="D49" i="27"/>
  <c r="D57" i="27"/>
  <c r="D65" i="27"/>
  <c r="D73" i="27"/>
  <c r="D81" i="27"/>
  <c r="D89" i="27"/>
  <c r="F40" i="27"/>
  <c r="F48" i="27"/>
  <c r="F56" i="27"/>
  <c r="F64" i="27"/>
  <c r="F72" i="27"/>
  <c r="F80" i="27"/>
  <c r="F88" i="27"/>
  <c r="D42" i="27"/>
  <c r="D50" i="27"/>
  <c r="D58" i="27"/>
  <c r="D66" i="27"/>
  <c r="D74" i="27"/>
  <c r="D82" i="27"/>
  <c r="D44" i="27"/>
  <c r="D84" i="27"/>
  <c r="D60" i="27"/>
  <c r="F43" i="27"/>
  <c r="F51" i="27"/>
  <c r="F59" i="27"/>
  <c r="F67" i="27"/>
  <c r="F75" i="27"/>
  <c r="F83" i="27"/>
  <c r="D37" i="27"/>
  <c r="D45" i="27"/>
  <c r="D53" i="27"/>
  <c r="D61" i="27"/>
  <c r="D69" i="27"/>
  <c r="D77" i="27"/>
  <c r="D85" i="27"/>
  <c r="D52" i="27"/>
  <c r="D68" i="27"/>
  <c r="D76" i="27"/>
  <c r="F36" i="27"/>
  <c r="F44" i="27"/>
  <c r="F52" i="27"/>
  <c r="F60" i="27"/>
  <c r="F68" i="27"/>
  <c r="F76" i="27"/>
  <c r="D38" i="27"/>
  <c r="D46" i="27"/>
  <c r="D54" i="27"/>
  <c r="D62" i="27"/>
  <c r="D70" i="27"/>
  <c r="D78" i="27"/>
  <c r="D219" i="27" l="1" a="1"/>
  <c r="D271" i="27" s="1"/>
  <c r="F218" i="27" a="1"/>
  <c r="F248" i="27" s="1"/>
  <c r="D158" i="27" a="1"/>
  <c r="D210" i="27" s="1"/>
  <c r="F157" i="27" a="1"/>
  <c r="F208" i="27" s="1"/>
  <c r="D98" i="27" a="1"/>
  <c r="D98" i="27" s="1"/>
  <c r="F97" i="27" a="1"/>
  <c r="F119" i="27" s="1"/>
  <c r="G119" i="27" s="1"/>
  <c r="D145" i="27" l="1"/>
  <c r="D128" i="27"/>
  <c r="D112" i="27"/>
  <c r="D232" i="27"/>
  <c r="F163" i="27"/>
  <c r="F269" i="27"/>
  <c r="F256" i="27"/>
  <c r="F224" i="27"/>
  <c r="F254" i="27"/>
  <c r="F222" i="27"/>
  <c r="F246" i="27"/>
  <c r="F270" i="27"/>
  <c r="F238" i="27"/>
  <c r="F264" i="27"/>
  <c r="F232" i="27"/>
  <c r="F262" i="27"/>
  <c r="F230" i="27"/>
  <c r="F240" i="27"/>
  <c r="D256" i="27"/>
  <c r="D111" i="27"/>
  <c r="D264" i="27"/>
  <c r="D224" i="27"/>
  <c r="F179" i="27"/>
  <c r="D240" i="27"/>
  <c r="D113" i="27"/>
  <c r="F195" i="27"/>
  <c r="D248" i="27"/>
  <c r="F223" i="27"/>
  <c r="F231" i="27"/>
  <c r="F239" i="27"/>
  <c r="F247" i="27"/>
  <c r="F255" i="27"/>
  <c r="F263" i="27"/>
  <c r="F271" i="27"/>
  <c r="D225" i="27"/>
  <c r="D233" i="27"/>
  <c r="D241" i="27"/>
  <c r="D249" i="27"/>
  <c r="D257" i="27"/>
  <c r="D265" i="27"/>
  <c r="D226" i="27"/>
  <c r="D234" i="27"/>
  <c r="D242" i="27"/>
  <c r="D250" i="27"/>
  <c r="D258" i="27"/>
  <c r="D266" i="27"/>
  <c r="F225" i="27"/>
  <c r="F233" i="27"/>
  <c r="F241" i="27"/>
  <c r="F249" i="27"/>
  <c r="F257" i="27"/>
  <c r="F265" i="27"/>
  <c r="D219" i="27"/>
  <c r="D227" i="27"/>
  <c r="D235" i="27"/>
  <c r="D243" i="27"/>
  <c r="D251" i="27"/>
  <c r="D259" i="27"/>
  <c r="D267" i="27"/>
  <c r="F218" i="27"/>
  <c r="F226" i="27"/>
  <c r="F234" i="27"/>
  <c r="F242" i="27"/>
  <c r="F250" i="27"/>
  <c r="F258" i="27"/>
  <c r="F266" i="27"/>
  <c r="D220" i="27"/>
  <c r="D228" i="27"/>
  <c r="D236" i="27"/>
  <c r="D244" i="27"/>
  <c r="D252" i="27"/>
  <c r="D260" i="27"/>
  <c r="D268" i="27"/>
  <c r="F219" i="27"/>
  <c r="F227" i="27"/>
  <c r="F235" i="27"/>
  <c r="F243" i="27"/>
  <c r="F251" i="27"/>
  <c r="F259" i="27"/>
  <c r="F267" i="27"/>
  <c r="D221" i="27"/>
  <c r="D229" i="27"/>
  <c r="D237" i="27"/>
  <c r="D245" i="27"/>
  <c r="D253" i="27"/>
  <c r="D261" i="27"/>
  <c r="D269" i="27"/>
  <c r="F220" i="27"/>
  <c r="F228" i="27"/>
  <c r="F236" i="27"/>
  <c r="F244" i="27"/>
  <c r="F252" i="27"/>
  <c r="F260" i="27"/>
  <c r="F268" i="27"/>
  <c r="D222" i="27"/>
  <c r="D230" i="27"/>
  <c r="D238" i="27"/>
  <c r="D246" i="27"/>
  <c r="D254" i="27"/>
  <c r="D262" i="27"/>
  <c r="D270" i="27"/>
  <c r="F221" i="27"/>
  <c r="F229" i="27"/>
  <c r="F237" i="27"/>
  <c r="F245" i="27"/>
  <c r="F253" i="27"/>
  <c r="F261" i="27"/>
  <c r="D223" i="27"/>
  <c r="D231" i="27"/>
  <c r="D239" i="27"/>
  <c r="D247" i="27"/>
  <c r="D255" i="27"/>
  <c r="D263" i="27"/>
  <c r="F97" i="27"/>
  <c r="F103" i="27"/>
  <c r="G103" i="27" s="1"/>
  <c r="F120" i="27"/>
  <c r="G120" i="27" s="1"/>
  <c r="F127" i="27"/>
  <c r="G127" i="27" s="1"/>
  <c r="F128" i="27"/>
  <c r="G128" i="27" s="1"/>
  <c r="F135" i="27"/>
  <c r="G135" i="27" s="1"/>
  <c r="F169" i="27"/>
  <c r="F201" i="27"/>
  <c r="D144" i="27"/>
  <c r="F171" i="27"/>
  <c r="F203" i="27"/>
  <c r="D129" i="27"/>
  <c r="F177" i="27"/>
  <c r="F209" i="27"/>
  <c r="D127" i="27"/>
  <c r="F185" i="27"/>
  <c r="D163" i="27"/>
  <c r="F187" i="27"/>
  <c r="D171" i="27"/>
  <c r="F161" i="27"/>
  <c r="F193" i="27"/>
  <c r="D179" i="27"/>
  <c r="D187" i="27"/>
  <c r="D195" i="27"/>
  <c r="D203" i="27"/>
  <c r="F162" i="27"/>
  <c r="F170" i="27"/>
  <c r="F178" i="27"/>
  <c r="F186" i="27"/>
  <c r="F194" i="27"/>
  <c r="F202" i="27"/>
  <c r="F210" i="27"/>
  <c r="D164" i="27"/>
  <c r="D172" i="27"/>
  <c r="D180" i="27"/>
  <c r="D188" i="27"/>
  <c r="D196" i="27"/>
  <c r="D204" i="27"/>
  <c r="D165" i="27"/>
  <c r="D173" i="27"/>
  <c r="D181" i="27"/>
  <c r="D189" i="27"/>
  <c r="D197" i="27"/>
  <c r="D205" i="27"/>
  <c r="F164" i="27"/>
  <c r="F172" i="27"/>
  <c r="F180" i="27"/>
  <c r="F188" i="27"/>
  <c r="F196" i="27"/>
  <c r="F204" i="27"/>
  <c r="D158" i="27"/>
  <c r="D166" i="27"/>
  <c r="D174" i="27"/>
  <c r="D182" i="27"/>
  <c r="D190" i="27"/>
  <c r="D198" i="27"/>
  <c r="D206" i="27"/>
  <c r="F157" i="27"/>
  <c r="F165" i="27"/>
  <c r="F173" i="27"/>
  <c r="F181" i="27"/>
  <c r="F189" i="27"/>
  <c r="F197" i="27"/>
  <c r="F205" i="27"/>
  <c r="D159" i="27"/>
  <c r="D167" i="27"/>
  <c r="D175" i="27"/>
  <c r="D183" i="27"/>
  <c r="D191" i="27"/>
  <c r="D199" i="27"/>
  <c r="D207" i="27"/>
  <c r="F158" i="27"/>
  <c r="F166" i="27"/>
  <c r="F174" i="27"/>
  <c r="F182" i="27"/>
  <c r="F190" i="27"/>
  <c r="F198" i="27"/>
  <c r="F206" i="27"/>
  <c r="D160" i="27"/>
  <c r="D168" i="27"/>
  <c r="D176" i="27"/>
  <c r="D184" i="27"/>
  <c r="D192" i="27"/>
  <c r="D200" i="27"/>
  <c r="D208" i="27"/>
  <c r="F159" i="27"/>
  <c r="F167" i="27"/>
  <c r="F175" i="27"/>
  <c r="F183" i="27"/>
  <c r="F191" i="27"/>
  <c r="F199" i="27"/>
  <c r="F207" i="27"/>
  <c r="D161" i="27"/>
  <c r="D169" i="27"/>
  <c r="D177" i="27"/>
  <c r="D185" i="27"/>
  <c r="D193" i="27"/>
  <c r="D201" i="27"/>
  <c r="D209" i="27"/>
  <c r="F160" i="27"/>
  <c r="F168" i="27"/>
  <c r="F176" i="27"/>
  <c r="F184" i="27"/>
  <c r="F192" i="27"/>
  <c r="F200" i="27"/>
  <c r="D162" i="27"/>
  <c r="D170" i="27"/>
  <c r="D178" i="27"/>
  <c r="D186" i="27"/>
  <c r="D194" i="27"/>
  <c r="D202" i="27"/>
  <c r="F144" i="27"/>
  <c r="G144" i="27" s="1"/>
  <c r="F112" i="27"/>
  <c r="G112" i="27" s="1"/>
  <c r="D142" i="27"/>
  <c r="D126" i="27"/>
  <c r="D110" i="27"/>
  <c r="F143" i="27"/>
  <c r="G143" i="27" s="1"/>
  <c r="F111" i="27"/>
  <c r="G111" i="27" s="1"/>
  <c r="D137" i="27"/>
  <c r="D121" i="27"/>
  <c r="D105" i="27"/>
  <c r="D143" i="27"/>
  <c r="F136" i="27"/>
  <c r="G136" i="27" s="1"/>
  <c r="F104" i="27"/>
  <c r="G104" i="27" s="1"/>
  <c r="D136" i="27"/>
  <c r="D120" i="27"/>
  <c r="D104" i="27"/>
  <c r="D135" i="27"/>
  <c r="D119" i="27"/>
  <c r="D103" i="27"/>
  <c r="D150" i="27"/>
  <c r="D134" i="27"/>
  <c r="D118" i="27"/>
  <c r="D102" i="27"/>
  <c r="D149" i="27"/>
  <c r="D141" i="27"/>
  <c r="D133" i="27"/>
  <c r="D125" i="27"/>
  <c r="D117" i="27"/>
  <c r="D109" i="27"/>
  <c r="D101" i="27"/>
  <c r="D148" i="27"/>
  <c r="D140" i="27"/>
  <c r="D132" i="27"/>
  <c r="D124" i="27"/>
  <c r="D116" i="27"/>
  <c r="D108" i="27"/>
  <c r="D100" i="27"/>
  <c r="D147" i="27"/>
  <c r="D139" i="27"/>
  <c r="D131" i="27"/>
  <c r="D123" i="27"/>
  <c r="D115" i="27"/>
  <c r="D107" i="27"/>
  <c r="D99" i="27"/>
  <c r="D146" i="27"/>
  <c r="D138" i="27"/>
  <c r="D130" i="27"/>
  <c r="D122" i="27"/>
  <c r="D114" i="27"/>
  <c r="D106" i="27"/>
  <c r="F150" i="27"/>
  <c r="G150" i="27" s="1"/>
  <c r="F142" i="27"/>
  <c r="G142" i="27" s="1"/>
  <c r="F134" i="27"/>
  <c r="G134" i="27" s="1"/>
  <c r="F126" i="27"/>
  <c r="G126" i="27" s="1"/>
  <c r="F118" i="27"/>
  <c r="G118" i="27" s="1"/>
  <c r="F110" i="27"/>
  <c r="G110" i="27" s="1"/>
  <c r="F102" i="27"/>
  <c r="G102" i="27" s="1"/>
  <c r="F149" i="27"/>
  <c r="G149" i="27" s="1"/>
  <c r="F141" i="27"/>
  <c r="G141" i="27" s="1"/>
  <c r="F133" i="27"/>
  <c r="G133" i="27" s="1"/>
  <c r="F125" i="27"/>
  <c r="G125" i="27" s="1"/>
  <c r="F117" i="27"/>
  <c r="G117" i="27" s="1"/>
  <c r="F109" i="27"/>
  <c r="G109" i="27" s="1"/>
  <c r="F101" i="27"/>
  <c r="G101" i="27" s="1"/>
  <c r="F148" i="27"/>
  <c r="G148" i="27" s="1"/>
  <c r="F140" i="27"/>
  <c r="G140" i="27" s="1"/>
  <c r="F132" i="27"/>
  <c r="G132" i="27" s="1"/>
  <c r="F124" i="27"/>
  <c r="G124" i="27" s="1"/>
  <c r="F116" i="27"/>
  <c r="G116" i="27" s="1"/>
  <c r="F108" i="27"/>
  <c r="G108" i="27" s="1"/>
  <c r="F100" i="27"/>
  <c r="G100" i="27" s="1"/>
  <c r="F147" i="27"/>
  <c r="G147" i="27" s="1"/>
  <c r="F139" i="27"/>
  <c r="G139" i="27" s="1"/>
  <c r="F131" i="27"/>
  <c r="G131" i="27" s="1"/>
  <c r="F123" i="27"/>
  <c r="G123" i="27" s="1"/>
  <c r="F115" i="27"/>
  <c r="G115" i="27" s="1"/>
  <c r="F107" i="27"/>
  <c r="G107" i="27" s="1"/>
  <c r="F99" i="27"/>
  <c r="G99" i="27" s="1"/>
  <c r="F146" i="27"/>
  <c r="G146" i="27" s="1"/>
  <c r="F138" i="27"/>
  <c r="G138" i="27" s="1"/>
  <c r="F130" i="27"/>
  <c r="G130" i="27" s="1"/>
  <c r="F122" i="27"/>
  <c r="G122" i="27" s="1"/>
  <c r="F114" i="27"/>
  <c r="G114" i="27" s="1"/>
  <c r="F106" i="27"/>
  <c r="G106" i="27" s="1"/>
  <c r="F98" i="27"/>
  <c r="G98" i="27" s="1"/>
  <c r="F145" i="27"/>
  <c r="G145" i="27" s="1"/>
  <c r="F137" i="27"/>
  <c r="G137" i="27" s="1"/>
  <c r="F129" i="27"/>
  <c r="G129" i="27" s="1"/>
  <c r="F121" i="27"/>
  <c r="G121" i="27" s="1"/>
  <c r="F113" i="27"/>
  <c r="G113" i="27" s="1"/>
  <c r="F105" i="27"/>
  <c r="G105" i="27" s="1"/>
  <c r="T137" i="27" l="1"/>
  <c r="V137" i="27"/>
  <c r="AD137" i="27"/>
  <c r="AL137" i="27"/>
  <c r="AT137" i="27"/>
  <c r="BB137" i="27"/>
  <c r="X137" i="27"/>
  <c r="AF137" i="27"/>
  <c r="AN137" i="27"/>
  <c r="AV137" i="27"/>
  <c r="BD137" i="27"/>
  <c r="Y137" i="27"/>
  <c r="AG137" i="27"/>
  <c r="AO137" i="27"/>
  <c r="AW137" i="27"/>
  <c r="BE137" i="27"/>
  <c r="AC137" i="27"/>
  <c r="AQ137" i="27"/>
  <c r="BC137" i="27"/>
  <c r="AE137" i="27"/>
  <c r="AR137" i="27"/>
  <c r="BF137" i="27"/>
  <c r="W137" i="27"/>
  <c r="AJ137" i="27"/>
  <c r="AX137" i="27"/>
  <c r="Z137" i="27"/>
  <c r="AK137" i="27"/>
  <c r="AY137" i="27"/>
  <c r="AB137" i="27"/>
  <c r="AP137" i="27"/>
  <c r="BA137" i="27"/>
  <c r="AM137" i="27"/>
  <c r="AS137" i="27"/>
  <c r="AU137" i="27"/>
  <c r="AH137" i="27"/>
  <c r="AI137" i="27"/>
  <c r="S137" i="27"/>
  <c r="AZ137" i="27"/>
  <c r="U137" i="27"/>
  <c r="BG137" i="27"/>
  <c r="AA137" i="27"/>
  <c r="U117" i="27"/>
  <c r="AC117" i="27"/>
  <c r="AK117" i="27"/>
  <c r="AS117" i="27"/>
  <c r="BA117" i="27"/>
  <c r="X117" i="27"/>
  <c r="AF117" i="27"/>
  <c r="AN117" i="27"/>
  <c r="AV117" i="27"/>
  <c r="BD117" i="27"/>
  <c r="AB117" i="27"/>
  <c r="AM117" i="27"/>
  <c r="AX117" i="27"/>
  <c r="T117" i="27"/>
  <c r="AE117" i="27"/>
  <c r="AP117" i="27"/>
  <c r="AZ117" i="27"/>
  <c r="W117" i="27"/>
  <c r="AH117" i="27"/>
  <c r="AR117" i="27"/>
  <c r="BC117" i="27"/>
  <c r="Y117" i="27"/>
  <c r="AI117" i="27"/>
  <c r="AT117" i="27"/>
  <c r="BE117" i="27"/>
  <c r="Z117" i="27"/>
  <c r="AU117" i="27"/>
  <c r="AD117" i="27"/>
  <c r="AA117" i="27"/>
  <c r="AW117" i="27"/>
  <c r="AY117" i="27"/>
  <c r="AG117" i="27"/>
  <c r="BB117" i="27"/>
  <c r="AJ117" i="27"/>
  <c r="BF117" i="27"/>
  <c r="S117" i="27"/>
  <c r="AL117" i="27"/>
  <c r="BG117" i="27"/>
  <c r="AO117" i="27"/>
  <c r="V117" i="27"/>
  <c r="AQ117" i="27"/>
  <c r="V116" i="27"/>
  <c r="AD116" i="27"/>
  <c r="AL116" i="27"/>
  <c r="AT116" i="27"/>
  <c r="BB116" i="27"/>
  <c r="Y116" i="27"/>
  <c r="AG116" i="27"/>
  <c r="AO116" i="27"/>
  <c r="AW116" i="27"/>
  <c r="BE116" i="27"/>
  <c r="AA116" i="27"/>
  <c r="AK116" i="27"/>
  <c r="AV116" i="27"/>
  <c r="BG116" i="27"/>
  <c r="S116" i="27"/>
  <c r="AC116" i="27"/>
  <c r="AN116" i="27"/>
  <c r="AY116" i="27"/>
  <c r="U116" i="27"/>
  <c r="AF116" i="27"/>
  <c r="AQ116" i="27"/>
  <c r="BA116" i="27"/>
  <c r="W116" i="27"/>
  <c r="AH116" i="27"/>
  <c r="AR116" i="27"/>
  <c r="BC116" i="27"/>
  <c r="X116" i="27"/>
  <c r="AS116" i="27"/>
  <c r="Z116" i="27"/>
  <c r="AU116" i="27"/>
  <c r="AB116" i="27"/>
  <c r="AX116" i="27"/>
  <c r="AE116" i="27"/>
  <c r="AZ116" i="27"/>
  <c r="AI116" i="27"/>
  <c r="BD116" i="27"/>
  <c r="AJ116" i="27"/>
  <c r="BF116" i="27"/>
  <c r="AM116" i="27"/>
  <c r="T116" i="27"/>
  <c r="AP116" i="27"/>
  <c r="U146" i="27"/>
  <c r="AC146" i="27"/>
  <c r="AK146" i="27"/>
  <c r="AS146" i="27"/>
  <c r="BA146" i="27"/>
  <c r="X146" i="27"/>
  <c r="AF146" i="27"/>
  <c r="AN146" i="27"/>
  <c r="AV146" i="27"/>
  <c r="BD146" i="27"/>
  <c r="W146" i="27"/>
  <c r="AH146" i="27"/>
  <c r="AR146" i="27"/>
  <c r="BC146" i="27"/>
  <c r="Y146" i="27"/>
  <c r="AI146" i="27"/>
  <c r="AT146" i="27"/>
  <c r="BE146" i="27"/>
  <c r="AB146" i="27"/>
  <c r="AM146" i="27"/>
  <c r="AX146" i="27"/>
  <c r="S146" i="27"/>
  <c r="AD146" i="27"/>
  <c r="AO146" i="27"/>
  <c r="AY146" i="27"/>
  <c r="AE146" i="27"/>
  <c r="AZ146" i="27"/>
  <c r="AG146" i="27"/>
  <c r="BB146" i="27"/>
  <c r="AJ146" i="27"/>
  <c r="BF146" i="27"/>
  <c r="AU146" i="27"/>
  <c r="AA146" i="27"/>
  <c r="AL146" i="27"/>
  <c r="BG146" i="27"/>
  <c r="T146" i="27"/>
  <c r="AP146" i="27"/>
  <c r="V146" i="27"/>
  <c r="AQ146" i="27"/>
  <c r="Z146" i="27"/>
  <c r="AW146" i="27"/>
  <c r="Z136" i="27"/>
  <c r="AH136" i="27"/>
  <c r="AP136" i="27"/>
  <c r="AX136" i="27"/>
  <c r="BF136" i="27"/>
  <c r="U136" i="27"/>
  <c r="AC136" i="27"/>
  <c r="AK136" i="27"/>
  <c r="AS136" i="27"/>
  <c r="BA136" i="27"/>
  <c r="T136" i="27"/>
  <c r="AE136" i="27"/>
  <c r="AO136" i="27"/>
  <c r="AZ136" i="27"/>
  <c r="W136" i="27"/>
  <c r="AG136" i="27"/>
  <c r="AR136" i="27"/>
  <c r="BC136" i="27"/>
  <c r="X136" i="27"/>
  <c r="AI136" i="27"/>
  <c r="AT136" i="27"/>
  <c r="BD136" i="27"/>
  <c r="V136" i="27"/>
  <c r="AM136" i="27"/>
  <c r="BE136" i="27"/>
  <c r="Y136" i="27"/>
  <c r="AN136" i="27"/>
  <c r="BG136" i="27"/>
  <c r="AD136" i="27"/>
  <c r="AV136" i="27"/>
  <c r="AF136" i="27"/>
  <c r="AW136" i="27"/>
  <c r="S136" i="27"/>
  <c r="AL136" i="27"/>
  <c r="BB136" i="27"/>
  <c r="AQ136" i="27"/>
  <c r="AU136" i="27"/>
  <c r="AY136" i="27"/>
  <c r="AA136" i="27"/>
  <c r="AB136" i="27"/>
  <c r="AJ136" i="27"/>
  <c r="V145" i="27"/>
  <c r="AD145" i="27"/>
  <c r="AL145" i="27"/>
  <c r="AT145" i="27"/>
  <c r="BB145" i="27"/>
  <c r="Y145" i="27"/>
  <c r="AG145" i="27"/>
  <c r="AO145" i="27"/>
  <c r="AW145" i="27"/>
  <c r="BE145" i="27"/>
  <c r="U145" i="27"/>
  <c r="AF145" i="27"/>
  <c r="AQ145" i="27"/>
  <c r="BA145" i="27"/>
  <c r="W145" i="27"/>
  <c r="AH145" i="27"/>
  <c r="AR145" i="27"/>
  <c r="BC145" i="27"/>
  <c r="AA145" i="27"/>
  <c r="AK145" i="27"/>
  <c r="AV145" i="27"/>
  <c r="BG145" i="27"/>
  <c r="AB145" i="27"/>
  <c r="AM145" i="27"/>
  <c r="AX145" i="27"/>
  <c r="AC145" i="27"/>
  <c r="AY145" i="27"/>
  <c r="AE145" i="27"/>
  <c r="AZ145" i="27"/>
  <c r="AI145" i="27"/>
  <c r="BD145" i="27"/>
  <c r="AS145" i="27"/>
  <c r="Z145" i="27"/>
  <c r="AJ145" i="27"/>
  <c r="BF145" i="27"/>
  <c r="S145" i="27"/>
  <c r="AN145" i="27"/>
  <c r="T145" i="27"/>
  <c r="AP145" i="27"/>
  <c r="X145" i="27"/>
  <c r="AU145" i="27"/>
  <c r="O137" i="27"/>
  <c r="P137" i="27"/>
  <c r="Q137" i="27"/>
  <c r="R137" i="27"/>
  <c r="J137" i="27"/>
  <c r="K137" i="27"/>
  <c r="L137" i="27"/>
  <c r="M137" i="27"/>
  <c r="N137" i="27"/>
  <c r="O146" i="27"/>
  <c r="P146" i="27"/>
  <c r="Q146" i="27"/>
  <c r="R146" i="27"/>
  <c r="K146" i="27"/>
  <c r="J146" i="27"/>
  <c r="L146" i="27"/>
  <c r="M146" i="27"/>
  <c r="N146" i="27"/>
  <c r="P145" i="27"/>
  <c r="Q145" i="27"/>
  <c r="R145" i="27"/>
  <c r="K145" i="27"/>
  <c r="J145" i="27"/>
  <c r="L145" i="27"/>
  <c r="M145" i="27"/>
  <c r="N145" i="27"/>
  <c r="O145" i="27"/>
  <c r="M117" i="27"/>
  <c r="N117" i="27"/>
  <c r="O117" i="27"/>
  <c r="P117" i="27"/>
  <c r="Q117" i="27"/>
  <c r="R117" i="27"/>
  <c r="K117" i="27"/>
  <c r="L117" i="27"/>
  <c r="J117" i="27"/>
  <c r="N116" i="27"/>
  <c r="O116" i="27"/>
  <c r="P116" i="27"/>
  <c r="Q116" i="27"/>
  <c r="R116" i="27"/>
  <c r="K116" i="27"/>
  <c r="L116" i="27"/>
  <c r="J116" i="27"/>
  <c r="M116" i="27"/>
  <c r="P136" i="27"/>
  <c r="Q136" i="27"/>
  <c r="R136" i="27"/>
  <c r="J136" i="27"/>
  <c r="K136" i="27"/>
  <c r="L136" i="27"/>
  <c r="M136" i="27"/>
  <c r="N136" i="27"/>
  <c r="O136" i="27"/>
  <c r="D187" i="23" l="1" a="1"/>
  <c r="D187" i="23" s="1"/>
  <c r="D125" i="23" a="1"/>
  <c r="D125" i="23" s="1"/>
  <c r="E124" i="23" a="1"/>
  <c r="E124" i="23" s="1"/>
  <c r="C68" i="23"/>
  <c r="C53" i="28" s="1" a="1"/>
  <c r="C53" i="28" s="1"/>
  <c r="D226" i="23" l="1"/>
  <c r="D202" i="23"/>
  <c r="D234" i="23"/>
  <c r="D218" i="23"/>
  <c r="D210" i="23"/>
  <c r="D194" i="23"/>
  <c r="D233" i="23"/>
  <c r="D225" i="23"/>
  <c r="D217" i="23"/>
  <c r="D209" i="23"/>
  <c r="D201" i="23"/>
  <c r="D193" i="23"/>
  <c r="D192" i="23"/>
  <c r="D232" i="23"/>
  <c r="D224" i="23"/>
  <c r="D216" i="23"/>
  <c r="D208" i="23"/>
  <c r="D200" i="23"/>
  <c r="D239" i="23"/>
  <c r="D231" i="23"/>
  <c r="D223" i="23"/>
  <c r="D215" i="23"/>
  <c r="D207" i="23"/>
  <c r="D199" i="23"/>
  <c r="D191" i="23"/>
  <c r="D238" i="23"/>
  <c r="D230" i="23"/>
  <c r="D222" i="23"/>
  <c r="D214" i="23"/>
  <c r="D206" i="23"/>
  <c r="D198" i="23"/>
  <c r="D190" i="23"/>
  <c r="D237" i="23"/>
  <c r="D229" i="23"/>
  <c r="D221" i="23"/>
  <c r="D213" i="23"/>
  <c r="D205" i="23"/>
  <c r="D197" i="23"/>
  <c r="D189" i="23"/>
  <c r="D236" i="23"/>
  <c r="D228" i="23"/>
  <c r="D220" i="23"/>
  <c r="D212" i="23"/>
  <c r="D204" i="23"/>
  <c r="D196" i="23"/>
  <c r="D188" i="23"/>
  <c r="D235" i="23"/>
  <c r="D227" i="23"/>
  <c r="D219" i="23"/>
  <c r="D211" i="23"/>
  <c r="D203" i="23"/>
  <c r="D195" i="23"/>
  <c r="D172" i="23"/>
  <c r="D164" i="23"/>
  <c r="D156" i="23"/>
  <c r="D148" i="23"/>
  <c r="D140" i="23"/>
  <c r="D132" i="23"/>
  <c r="D163" i="23"/>
  <c r="D147" i="23"/>
  <c r="D131" i="23"/>
  <c r="D170" i="23"/>
  <c r="D154" i="23"/>
  <c r="D146" i="23"/>
  <c r="D145" i="23"/>
  <c r="D171" i="23"/>
  <c r="D155" i="23"/>
  <c r="D139" i="23"/>
  <c r="D162" i="23"/>
  <c r="D138" i="23"/>
  <c r="D130" i="23"/>
  <c r="D177" i="23"/>
  <c r="D169" i="23"/>
  <c r="D161" i="23"/>
  <c r="D153" i="23"/>
  <c r="D137" i="23"/>
  <c r="D129" i="23"/>
  <c r="D176" i="23"/>
  <c r="D168" i="23"/>
  <c r="D160" i="23"/>
  <c r="D152" i="23"/>
  <c r="D144" i="23"/>
  <c r="D136" i="23"/>
  <c r="D128" i="23"/>
  <c r="D175" i="23"/>
  <c r="D167" i="23"/>
  <c r="D159" i="23"/>
  <c r="D151" i="23"/>
  <c r="D143" i="23"/>
  <c r="D135" i="23"/>
  <c r="D127" i="23"/>
  <c r="D174" i="23"/>
  <c r="D166" i="23"/>
  <c r="D158" i="23"/>
  <c r="D150" i="23"/>
  <c r="D142" i="23"/>
  <c r="D134" i="23"/>
  <c r="D126" i="23"/>
  <c r="D173" i="23"/>
  <c r="D165" i="23"/>
  <c r="D157" i="23"/>
  <c r="D149" i="23"/>
  <c r="D141" i="23"/>
  <c r="D133" i="23"/>
  <c r="E171" i="23"/>
  <c r="E163" i="23"/>
  <c r="E155" i="23"/>
  <c r="E147" i="23"/>
  <c r="E139" i="23"/>
  <c r="E131" i="23"/>
  <c r="E170" i="23"/>
  <c r="E162" i="23"/>
  <c r="E154" i="23"/>
  <c r="E146" i="23"/>
  <c r="E138" i="23"/>
  <c r="E130" i="23"/>
  <c r="E177" i="23"/>
  <c r="E169" i="23"/>
  <c r="E161" i="23"/>
  <c r="E153" i="23"/>
  <c r="E145" i="23"/>
  <c r="E137" i="23"/>
  <c r="E129" i="23"/>
  <c r="E176" i="23"/>
  <c r="E168" i="23"/>
  <c r="E160" i="23"/>
  <c r="E152" i="23"/>
  <c r="E144" i="23"/>
  <c r="E136" i="23"/>
  <c r="E128" i="23"/>
  <c r="E175" i="23"/>
  <c r="E167" i="23"/>
  <c r="E159" i="23"/>
  <c r="E151" i="23"/>
  <c r="E143" i="23"/>
  <c r="E135" i="23"/>
  <c r="E127" i="23"/>
  <c r="E174" i="23"/>
  <c r="E166" i="23"/>
  <c r="E158" i="23"/>
  <c r="E150" i="23"/>
  <c r="E142" i="23"/>
  <c r="E134" i="23"/>
  <c r="E126" i="23"/>
  <c r="E173" i="23"/>
  <c r="E165" i="23"/>
  <c r="E157" i="23"/>
  <c r="E149" i="23"/>
  <c r="E141" i="23"/>
  <c r="E133" i="23"/>
  <c r="E125" i="23"/>
  <c r="E172" i="23"/>
  <c r="E164" i="23"/>
  <c r="E156" i="23"/>
  <c r="E148" i="23"/>
  <c r="E140" i="23"/>
  <c r="E132" i="23"/>
  <c r="D186" i="23" l="1"/>
  <c r="J8" i="28" l="1"/>
  <c r="C103" i="23" l="1"/>
  <c r="C104" i="23"/>
  <c r="C105" i="23"/>
  <c r="C102" i="23"/>
  <c r="C94" i="23"/>
  <c r="C95" i="23"/>
  <c r="C96" i="23"/>
  <c r="C97" i="23"/>
  <c r="C98" i="23"/>
  <c r="C99" i="23"/>
  <c r="C93" i="23"/>
  <c r="C90" i="23"/>
  <c r="C73" i="28" s="1" a="1"/>
  <c r="C73" i="28" s="1"/>
  <c r="C89" i="23"/>
  <c r="C72" i="28" s="1" a="1"/>
  <c r="C72" i="28" s="1"/>
  <c r="C88" i="23"/>
  <c r="C71" i="28" s="1" a="1"/>
  <c r="C71" i="28" s="1"/>
  <c r="C87" i="23"/>
  <c r="C70" i="28" s="1" a="1"/>
  <c r="C70" i="28" s="1"/>
  <c r="C86" i="23"/>
  <c r="C69" i="28" s="1" a="1"/>
  <c r="C69" i="28" s="1"/>
  <c r="C85" i="23"/>
  <c r="C68" i="28" s="1" a="1"/>
  <c r="C68" i="28" s="1"/>
  <c r="C84" i="23"/>
  <c r="C67" i="28" s="1" a="1"/>
  <c r="C67" i="28" s="1"/>
  <c r="C83" i="23"/>
  <c r="C66" i="28" s="1" a="1"/>
  <c r="C66" i="28" s="1"/>
  <c r="C82" i="23"/>
  <c r="C65" i="28" s="1" a="1"/>
  <c r="C65" i="28" s="1"/>
  <c r="C81" i="23"/>
  <c r="C64" i="28" s="1" a="1"/>
  <c r="C64" i="28" s="1"/>
  <c r="C80" i="23"/>
  <c r="C63" i="28" s="1" a="1"/>
  <c r="C63" i="28" s="1"/>
  <c r="C79" i="23"/>
  <c r="C62" i="28" s="1" a="1"/>
  <c r="C62" i="28" s="1"/>
  <c r="C78" i="23"/>
  <c r="C61" i="28" s="1" a="1"/>
  <c r="C61" i="28" s="1"/>
  <c r="C77" i="23"/>
  <c r="C60" i="28" s="1" a="1"/>
  <c r="C60" i="28" s="1"/>
  <c r="C76" i="23"/>
  <c r="C75" i="23"/>
  <c r="C74" i="23"/>
  <c r="C73" i="23"/>
  <c r="C54" i="23"/>
  <c r="C55" i="23"/>
  <c r="C56" i="23"/>
  <c r="C57" i="23"/>
  <c r="C58" i="23"/>
  <c r="C59" i="23"/>
  <c r="C60" i="23"/>
  <c r="C61" i="23"/>
  <c r="C62" i="23"/>
  <c r="C63" i="23"/>
  <c r="C64" i="23"/>
  <c r="C65" i="23"/>
  <c r="C66" i="23"/>
  <c r="C51" i="28" s="1" a="1"/>
  <c r="C51" i="28" s="1"/>
  <c r="C67" i="23"/>
  <c r="C52" i="28" s="1" a="1"/>
  <c r="C52" i="28" s="1"/>
  <c r="C69" i="23"/>
  <c r="C54" i="28" s="1" a="1"/>
  <c r="C54" i="28" s="1"/>
  <c r="C70" i="23"/>
  <c r="C55" i="28" s="1" a="1"/>
  <c r="C55" i="28" s="1"/>
  <c r="C53" i="23"/>
  <c r="C36" i="27" l="1" a="1"/>
  <c r="C157" i="27" a="1"/>
  <c r="C218" i="27" a="1"/>
  <c r="C97" i="27" a="1"/>
  <c r="C124" i="23" a="1"/>
  <c r="C125" i="23" s="1"/>
  <c r="C186" i="23" a="1"/>
  <c r="C130" i="23" l="1"/>
  <c r="C83" i="27"/>
  <c r="C49" i="27"/>
  <c r="C57" i="27"/>
  <c r="C64" i="27"/>
  <c r="C76" i="27"/>
  <c r="C37" i="27"/>
  <c r="C62" i="27"/>
  <c r="C87" i="27"/>
  <c r="C82" i="27"/>
  <c r="C70" i="27"/>
  <c r="C43" i="27"/>
  <c r="C65" i="27"/>
  <c r="C50" i="27"/>
  <c r="C88" i="27"/>
  <c r="C53" i="27"/>
  <c r="C36" i="27"/>
  <c r="C61" i="27"/>
  <c r="C86" i="27"/>
  <c r="C59" i="27"/>
  <c r="C89" i="27"/>
  <c r="C58" i="27"/>
  <c r="C67" i="27"/>
  <c r="C42" i="27"/>
  <c r="C56" i="27"/>
  <c r="C52" i="27"/>
  <c r="C38" i="27"/>
  <c r="C63" i="27"/>
  <c r="C85" i="27"/>
  <c r="C71" i="27"/>
  <c r="C79" i="27"/>
  <c r="C72" i="27"/>
  <c r="C80" i="27"/>
  <c r="C84" i="27"/>
  <c r="C45" i="27"/>
  <c r="C78" i="27"/>
  <c r="C39" i="27"/>
  <c r="C51" i="27"/>
  <c r="C66" i="27"/>
  <c r="C73" i="27"/>
  <c r="C40" i="27"/>
  <c r="C47" i="27"/>
  <c r="C44" i="27"/>
  <c r="C69" i="27"/>
  <c r="C55" i="27"/>
  <c r="C81" i="27"/>
  <c r="C77" i="27"/>
  <c r="C75" i="27"/>
  <c r="C48" i="27"/>
  <c r="C74" i="27"/>
  <c r="C60" i="27"/>
  <c r="C46" i="27"/>
  <c r="C41" i="27"/>
  <c r="C68" i="27"/>
  <c r="C54" i="27"/>
  <c r="C160" i="23"/>
  <c r="C129" i="23"/>
  <c r="C142" i="23"/>
  <c r="C133" i="23"/>
  <c r="C167" i="23"/>
  <c r="C132" i="23"/>
  <c r="C146" i="23"/>
  <c r="C174" i="23"/>
  <c r="C156" i="23"/>
  <c r="C136" i="23"/>
  <c r="C128" i="23"/>
  <c r="C97" i="27"/>
  <c r="C136" i="27"/>
  <c r="C102" i="27"/>
  <c r="C109" i="27"/>
  <c r="C116" i="27"/>
  <c r="C115" i="27"/>
  <c r="C114" i="27"/>
  <c r="C113" i="27"/>
  <c r="C150" i="27"/>
  <c r="C148" i="27"/>
  <c r="C146" i="27"/>
  <c r="C117" i="27"/>
  <c r="C111" i="27"/>
  <c r="C101" i="27"/>
  <c r="C108" i="27"/>
  <c r="C107" i="27"/>
  <c r="C106" i="27"/>
  <c r="C105" i="27"/>
  <c r="C128" i="27"/>
  <c r="C134" i="27"/>
  <c r="C135" i="27"/>
  <c r="C100" i="27"/>
  <c r="C99" i="27"/>
  <c r="C98" i="27"/>
  <c r="C127" i="27"/>
  <c r="C149" i="27"/>
  <c r="C142" i="27"/>
  <c r="C119" i="27"/>
  <c r="C143" i="27"/>
  <c r="C103" i="27"/>
  <c r="C141" i="27"/>
  <c r="C147" i="27"/>
  <c r="C145" i="27"/>
  <c r="C124" i="27"/>
  <c r="C104" i="27"/>
  <c r="C112" i="27"/>
  <c r="C126" i="27"/>
  <c r="C133" i="27"/>
  <c r="C140" i="27"/>
  <c r="C139" i="27"/>
  <c r="C138" i="27"/>
  <c r="C137" i="27"/>
  <c r="C144" i="27"/>
  <c r="C110" i="27"/>
  <c r="C123" i="27"/>
  <c r="C122" i="27"/>
  <c r="C120" i="27"/>
  <c r="C118" i="27"/>
  <c r="C125" i="27"/>
  <c r="C132" i="27"/>
  <c r="C131" i="27"/>
  <c r="C130" i="27"/>
  <c r="C129" i="27"/>
  <c r="C121" i="27"/>
  <c r="C157" i="23"/>
  <c r="C163" i="23"/>
  <c r="C154" i="23"/>
  <c r="C268" i="27"/>
  <c r="C232" i="27"/>
  <c r="C231" i="27"/>
  <c r="C253" i="27"/>
  <c r="C224" i="27"/>
  <c r="C245" i="27"/>
  <c r="C221" i="27"/>
  <c r="C239" i="27"/>
  <c r="C237" i="27"/>
  <c r="C247" i="27"/>
  <c r="C229" i="27"/>
  <c r="C223" i="27"/>
  <c r="C246" i="27"/>
  <c r="C265" i="27"/>
  <c r="C226" i="27"/>
  <c r="C251" i="27"/>
  <c r="C254" i="27"/>
  <c r="C255" i="27"/>
  <c r="C234" i="27"/>
  <c r="C259" i="27"/>
  <c r="C220" i="27"/>
  <c r="C222" i="27"/>
  <c r="C264" i="27"/>
  <c r="C241" i="27"/>
  <c r="C266" i="27"/>
  <c r="C227" i="27"/>
  <c r="C252" i="27"/>
  <c r="C230" i="27"/>
  <c r="C249" i="27"/>
  <c r="C235" i="27"/>
  <c r="C260" i="27"/>
  <c r="C258" i="27"/>
  <c r="C243" i="27"/>
  <c r="C228" i="27"/>
  <c r="C267" i="27"/>
  <c r="C236" i="27"/>
  <c r="C261" i="27"/>
  <c r="C244" i="27"/>
  <c r="C269" i="27"/>
  <c r="C238" i="27"/>
  <c r="C263" i="27"/>
  <c r="C240" i="27"/>
  <c r="C225" i="27"/>
  <c r="C262" i="27"/>
  <c r="C271" i="27"/>
  <c r="C248" i="27"/>
  <c r="C233" i="27"/>
  <c r="C218" i="27"/>
  <c r="C270" i="27"/>
  <c r="C256" i="27"/>
  <c r="C257" i="27"/>
  <c r="C242" i="27"/>
  <c r="C219" i="27"/>
  <c r="C250" i="27"/>
  <c r="C166" i="23"/>
  <c r="C126" i="23"/>
  <c r="C134" i="23"/>
  <c r="C171" i="23"/>
  <c r="C143" i="23"/>
  <c r="C145" i="23"/>
  <c r="C141" i="23"/>
  <c r="C207" i="27"/>
  <c r="C184" i="27"/>
  <c r="C176" i="27"/>
  <c r="C192" i="27"/>
  <c r="C160" i="27"/>
  <c r="C194" i="27"/>
  <c r="C161" i="27"/>
  <c r="C188" i="27"/>
  <c r="C174" i="27"/>
  <c r="C199" i="27"/>
  <c r="C170" i="27"/>
  <c r="C208" i="27"/>
  <c r="C201" i="27"/>
  <c r="C187" i="27"/>
  <c r="C164" i="27"/>
  <c r="C189" i="27"/>
  <c r="C175" i="27"/>
  <c r="C202" i="27"/>
  <c r="C178" i="27"/>
  <c r="C209" i="27"/>
  <c r="C195" i="27"/>
  <c r="C172" i="27"/>
  <c r="C197" i="27"/>
  <c r="C158" i="27"/>
  <c r="C183" i="27"/>
  <c r="C162" i="27"/>
  <c r="C193" i="27"/>
  <c r="C173" i="27"/>
  <c r="C210" i="27"/>
  <c r="C181" i="27"/>
  <c r="C166" i="27"/>
  <c r="C168" i="27"/>
  <c r="C205" i="27"/>
  <c r="C182" i="27"/>
  <c r="C200" i="27"/>
  <c r="C190" i="27"/>
  <c r="C163" i="27"/>
  <c r="C198" i="27"/>
  <c r="C159" i="27"/>
  <c r="C169" i="27"/>
  <c r="C171" i="27"/>
  <c r="C180" i="27"/>
  <c r="C206" i="27"/>
  <c r="C167" i="27"/>
  <c r="C186" i="27"/>
  <c r="C177" i="27"/>
  <c r="C179" i="27"/>
  <c r="C196" i="27"/>
  <c r="C157" i="27"/>
  <c r="C191" i="27"/>
  <c r="C204" i="27"/>
  <c r="C203" i="27"/>
  <c r="C165" i="27"/>
  <c r="C185" i="27"/>
  <c r="C175" i="23"/>
  <c r="C151" i="23"/>
  <c r="C168" i="23"/>
  <c r="C137" i="23"/>
  <c r="C152" i="23"/>
  <c r="C159" i="23"/>
  <c r="C169" i="23"/>
  <c r="C135" i="23"/>
  <c r="C131" i="23"/>
  <c r="C155" i="23"/>
  <c r="C161" i="23"/>
  <c r="C177" i="23"/>
  <c r="C138" i="23"/>
  <c r="C140" i="23"/>
  <c r="C144" i="23"/>
  <c r="C148" i="23"/>
  <c r="C172" i="23"/>
  <c r="C170" i="23"/>
  <c r="C176" i="23"/>
  <c r="C147" i="23"/>
  <c r="C150" i="23"/>
  <c r="C153" i="23"/>
  <c r="C149" i="23"/>
  <c r="C173" i="23"/>
  <c r="C124" i="23"/>
  <c r="C139" i="23"/>
  <c r="C164" i="23"/>
  <c r="C165" i="23"/>
  <c r="C162" i="23"/>
  <c r="C158" i="23"/>
  <c r="C127" i="23"/>
  <c r="C188" i="23"/>
  <c r="C235" i="23"/>
  <c r="C226" i="23"/>
  <c r="C233" i="23"/>
  <c r="C200" i="23"/>
  <c r="C191" i="23"/>
  <c r="C237" i="23"/>
  <c r="C228" i="23"/>
  <c r="C195" i="23"/>
  <c r="C234" i="23"/>
  <c r="C227" i="23"/>
  <c r="C218" i="23"/>
  <c r="C217" i="23"/>
  <c r="C192" i="23"/>
  <c r="C238" i="23"/>
  <c r="C229" i="23"/>
  <c r="C220" i="23"/>
  <c r="C186" i="23"/>
  <c r="C197" i="23"/>
  <c r="C201" i="23"/>
  <c r="C219" i="23"/>
  <c r="C210" i="23"/>
  <c r="C209" i="23"/>
  <c r="C239" i="23"/>
  <c r="C230" i="23"/>
  <c r="C221" i="23"/>
  <c r="C212" i="23"/>
  <c r="C215" i="23"/>
  <c r="C208" i="23"/>
  <c r="C211" i="23"/>
  <c r="C202" i="23"/>
  <c r="C193" i="23"/>
  <c r="C231" i="23"/>
  <c r="C222" i="23"/>
  <c r="C213" i="23"/>
  <c r="C204" i="23"/>
  <c r="C199" i="23"/>
  <c r="C203" i="23"/>
  <c r="C194" i="23"/>
  <c r="C232" i="23"/>
  <c r="C223" i="23"/>
  <c r="C214" i="23"/>
  <c r="C205" i="23"/>
  <c r="C196" i="23"/>
  <c r="C224" i="23"/>
  <c r="C206" i="23"/>
  <c r="C236" i="23"/>
  <c r="C187" i="23"/>
  <c r="C225" i="23"/>
  <c r="C216" i="23"/>
  <c r="C207" i="23"/>
  <c r="C198" i="23"/>
  <c r="C189" i="23"/>
  <c r="C190" i="23"/>
  <c r="C8" i="8" l="1"/>
  <c r="C9" i="8" s="1"/>
  <c r="C10" i="8" s="1"/>
  <c r="C11" i="8" s="1"/>
  <c r="C12" i="8" s="1"/>
  <c r="C13" i="8" s="1"/>
  <c r="C14" i="8" s="1"/>
  <c r="C15" i="8" s="1"/>
  <c r="C16" i="8" s="1"/>
  <c r="D39" i="29" l="1"/>
  <c r="D41" i="29" s="1"/>
  <c r="D42" i="29" s="1"/>
  <c r="D38" i="29"/>
  <c r="D34" i="29"/>
  <c r="D35" i="29" s="1"/>
  <c r="D36" i="29" l="1"/>
  <c r="D33" i="29"/>
  <c r="G23" i="22" l="1"/>
  <c r="H10" i="23" l="1"/>
  <c r="I10" i="23" l="1"/>
  <c r="J10" i="23" s="1"/>
  <c r="C2" i="14"/>
  <c r="A1" i="14"/>
  <c r="D69" i="29"/>
  <c r="D64" i="29"/>
  <c r="D59" i="29"/>
  <c r="D54" i="29"/>
  <c r="E10" i="29"/>
  <c r="A3" i="29"/>
  <c r="E18" i="14" s="1"/>
  <c r="C2" i="29"/>
  <c r="A1" i="29"/>
  <c r="C2" i="28"/>
  <c r="A1" i="28"/>
  <c r="C28" i="27"/>
  <c r="C2" i="27"/>
  <c r="A1" i="27"/>
  <c r="L241" i="23" a="1"/>
  <c r="L241" i="23" s="1"/>
  <c r="K241" i="23" a="1"/>
  <c r="K241" i="23" s="1"/>
  <c r="J241" i="23" a="1"/>
  <c r="J241" i="23" s="1"/>
  <c r="I241" i="23" a="1"/>
  <c r="I241" i="23" s="1"/>
  <c r="H17" i="23"/>
  <c r="H15" i="23"/>
  <c r="H13" i="23"/>
  <c r="H12" i="23"/>
  <c r="I12" i="23" s="1"/>
  <c r="H11" i="23"/>
  <c r="C2" i="23"/>
  <c r="A1" i="23"/>
  <c r="F30" i="22"/>
  <c r="F20" i="22"/>
  <c r="C2" i="22"/>
  <c r="A1" i="22"/>
  <c r="C2" i="9"/>
  <c r="A1" i="9"/>
  <c r="D10" i="13"/>
  <c r="D11" i="13" s="1"/>
  <c r="D12" i="13" s="1"/>
  <c r="D13" i="13" s="1"/>
  <c r="D14" i="13" s="1"/>
  <c r="D15" i="13" s="1"/>
  <c r="D16" i="13" s="1"/>
  <c r="D17" i="13" s="1"/>
  <c r="D18" i="13" s="1"/>
  <c r="D19" i="13" s="1"/>
  <c r="C2" i="13"/>
  <c r="A1" i="13"/>
  <c r="C2" i="8"/>
  <c r="A1" i="8"/>
  <c r="E16" i="8" l="1"/>
  <c r="B2" i="14"/>
  <c r="E10" i="8"/>
  <c r="E9" i="8"/>
  <c r="B2" i="13"/>
  <c r="J43" i="23"/>
  <c r="J15" i="23"/>
  <c r="I13" i="23"/>
  <c r="J13" i="23"/>
  <c r="I15" i="23"/>
  <c r="I8" i="23" s="1"/>
  <c r="I17" i="23"/>
  <c r="J17" i="23"/>
  <c r="E15" i="8"/>
  <c r="C18" i="14" s="1"/>
  <c r="K10" i="23"/>
  <c r="E11" i="8"/>
  <c r="M118" i="23"/>
  <c r="E13" i="8"/>
  <c r="C16" i="14" s="1"/>
  <c r="E14" i="8"/>
  <c r="C17" i="14" s="1"/>
  <c r="E12" i="8"/>
  <c r="C15" i="14" s="1"/>
  <c r="G31" i="22"/>
  <c r="G20" i="22"/>
  <c r="H16" i="23"/>
  <c r="H9" i="23" s="1"/>
  <c r="I16" i="23"/>
  <c r="J14" i="23"/>
  <c r="J16" i="23"/>
  <c r="J12" i="23"/>
  <c r="J11" i="23"/>
  <c r="I11" i="23"/>
  <c r="M241" i="23" a="1"/>
  <c r="M241" i="23" s="1"/>
  <c r="C6" i="29"/>
  <c r="H8" i="23"/>
  <c r="B2" i="22" l="1"/>
  <c r="B2" i="29"/>
  <c r="B2" i="28"/>
  <c r="B2" i="9"/>
  <c r="B2" i="27"/>
  <c r="B2" i="23"/>
  <c r="G38" i="22"/>
  <c r="K43" i="23"/>
  <c r="N118" i="23"/>
  <c r="O118" i="23" s="1"/>
  <c r="P118" i="23" s="1"/>
  <c r="J35" i="28" a="1"/>
  <c r="J35" i="28" s="1"/>
  <c r="P116" i="23"/>
  <c r="J8" i="23"/>
  <c r="K13" i="23"/>
  <c r="K16" i="23"/>
  <c r="K9" i="23" s="1"/>
  <c r="L10" i="23"/>
  <c r="K17" i="23"/>
  <c r="K15" i="23"/>
  <c r="O116" i="23"/>
  <c r="C14" i="14"/>
  <c r="N116" i="23"/>
  <c r="N119" i="23" s="1"/>
  <c r="J9" i="23"/>
  <c r="I9" i="23"/>
  <c r="K14" i="23"/>
  <c r="F38" i="22" a="1"/>
  <c r="F38" i="22" s="1"/>
  <c r="I14" i="23"/>
  <c r="H14" i="23"/>
  <c r="K12" i="23"/>
  <c r="K11" i="23"/>
  <c r="B6" i="13"/>
  <c r="B6" i="22"/>
  <c r="B6" i="9"/>
  <c r="B30" i="9" s="1"/>
  <c r="B41" i="9" s="1"/>
  <c r="O119" i="23" l="1"/>
  <c r="P119" i="23" s="1"/>
  <c r="L43" i="23"/>
  <c r="J36" i="28" a="1"/>
  <c r="J36" i="28" s="1"/>
  <c r="I36" i="28" s="1"/>
  <c r="I35" i="28"/>
  <c r="L13" i="23"/>
  <c r="L14" i="23"/>
  <c r="K8" i="23"/>
  <c r="M10" i="23"/>
  <c r="L17" i="23"/>
  <c r="L15" i="23"/>
  <c r="L8" i="23" s="1"/>
  <c r="L16" i="23"/>
  <c r="A38" i="22"/>
  <c r="B6" i="23"/>
  <c r="L12" i="23"/>
  <c r="L11" i="23"/>
  <c r="J37" i="28" l="1" a="1"/>
  <c r="J37" i="28" s="1"/>
  <c r="M43" i="23"/>
  <c r="J40" i="28" a="1"/>
  <c r="J40" i="28" s="1"/>
  <c r="A3" i="22"/>
  <c r="E14" i="14" s="1"/>
  <c r="B20" i="23"/>
  <c r="B33" i="23" s="1"/>
  <c r="H124" i="23"/>
  <c r="M13" i="23"/>
  <c r="M15" i="23"/>
  <c r="M8" i="23" s="1"/>
  <c r="N10" i="23"/>
  <c r="M17" i="23"/>
  <c r="M16" i="23"/>
  <c r="M14" i="23"/>
  <c r="L9" i="23"/>
  <c r="M12" i="23"/>
  <c r="M11" i="23"/>
  <c r="N43" i="23" l="1"/>
  <c r="B45" i="23"/>
  <c r="I37" i="28"/>
  <c r="J43" i="28"/>
  <c r="A43" i="28" s="1"/>
  <c r="N13" i="23"/>
  <c r="M9" i="23"/>
  <c r="O10" i="23"/>
  <c r="N15" i="23"/>
  <c r="N17" i="23"/>
  <c r="N16" i="23"/>
  <c r="N9" i="23" s="1"/>
  <c r="N14" i="23"/>
  <c r="N11" i="23"/>
  <c r="N12" i="23"/>
  <c r="O43" i="23" l="1"/>
  <c r="O16" i="23"/>
  <c r="O9" i="23" s="1"/>
  <c r="O15" i="23"/>
  <c r="O8" i="23" s="1"/>
  <c r="P10" i="23"/>
  <c r="O17" i="23"/>
  <c r="O14" i="23"/>
  <c r="O13" i="23"/>
  <c r="N8" i="23"/>
  <c r="O12" i="23"/>
  <c r="O11" i="23"/>
  <c r="P43" i="23" l="1"/>
  <c r="B109" i="23"/>
  <c r="P13" i="23"/>
  <c r="P16" i="23"/>
  <c r="P9" i="23" s="1"/>
  <c r="Q10" i="23"/>
  <c r="P15" i="23"/>
  <c r="P8" i="23" s="1"/>
  <c r="P17" i="23"/>
  <c r="P14" i="23"/>
  <c r="P11" i="23"/>
  <c r="P12" i="23"/>
  <c r="Q43" i="23" l="1"/>
  <c r="Q13" i="23"/>
  <c r="B182" i="23"/>
  <c r="Q14" i="23"/>
  <c r="Q17" i="23"/>
  <c r="R10" i="23"/>
  <c r="Q16" i="23"/>
  <c r="Q9" i="23" s="1"/>
  <c r="Q15" i="23"/>
  <c r="Q8" i="23" s="1"/>
  <c r="Q11" i="23"/>
  <c r="Q12" i="23"/>
  <c r="Q115" i="23" l="1"/>
  <c r="Q118" i="23" s="1"/>
  <c r="R115" i="23"/>
  <c r="R43" i="23"/>
  <c r="J23" i="28"/>
  <c r="R13" i="23"/>
  <c r="S10" i="23"/>
  <c r="R15" i="23"/>
  <c r="R8" i="23" s="1"/>
  <c r="R16" i="23"/>
  <c r="R17" i="23"/>
  <c r="R14" i="23"/>
  <c r="R12" i="23"/>
  <c r="R11" i="23"/>
  <c r="Q116" i="23" l="1"/>
  <c r="Q119" i="23" s="1"/>
  <c r="R118" i="23"/>
  <c r="S43" i="23"/>
  <c r="S13" i="23"/>
  <c r="S14" i="23"/>
  <c r="S15" i="23"/>
  <c r="S8" i="23" s="1"/>
  <c r="S16" i="23"/>
  <c r="S9" i="23" s="1"/>
  <c r="S17" i="23"/>
  <c r="R116" i="23"/>
  <c r="R133" i="23"/>
  <c r="R165" i="23"/>
  <c r="R175" i="23"/>
  <c r="R177" i="23"/>
  <c r="R168" i="23"/>
  <c r="R146" i="23"/>
  <c r="R171" i="23"/>
  <c r="R126" i="23"/>
  <c r="R134" i="23"/>
  <c r="R166" i="23"/>
  <c r="R176" i="23"/>
  <c r="R137" i="23"/>
  <c r="R169" i="23"/>
  <c r="R170" i="23"/>
  <c r="R147" i="23"/>
  <c r="R127" i="23"/>
  <c r="R138" i="23" s="1"/>
  <c r="R135" i="23"/>
  <c r="R167" i="23"/>
  <c r="R145" i="23"/>
  <c r="R131" i="23"/>
  <c r="R174" i="23"/>
  <c r="R128" i="23"/>
  <c r="R139" i="23" s="1"/>
  <c r="R129" i="23"/>
  <c r="R140" i="23" s="1"/>
  <c r="J53" i="28" s="1"/>
  <c r="R132" i="23"/>
  <c r="R141" i="23" s="1"/>
  <c r="R130" i="23"/>
  <c r="R142" i="23" s="1"/>
  <c r="R148" i="23"/>
  <c r="R9" i="23"/>
  <c r="T10" i="23"/>
  <c r="S12" i="23"/>
  <c r="S11" i="23"/>
  <c r="R119" i="23" l="1"/>
  <c r="T13" i="23"/>
  <c r="T14" i="23"/>
  <c r="T15" i="23"/>
  <c r="T16" i="23"/>
  <c r="T9" i="23" s="1"/>
  <c r="T17" i="23"/>
  <c r="T43" i="23"/>
  <c r="R149" i="23"/>
  <c r="R153" i="23"/>
  <c r="R157" i="23"/>
  <c r="R152" i="23"/>
  <c r="R156" i="23"/>
  <c r="R160" i="23"/>
  <c r="R162" i="23"/>
  <c r="R125" i="23"/>
  <c r="J41" i="28" s="1" a="1"/>
  <c r="J41" i="28" s="1"/>
  <c r="J45" i="28" s="1"/>
  <c r="R136" i="23"/>
  <c r="R151" i="23"/>
  <c r="R155" i="23"/>
  <c r="R159" i="23"/>
  <c r="R154" i="23"/>
  <c r="R158" i="23"/>
  <c r="R161" i="23"/>
  <c r="R150" i="23"/>
  <c r="U10" i="23"/>
  <c r="T12" i="23"/>
  <c r="T11" i="23"/>
  <c r="U43" i="23" l="1"/>
  <c r="U14" i="23"/>
  <c r="U15" i="23"/>
  <c r="U16" i="23"/>
  <c r="U17" i="23"/>
  <c r="U13" i="23"/>
  <c r="V10" i="23"/>
  <c r="U12" i="23"/>
  <c r="U11" i="23"/>
  <c r="V14" i="23" l="1"/>
  <c r="V15" i="23"/>
  <c r="V16" i="23"/>
  <c r="V17" i="23"/>
  <c r="V13" i="23"/>
  <c r="V43" i="23"/>
  <c r="U9" i="23"/>
  <c r="W10" i="23"/>
  <c r="V11" i="23"/>
  <c r="V12" i="23"/>
  <c r="W43" i="23" l="1"/>
  <c r="W14" i="23"/>
  <c r="W15" i="23"/>
  <c r="W16" i="23"/>
  <c r="W9" i="23" s="1"/>
  <c r="W17" i="23"/>
  <c r="W13" i="23"/>
  <c r="V9" i="23"/>
  <c r="X10" i="23"/>
  <c r="W12" i="23"/>
  <c r="W11" i="23"/>
  <c r="X43" i="23" l="1"/>
  <c r="X14" i="23"/>
  <c r="X15" i="23"/>
  <c r="X16" i="23"/>
  <c r="X9" i="23" s="1"/>
  <c r="X17" i="23"/>
  <c r="X13" i="23"/>
  <c r="Y10" i="23"/>
  <c r="X12" i="23"/>
  <c r="X11" i="23"/>
  <c r="Y14" i="23" l="1"/>
  <c r="Y15" i="23"/>
  <c r="Y16" i="23"/>
  <c r="Y9" i="23" s="1"/>
  <c r="Y17" i="23"/>
  <c r="Y13" i="23"/>
  <c r="Y43" i="23"/>
  <c r="Z10" i="23"/>
  <c r="Y12" i="23"/>
  <c r="Y11" i="23"/>
  <c r="Z43" i="23" l="1"/>
  <c r="Z14" i="23"/>
  <c r="Z15" i="23"/>
  <c r="Z16" i="23"/>
  <c r="Z9" i="23" s="1"/>
  <c r="Z17" i="23"/>
  <c r="Z13" i="23"/>
  <c r="AA10" i="23"/>
  <c r="Z12" i="23"/>
  <c r="Z11" i="23"/>
  <c r="AA43" i="23" l="1"/>
  <c r="AA14" i="23"/>
  <c r="AA15" i="23"/>
  <c r="AA16" i="23"/>
  <c r="AA9" i="23" s="1"/>
  <c r="AA17" i="23"/>
  <c r="AA13" i="23"/>
  <c r="AB10" i="23"/>
  <c r="AA12" i="23"/>
  <c r="AA11" i="23"/>
  <c r="AB43" i="23" l="1"/>
  <c r="AB14" i="23"/>
  <c r="AB15" i="23"/>
  <c r="AB16" i="23"/>
  <c r="AB17" i="23"/>
  <c r="AB13" i="23"/>
  <c r="AC10" i="23"/>
  <c r="AB12" i="23"/>
  <c r="AB11" i="23"/>
  <c r="AC43" i="23" l="1"/>
  <c r="AC14" i="23"/>
  <c r="AC15" i="23"/>
  <c r="AC16" i="23"/>
  <c r="AC9" i="23" s="1"/>
  <c r="AC17" i="23"/>
  <c r="AC13" i="23"/>
  <c r="AD10" i="23"/>
  <c r="AB9" i="23"/>
  <c r="AC12" i="23"/>
  <c r="AC11" i="23"/>
  <c r="AD43" i="23" l="1"/>
  <c r="AD14" i="23"/>
  <c r="AD15" i="23"/>
  <c r="AD16" i="23"/>
  <c r="AD9" i="23" s="1"/>
  <c r="AD17" i="23"/>
  <c r="AD13" i="23"/>
  <c r="AE10" i="23"/>
  <c r="AD11" i="23"/>
  <c r="AD12" i="23"/>
  <c r="AE43" i="23" l="1"/>
  <c r="AE14" i="23"/>
  <c r="AE15" i="23"/>
  <c r="AE16" i="23"/>
  <c r="AE17" i="23"/>
  <c r="AE13" i="23"/>
  <c r="AF10" i="23"/>
  <c r="AE12" i="23"/>
  <c r="AE11" i="23"/>
  <c r="AF14" i="23" l="1"/>
  <c r="AF15" i="23"/>
  <c r="AF16" i="23"/>
  <c r="AF9" i="23" s="1"/>
  <c r="AF17" i="23"/>
  <c r="AF13" i="23"/>
  <c r="AF43" i="23"/>
  <c r="AG10" i="23"/>
  <c r="AE9" i="23"/>
  <c r="AF12" i="23"/>
  <c r="AF11" i="23"/>
  <c r="AG43" i="23" l="1"/>
  <c r="AG14" i="23"/>
  <c r="AG15" i="23"/>
  <c r="AG16" i="23"/>
  <c r="AG9" i="23" s="1"/>
  <c r="AG17" i="23"/>
  <c r="AG13" i="23"/>
  <c r="AH10" i="23"/>
  <c r="AG12" i="23"/>
  <c r="AG11" i="23"/>
  <c r="AH43" i="23" l="1"/>
  <c r="AH14" i="23"/>
  <c r="AH15" i="23"/>
  <c r="AH16" i="23"/>
  <c r="AH9" i="23" s="1"/>
  <c r="AH17" i="23"/>
  <c r="AH13" i="23"/>
  <c r="AI10" i="23"/>
  <c r="AH12" i="23"/>
  <c r="AH11" i="23"/>
  <c r="AI43" i="23" l="1"/>
  <c r="AI14" i="23"/>
  <c r="AI15" i="23"/>
  <c r="AI16" i="23"/>
  <c r="AI9" i="23" s="1"/>
  <c r="AI17" i="23"/>
  <c r="AI13" i="23"/>
  <c r="AJ10" i="23"/>
  <c r="AI12" i="23"/>
  <c r="AI11" i="23"/>
  <c r="AJ43" i="23" l="1"/>
  <c r="AJ14" i="23"/>
  <c r="AJ15" i="23"/>
  <c r="AJ16" i="23"/>
  <c r="AJ9" i="23" s="1"/>
  <c r="AJ17" i="23"/>
  <c r="AJ13" i="23"/>
  <c r="AK10" i="23"/>
  <c r="AJ11" i="23"/>
  <c r="AJ12" i="23"/>
  <c r="AK43" i="23" l="1"/>
  <c r="AK14" i="23"/>
  <c r="AK15" i="23"/>
  <c r="AK16" i="23"/>
  <c r="AK9" i="23" s="1"/>
  <c r="AK17" i="23"/>
  <c r="AK13" i="23"/>
  <c r="AL10" i="23"/>
  <c r="AK12" i="23"/>
  <c r="AK11" i="23"/>
  <c r="AL43" i="23" l="1"/>
  <c r="AL14" i="23"/>
  <c r="AL15" i="23"/>
  <c r="AL16" i="23"/>
  <c r="AL17" i="23"/>
  <c r="AL13" i="23"/>
  <c r="AM10" i="23"/>
  <c r="AL11" i="23"/>
  <c r="AL12" i="23"/>
  <c r="AM14" i="23" l="1"/>
  <c r="AM15" i="23"/>
  <c r="AM16" i="23"/>
  <c r="AM17" i="23"/>
  <c r="AM13" i="23"/>
  <c r="AM43" i="23"/>
  <c r="AL9" i="23"/>
  <c r="AM9" i="23"/>
  <c r="AN10" i="23"/>
  <c r="AM12" i="23"/>
  <c r="AM11" i="23"/>
  <c r="AN43" i="23" l="1"/>
  <c r="AN14" i="23"/>
  <c r="AN15" i="23"/>
  <c r="AN16" i="23"/>
  <c r="AN9" i="23" s="1"/>
  <c r="AN17" i="23"/>
  <c r="AN13" i="23"/>
  <c r="AO10" i="23"/>
  <c r="AN12" i="23"/>
  <c r="AN11" i="23"/>
  <c r="AO43" i="23" l="1"/>
  <c r="AO14" i="23"/>
  <c r="AO15" i="23"/>
  <c r="AO16" i="23"/>
  <c r="AO9" i="23" s="1"/>
  <c r="AO17" i="23"/>
  <c r="AO13" i="23"/>
  <c r="AP10" i="23"/>
  <c r="AO12" i="23"/>
  <c r="AO11" i="23"/>
  <c r="AP43" i="23" l="1"/>
  <c r="AP14" i="23"/>
  <c r="AP15" i="23"/>
  <c r="AP16" i="23"/>
  <c r="AP9" i="23" s="1"/>
  <c r="AP17" i="23"/>
  <c r="AP13" i="23"/>
  <c r="AQ10" i="23"/>
  <c r="AP12" i="23"/>
  <c r="AP11" i="23"/>
  <c r="AQ43" i="23" l="1"/>
  <c r="AQ14" i="23"/>
  <c r="AQ15" i="23"/>
  <c r="AQ16" i="23"/>
  <c r="AQ17" i="23"/>
  <c r="AQ13" i="23"/>
  <c r="AR10" i="23"/>
  <c r="AQ12" i="23"/>
  <c r="AQ11" i="23"/>
  <c r="AR43" i="23" l="1"/>
  <c r="AR14" i="23"/>
  <c r="AR15" i="23"/>
  <c r="AR16" i="23"/>
  <c r="AR9" i="23" s="1"/>
  <c r="AR17" i="23"/>
  <c r="AR13" i="23"/>
  <c r="AQ9" i="23"/>
  <c r="AS10" i="23"/>
  <c r="AR12" i="23"/>
  <c r="AR11" i="23"/>
  <c r="AS14" i="23" l="1"/>
  <c r="AS15" i="23"/>
  <c r="AS16" i="23"/>
  <c r="AS9" i="23" s="1"/>
  <c r="AS17" i="23"/>
  <c r="AS13" i="23"/>
  <c r="AS43" i="23"/>
  <c r="AT10" i="23"/>
  <c r="AS12" i="23"/>
  <c r="AS11" i="23"/>
  <c r="AT14" i="23" l="1"/>
  <c r="AT15" i="23"/>
  <c r="AT16" i="23"/>
  <c r="AT17" i="23"/>
  <c r="AT13" i="23"/>
  <c r="AT43" i="23"/>
  <c r="AU10" i="23"/>
  <c r="AT12" i="23"/>
  <c r="AT11" i="23"/>
  <c r="AU43" i="23" l="1"/>
  <c r="AU14" i="23"/>
  <c r="AU15" i="23"/>
  <c r="AU16" i="23"/>
  <c r="AU9" i="23" s="1"/>
  <c r="AU17" i="23"/>
  <c r="AU13" i="23"/>
  <c r="AV10" i="23"/>
  <c r="AT9" i="23"/>
  <c r="AU12" i="23"/>
  <c r="AU11" i="23"/>
  <c r="AV43" i="23" l="1"/>
  <c r="AV14" i="23"/>
  <c r="AV15" i="23"/>
  <c r="AV16" i="23"/>
  <c r="AV9" i="23" s="1"/>
  <c r="AV17" i="23"/>
  <c r="AV13" i="23"/>
  <c r="AW10" i="23"/>
  <c r="AV12" i="23"/>
  <c r="AV11" i="23"/>
  <c r="AW43" i="23" l="1"/>
  <c r="AW14" i="23"/>
  <c r="AW15" i="23"/>
  <c r="AW16" i="23"/>
  <c r="AW9" i="23" s="1"/>
  <c r="AW17" i="23"/>
  <c r="AW13" i="23"/>
  <c r="AX10" i="23"/>
  <c r="AW11" i="23"/>
  <c r="AW12" i="23"/>
  <c r="AX14" i="23" l="1"/>
  <c r="AX15" i="23"/>
  <c r="AX16" i="23"/>
  <c r="AX9" i="23" s="1"/>
  <c r="AX17" i="23"/>
  <c r="AX13" i="23"/>
  <c r="AX43" i="23"/>
  <c r="AY10" i="23"/>
  <c r="AX12" i="23"/>
  <c r="AX11" i="23"/>
  <c r="AY43" i="23" l="1"/>
  <c r="AY14" i="23"/>
  <c r="AY15" i="23"/>
  <c r="AY16" i="23"/>
  <c r="AY17" i="23"/>
  <c r="AY13" i="23"/>
  <c r="AZ10" i="23"/>
  <c r="AY9" i="23"/>
  <c r="AY12" i="23"/>
  <c r="AY11" i="23"/>
  <c r="AZ43" i="23" l="1"/>
  <c r="AZ14" i="23"/>
  <c r="AZ15" i="23"/>
  <c r="AZ16" i="23"/>
  <c r="AZ9" i="23" s="1"/>
  <c r="AZ17" i="23"/>
  <c r="AZ13" i="23"/>
  <c r="BA10" i="23"/>
  <c r="AZ12" i="23"/>
  <c r="AZ11" i="23"/>
  <c r="BA43" i="23" l="1"/>
  <c r="BA14" i="23"/>
  <c r="BA15" i="23"/>
  <c r="BA16" i="23"/>
  <c r="BA9" i="23" s="1"/>
  <c r="BA17" i="23"/>
  <c r="BA13" i="23"/>
  <c r="BB10" i="23"/>
  <c r="BA12" i="23"/>
  <c r="BA11" i="23"/>
  <c r="BB43" i="23" l="1"/>
  <c r="BB14" i="23"/>
  <c r="BB15" i="23"/>
  <c r="BB16" i="23"/>
  <c r="BB17" i="23"/>
  <c r="BB13" i="23"/>
  <c r="BC10" i="23"/>
  <c r="BB12" i="23"/>
  <c r="BB11" i="23"/>
  <c r="BC43" i="23" l="1"/>
  <c r="BC14" i="23"/>
  <c r="BC15" i="23"/>
  <c r="BC16" i="23"/>
  <c r="BC9" i="23" s="1"/>
  <c r="BC17" i="23"/>
  <c r="BC13" i="23"/>
  <c r="BD10" i="23"/>
  <c r="BB9" i="23"/>
  <c r="BC12" i="23"/>
  <c r="BC11" i="23"/>
  <c r="BD43" i="23" l="1"/>
  <c r="BD14" i="23"/>
  <c r="BD15" i="23"/>
  <c r="BD16" i="23"/>
  <c r="BD17" i="23"/>
  <c r="BD13" i="23"/>
  <c r="BE10" i="23"/>
  <c r="BD12" i="23"/>
  <c r="BD11" i="23"/>
  <c r="BE43" i="23" l="1"/>
  <c r="BE14" i="23"/>
  <c r="BE15" i="23"/>
  <c r="BE16" i="23"/>
  <c r="BE9" i="23" s="1"/>
  <c r="BE17" i="23"/>
  <c r="BE13" i="23"/>
  <c r="BD9" i="23"/>
  <c r="BF10" i="23"/>
  <c r="BE12" i="23"/>
  <c r="BE11" i="23"/>
  <c r="BF43" i="23" l="1"/>
  <c r="BF14" i="23"/>
  <c r="BF15" i="23"/>
  <c r="BF16" i="23"/>
  <c r="BF9" i="23" s="1"/>
  <c r="BF17" i="23"/>
  <c r="BF13" i="23"/>
  <c r="BG10" i="23"/>
  <c r="J14" i="28" s="1"/>
  <c r="BF11" i="23"/>
  <c r="BF12" i="23"/>
  <c r="BG14" i="23" l="1"/>
  <c r="BG15" i="23"/>
  <c r="BG16" i="23"/>
  <c r="BG9" i="23" s="1"/>
  <c r="BG17" i="23"/>
  <c r="BG13" i="23"/>
  <c r="E17" i="29" a="1"/>
  <c r="E17" i="29" s="1"/>
  <c r="J13" i="28"/>
  <c r="BG11" i="23"/>
  <c r="BG12" i="23"/>
  <c r="J15" i="28" l="1"/>
  <c r="BG43" i="23"/>
  <c r="A43" i="23" s="1"/>
  <c r="H10" i="27" a="1"/>
  <c r="BG13" i="27" s="1"/>
  <c r="X10" i="27" l="1"/>
  <c r="X22" i="27" s="1"/>
  <c r="T11" i="27"/>
  <c r="AD11" i="27"/>
  <c r="M11" i="27"/>
  <c r="U11" i="27"/>
  <c r="BE13" i="27"/>
  <c r="AO13" i="27"/>
  <c r="Y13" i="27"/>
  <c r="AL14" i="27"/>
  <c r="K14" i="27"/>
  <c r="BF17" i="27"/>
  <c r="BD17" i="27"/>
  <c r="Y17" i="27"/>
  <c r="AG15" i="27"/>
  <c r="AP14" i="27"/>
  <c r="BF10" i="27"/>
  <c r="BF22" i="27" s="1"/>
  <c r="J10" i="27"/>
  <c r="J22" i="27" s="1"/>
  <c r="V10" i="27"/>
  <c r="V22" i="27" s="1"/>
  <c r="AT12" i="27"/>
  <c r="BF12" i="27"/>
  <c r="BE11" i="27"/>
  <c r="AV13" i="27"/>
  <c r="H12" i="27"/>
  <c r="BD13" i="27"/>
  <c r="AN13" i="27"/>
  <c r="X13" i="27"/>
  <c r="O17" i="27"/>
  <c r="N17" i="27"/>
  <c r="AX17" i="27"/>
  <c r="P17" i="27"/>
  <c r="Q15" i="27"/>
  <c r="Y15" i="27"/>
  <c r="AW17" i="27"/>
  <c r="P11" i="27"/>
  <c r="T10" i="27"/>
  <c r="T22" i="27" s="1"/>
  <c r="AA10" i="27"/>
  <c r="AA22" i="27" s="1"/>
  <c r="AB10" i="27"/>
  <c r="AB22" i="27" s="1"/>
  <c r="I10" i="27"/>
  <c r="Y12" i="27"/>
  <c r="BC13" i="27"/>
  <c r="AM13" i="27"/>
  <c r="W13" i="27"/>
  <c r="AU15" i="27"/>
  <c r="Z14" i="27"/>
  <c r="AP17" i="27"/>
  <c r="BD16" i="27"/>
  <c r="M15" i="27"/>
  <c r="P16" i="27"/>
  <c r="AK17" i="27"/>
  <c r="AA11" i="27"/>
  <c r="AE10" i="27"/>
  <c r="AE22" i="27" s="1"/>
  <c r="BB10" i="27"/>
  <c r="BB22" i="27" s="1"/>
  <c r="AR10" i="27"/>
  <c r="AR22" i="27" s="1"/>
  <c r="M10" i="27"/>
  <c r="M22" i="27" s="1"/>
  <c r="AC12" i="27"/>
  <c r="H14" i="27"/>
  <c r="Q11" i="27"/>
  <c r="AX13" i="27"/>
  <c r="AH13" i="27"/>
  <c r="R13" i="27"/>
  <c r="AR14" i="27"/>
  <c r="AC15" i="27"/>
  <c r="BF14" i="27"/>
  <c r="AW14" i="27"/>
  <c r="V17" i="27"/>
  <c r="AT17" i="27"/>
  <c r="AK14" i="27"/>
  <c r="H10" i="27"/>
  <c r="AF11" i="27"/>
  <c r="BG10" i="27"/>
  <c r="BG22" i="27" s="1"/>
  <c r="S11" i="27"/>
  <c r="AG10" i="27"/>
  <c r="AG22" i="27" s="1"/>
  <c r="AG12" i="27"/>
  <c r="P13" i="27"/>
  <c r="S17" i="27"/>
  <c r="AV15" i="27"/>
  <c r="AB14" i="27"/>
  <c r="O13" i="27"/>
  <c r="AW13" i="27"/>
  <c r="AG13" i="27"/>
  <c r="Q13" i="27"/>
  <c r="AM14" i="27"/>
  <c r="AI17" i="27"/>
  <c r="T16" i="27"/>
  <c r="AR16" i="27"/>
  <c r="AT14" i="27"/>
  <c r="AH17" i="27"/>
  <c r="AL12" i="27"/>
  <c r="S10" i="27"/>
  <c r="S22" i="27" s="1"/>
  <c r="AQ11" i="27"/>
  <c r="L11" i="27"/>
  <c r="X11" i="27"/>
  <c r="AS10" i="27"/>
  <c r="AS22" i="27" s="1"/>
  <c r="AZ14" i="27"/>
  <c r="BB11" i="27"/>
  <c r="AU13" i="27"/>
  <c r="BC16" i="27"/>
  <c r="AN15" i="27"/>
  <c r="BB17" i="27"/>
  <c r="AH15" i="27"/>
  <c r="O11" i="27"/>
  <c r="K10" i="27"/>
  <c r="K22" i="27" s="1"/>
  <c r="AI12" i="27"/>
  <c r="Z12" i="27"/>
  <c r="AF13" i="27"/>
  <c r="AZ15" i="27"/>
  <c r="V16" i="27"/>
  <c r="AE13" i="27"/>
  <c r="AJ15" i="27"/>
  <c r="AE11" i="27"/>
  <c r="BF13" i="27"/>
  <c r="AP13" i="27"/>
  <c r="Z13" i="27"/>
  <c r="W14" i="27"/>
  <c r="AM15" i="27"/>
  <c r="K16" i="27"/>
  <c r="AX15" i="27"/>
  <c r="AO17" i="27"/>
  <c r="AO15" i="27"/>
  <c r="AH16" i="27"/>
  <c r="AA12" i="27"/>
  <c r="AP11" i="27"/>
  <c r="P10" i="27"/>
  <c r="P22" i="27" s="1"/>
  <c r="AN12" i="27"/>
  <c r="AZ12" i="27"/>
  <c r="BB13" i="27"/>
  <c r="AT13" i="27"/>
  <c r="AL13" i="27"/>
  <c r="AD13" i="27"/>
  <c r="V13" i="27"/>
  <c r="N13" i="27"/>
  <c r="O15" i="27"/>
  <c r="I15" i="27"/>
  <c r="X17" i="27"/>
  <c r="AQ16" i="27"/>
  <c r="AD17" i="27"/>
  <c r="AB15" i="27"/>
  <c r="BD15" i="27"/>
  <c r="X15" i="27"/>
  <c r="AU16" i="27"/>
  <c r="BB14" i="27"/>
  <c r="BG17" i="27"/>
  <c r="Z15" i="27"/>
  <c r="U17" i="27"/>
  <c r="BF11" i="27"/>
  <c r="AL11" i="27"/>
  <c r="AZ11" i="27"/>
  <c r="L12" i="27"/>
  <c r="R11" i="27"/>
  <c r="AY12" i="27"/>
  <c r="AI11" i="27"/>
  <c r="Y11" i="27"/>
  <c r="AK12" i="27"/>
  <c r="BA13" i="27"/>
  <c r="AS13" i="27"/>
  <c r="AK13" i="27"/>
  <c r="AC13" i="27"/>
  <c r="U13" i="27"/>
  <c r="M13" i="27"/>
  <c r="AX14" i="27"/>
  <c r="X14" i="27"/>
  <c r="M16" i="27"/>
  <c r="W16" i="27"/>
  <c r="AT15" i="27"/>
  <c r="AT16" i="27"/>
  <c r="AC16" i="27"/>
  <c r="R14" i="27"/>
  <c r="BC15" i="27"/>
  <c r="AJ14" i="27"/>
  <c r="BC17" i="27"/>
  <c r="AD14" i="27"/>
  <c r="AK16" i="27"/>
  <c r="BG12" i="27"/>
  <c r="AM12" i="27"/>
  <c r="BB12" i="27"/>
  <c r="AR11" i="27"/>
  <c r="J12" i="27"/>
  <c r="AS11" i="27"/>
  <c r="BE12" i="27"/>
  <c r="AZ13" i="27"/>
  <c r="AR13" i="27"/>
  <c r="AJ13" i="27"/>
  <c r="AB13" i="27"/>
  <c r="T13" i="27"/>
  <c r="L13" i="27"/>
  <c r="AN16" i="27"/>
  <c r="AY16" i="27"/>
  <c r="AS15" i="27"/>
  <c r="S16" i="27"/>
  <c r="V15" i="27"/>
  <c r="N16" i="27"/>
  <c r="BA15" i="27"/>
  <c r="AF17" i="27"/>
  <c r="AQ15" i="27"/>
  <c r="BE17" i="27"/>
  <c r="AI14" i="27"/>
  <c r="J17" i="27"/>
  <c r="AG16" i="27"/>
  <c r="AT10" i="27"/>
  <c r="AT22" i="27" s="1"/>
  <c r="AX12" i="27"/>
  <c r="AX11" i="27"/>
  <c r="AH10" i="27"/>
  <c r="AH22" i="27" s="1"/>
  <c r="O12" i="27"/>
  <c r="AK10" i="27"/>
  <c r="AK22" i="27" s="1"/>
  <c r="AW11" i="27"/>
  <c r="AY13" i="27"/>
  <c r="AQ13" i="27"/>
  <c r="AI13" i="27"/>
  <c r="AA13" i="27"/>
  <c r="S13" i="27"/>
  <c r="K13" i="27"/>
  <c r="AB16" i="27"/>
  <c r="AY15" i="27"/>
  <c r="AK15" i="27"/>
  <c r="O16" i="27"/>
  <c r="N15" i="27"/>
  <c r="BF15" i="27"/>
  <c r="U15" i="27"/>
  <c r="AD15" i="27"/>
  <c r="AI15" i="27"/>
  <c r="AW15" i="27"/>
  <c r="S14" i="27"/>
  <c r="BB16" i="27"/>
  <c r="BA14" i="27"/>
  <c r="AJ11" i="27"/>
  <c r="BC11" i="27"/>
  <c r="AM10" i="27"/>
  <c r="AM22" i="27" s="1"/>
  <c r="T12" i="27"/>
  <c r="AO10" i="27"/>
  <c r="AO22" i="27" s="1"/>
  <c r="BA11" i="27"/>
  <c r="I17" i="27"/>
  <c r="K17" i="27"/>
  <c r="AL17" i="27"/>
  <c r="M17" i="27"/>
  <c r="AM17" i="27"/>
  <c r="BE16" i="27"/>
  <c r="AQ17" i="27"/>
  <c r="AO14" i="27"/>
  <c r="AE15" i="27"/>
  <c r="P14" i="27"/>
  <c r="AR17" i="27"/>
  <c r="AM16" i="27"/>
  <c r="BG15" i="27"/>
  <c r="BF16" i="27"/>
  <c r="AV17" i="27"/>
  <c r="T15" i="27"/>
  <c r="J15" i="27"/>
  <c r="AV14" i="27"/>
  <c r="AG14" i="27"/>
  <c r="P15" i="27"/>
  <c r="R17" i="27"/>
  <c r="BE14" i="27"/>
  <c r="AA15" i="27"/>
  <c r="Z17" i="27"/>
  <c r="U16" i="27"/>
  <c r="AS14" i="27"/>
  <c r="AA17" i="27"/>
  <c r="AX16" i="27"/>
  <c r="J14" i="27"/>
  <c r="X16" i="27"/>
  <c r="BA16" i="27"/>
  <c r="U14" i="27"/>
  <c r="AV12" i="27"/>
  <c r="O10" i="27"/>
  <c r="O22" i="27" s="1"/>
  <c r="AV11" i="27"/>
  <c r="AD10" i="27"/>
  <c r="AD22" i="27" s="1"/>
  <c r="K12" i="27"/>
  <c r="AP10" i="27"/>
  <c r="AP22" i="27" s="1"/>
  <c r="W12" i="27"/>
  <c r="AF10" i="27"/>
  <c r="AF22" i="27" s="1"/>
  <c r="W11" i="27"/>
  <c r="N12" i="27"/>
  <c r="BD12" i="27"/>
  <c r="AX10" i="27"/>
  <c r="AX22" i="27" s="1"/>
  <c r="AN11" i="27"/>
  <c r="AE12" i="27"/>
  <c r="Q10" i="27"/>
  <c r="Q22" i="27" s="1"/>
  <c r="AW10" i="27"/>
  <c r="AW22" i="27" s="1"/>
  <c r="AC11" i="27"/>
  <c r="I12" i="27"/>
  <c r="AO12" i="27"/>
  <c r="AE17" i="27"/>
  <c r="I13" i="27"/>
  <c r="W15" i="27"/>
  <c r="AJ16" i="27"/>
  <c r="H16" i="27"/>
  <c r="AI16" i="27"/>
  <c r="AU14" i="27"/>
  <c r="R16" i="27"/>
  <c r="AN17" i="27"/>
  <c r="H15" i="27"/>
  <c r="AH14" i="27"/>
  <c r="AS17" i="27"/>
  <c r="Q14" i="27"/>
  <c r="BD14" i="27"/>
  <c r="AJ17" i="27"/>
  <c r="Y14" i="27"/>
  <c r="S15" i="27"/>
  <c r="Z16" i="27"/>
  <c r="Q16" i="27"/>
  <c r="AC14" i="27"/>
  <c r="W17" i="27"/>
  <c r="AP16" i="27"/>
  <c r="J13" i="27"/>
  <c r="AR15" i="27"/>
  <c r="AW16" i="27"/>
  <c r="N10" i="27"/>
  <c r="N22" i="27" s="1"/>
  <c r="AI10" i="27"/>
  <c r="AI22" i="27" s="1"/>
  <c r="Z10" i="27"/>
  <c r="Z22" i="27" s="1"/>
  <c r="BG11" i="27"/>
  <c r="AN10" i="27"/>
  <c r="AN22" i="27" s="1"/>
  <c r="V12" i="27"/>
  <c r="AZ10" i="27"/>
  <c r="AZ22" i="27" s="1"/>
  <c r="AH12" i="27"/>
  <c r="AL10" i="27"/>
  <c r="AL22" i="27" s="1"/>
  <c r="AB11" i="27"/>
  <c r="S12" i="27"/>
  <c r="L10" i="27"/>
  <c r="L22" i="27" s="1"/>
  <c r="BC10" i="27"/>
  <c r="BC22" i="27" s="1"/>
  <c r="AT11" i="27"/>
  <c r="AJ12" i="27"/>
  <c r="U10" i="27"/>
  <c r="U22" i="27" s="1"/>
  <c r="BA10" i="27"/>
  <c r="BA22" i="27" s="1"/>
  <c r="AG11" i="27"/>
  <c r="M12" i="27"/>
  <c r="AS12" i="27"/>
  <c r="AB17" i="27"/>
  <c r="K15" i="27"/>
  <c r="AC17" i="27"/>
  <c r="AF14" i="27"/>
  <c r="AE16" i="27"/>
  <c r="AE14" i="27"/>
  <c r="J16" i="27"/>
  <c r="AV16" i="27"/>
  <c r="AN14" i="27"/>
  <c r="V14" i="27"/>
  <c r="AG17" i="27"/>
  <c r="T17" i="27"/>
  <c r="L14" i="27"/>
  <c r="T14" i="27"/>
  <c r="I14" i="27"/>
  <c r="BG14" i="27"/>
  <c r="AL15" i="27"/>
  <c r="I16" i="27"/>
  <c r="M14" i="27"/>
  <c r="BG16" i="27"/>
  <c r="AL16" i="27"/>
  <c r="L17" i="27"/>
  <c r="AF15" i="27"/>
  <c r="AS16" i="27"/>
  <c r="BD10" i="27"/>
  <c r="BD22" i="27" s="1"/>
  <c r="Z11" i="27"/>
  <c r="AJ10" i="27"/>
  <c r="AJ22" i="27" s="1"/>
  <c r="R12" i="27"/>
  <c r="AY10" i="27"/>
  <c r="AY22" i="27" s="1"/>
  <c r="AF12" i="27"/>
  <c r="K11" i="27"/>
  <c r="AR12" i="27"/>
  <c r="AQ10" i="27"/>
  <c r="AQ22" i="27" s="1"/>
  <c r="AH11" i="27"/>
  <c r="X12" i="27"/>
  <c r="R10" i="27"/>
  <c r="R22" i="27" s="1"/>
  <c r="H11" i="27"/>
  <c r="AY11" i="27"/>
  <c r="AP12" i="27"/>
  <c r="Y10" i="27"/>
  <c r="Y22" i="27" s="1"/>
  <c r="BE10" i="27"/>
  <c r="BE22" i="27" s="1"/>
  <c r="AK11" i="27"/>
  <c r="Q12" i="27"/>
  <c r="AW12" i="27"/>
  <c r="BC14" i="27"/>
  <c r="AZ16" i="27"/>
  <c r="AQ14" i="27"/>
  <c r="Y16" i="27"/>
  <c r="AY17" i="27"/>
  <c r="AA16" i="27"/>
  <c r="O14" i="27"/>
  <c r="BB15" i="27"/>
  <c r="AF16" i="27"/>
  <c r="H13" i="27"/>
  <c r="N14" i="27"/>
  <c r="Q17" i="27"/>
  <c r="H17" i="27"/>
  <c r="AP15" i="27"/>
  <c r="BA17" i="27"/>
  <c r="AU17" i="27"/>
  <c r="AA14" i="27"/>
  <c r="R15" i="27"/>
  <c r="BE15" i="27"/>
  <c r="AZ17" i="27"/>
  <c r="AY14" i="27"/>
  <c r="AD16" i="27"/>
  <c r="L16" i="27"/>
  <c r="L15" i="27"/>
  <c r="AO16" i="27"/>
  <c r="AU11" i="27"/>
  <c r="P12" i="27"/>
  <c r="AU10" i="27"/>
  <c r="AU22" i="27" s="1"/>
  <c r="AB12" i="27"/>
  <c r="J11" i="27"/>
  <c r="AQ12" i="27"/>
  <c r="V11" i="27"/>
  <c r="BC12" i="27"/>
  <c r="AV10" i="27"/>
  <c r="AV22" i="27" s="1"/>
  <c r="AM11" i="27"/>
  <c r="AD12" i="27"/>
  <c r="W10" i="27"/>
  <c r="W22" i="27" s="1"/>
  <c r="N11" i="27"/>
  <c r="BD11" i="27"/>
  <c r="AU12" i="27"/>
  <c r="AC10" i="27"/>
  <c r="AC22" i="27" s="1"/>
  <c r="I11" i="27"/>
  <c r="AO11" i="27"/>
  <c r="U12" i="27"/>
  <c r="BA12" i="27"/>
  <c r="AC29" i="27" l="1" a="1"/>
  <c r="AC29" i="27" s="1"/>
  <c r="AC30" i="27" a="1"/>
  <c r="AC30" i="27" s="1"/>
  <c r="W29" i="27" a="1"/>
  <c r="W29" i="27" s="1"/>
  <c r="W30" i="27" a="1"/>
  <c r="W30" i="27" s="1"/>
  <c r="AV29" i="27" a="1"/>
  <c r="AV29" i="27" s="1"/>
  <c r="AV30" i="27" a="1"/>
  <c r="AV30" i="27" s="1"/>
  <c r="AU29" i="27" a="1"/>
  <c r="AU29" i="27" s="1"/>
  <c r="AU30" i="27" a="1"/>
  <c r="AU30" i="27" s="1"/>
  <c r="BE29" i="27" a="1"/>
  <c r="BE29" i="27" s="1"/>
  <c r="BE30" i="27" a="1"/>
  <c r="BE30" i="27" s="1"/>
  <c r="Y29" i="27" a="1"/>
  <c r="Y29" i="27" s="1"/>
  <c r="Y30" i="27" a="1"/>
  <c r="Y30" i="27" s="1"/>
  <c r="AQ29" i="27" a="1"/>
  <c r="AQ29" i="27" s="1"/>
  <c r="AQ30" i="27" a="1"/>
  <c r="AQ30" i="27" s="1"/>
  <c r="AY29" i="27" a="1"/>
  <c r="AY29" i="27" s="1"/>
  <c r="AY30" i="27" a="1"/>
  <c r="AY30" i="27" s="1"/>
  <c r="AJ29" i="27" a="1"/>
  <c r="AJ29" i="27" s="1"/>
  <c r="AJ30" i="27" a="1"/>
  <c r="AJ30" i="27" s="1"/>
  <c r="BD29" i="27" a="1"/>
  <c r="BD29" i="27" s="1"/>
  <c r="BD30" i="27" a="1"/>
  <c r="BD30" i="27" s="1"/>
  <c r="BA29" i="27" a="1"/>
  <c r="BA29" i="27" s="1"/>
  <c r="BA30" i="27" a="1"/>
  <c r="BA30" i="27" s="1"/>
  <c r="U29" i="27" a="1"/>
  <c r="U29" i="27" s="1"/>
  <c r="U30" i="27" a="1"/>
  <c r="U30" i="27" s="1"/>
  <c r="BC29" i="27" a="1"/>
  <c r="BC29" i="27" s="1"/>
  <c r="BC30" i="27" a="1"/>
  <c r="BC30" i="27" s="1"/>
  <c r="AL29" i="27" a="1"/>
  <c r="AL29" i="27" s="1"/>
  <c r="AL30" i="27" a="1"/>
  <c r="AL30" i="27" s="1"/>
  <c r="AZ29" i="27" a="1"/>
  <c r="AZ29" i="27" s="1"/>
  <c r="AZ30" i="27" a="1"/>
  <c r="AZ30" i="27" s="1"/>
  <c r="AN29" i="27" a="1"/>
  <c r="AN29" i="27" s="1"/>
  <c r="AN30" i="27" a="1"/>
  <c r="AN30" i="27" s="1"/>
  <c r="Z29" i="27" a="1"/>
  <c r="Z29" i="27" s="1"/>
  <c r="Z30" i="27" a="1"/>
  <c r="Z30" i="27" s="1"/>
  <c r="AI29" i="27" a="1"/>
  <c r="AI29" i="27" s="1"/>
  <c r="AI30" i="27" a="1"/>
  <c r="AI30" i="27" s="1"/>
  <c r="AW29" i="27" a="1"/>
  <c r="AW29" i="27" s="1"/>
  <c r="AW30" i="27" a="1"/>
  <c r="AW30" i="27" s="1"/>
  <c r="AX29" i="27" a="1"/>
  <c r="AX29" i="27" s="1"/>
  <c r="AX30" i="27" a="1"/>
  <c r="AX30" i="27" s="1"/>
  <c r="AF29" i="27" a="1"/>
  <c r="AF29" i="27" s="1"/>
  <c r="AF30" i="27" a="1"/>
  <c r="AF30" i="27" s="1"/>
  <c r="AP29" i="27" a="1"/>
  <c r="AP29" i="27" s="1"/>
  <c r="AP30" i="27" a="1"/>
  <c r="AP30" i="27" s="1"/>
  <c r="AD29" i="27" a="1"/>
  <c r="AD29" i="27" s="1"/>
  <c r="AD30" i="27" a="1"/>
  <c r="AD30" i="27" s="1"/>
  <c r="AO29" i="27" a="1"/>
  <c r="AO29" i="27" s="1"/>
  <c r="AO30" i="27" a="1"/>
  <c r="AO30" i="27" s="1"/>
  <c r="AM29" i="27" a="1"/>
  <c r="AM29" i="27" s="1"/>
  <c r="AM30" i="27" a="1"/>
  <c r="AM30" i="27" s="1"/>
  <c r="AK29" i="27" a="1"/>
  <c r="AK29" i="27" s="1"/>
  <c r="AK30" i="27" a="1"/>
  <c r="AK30" i="27" s="1"/>
  <c r="AH29" i="27" a="1"/>
  <c r="AH29" i="27" s="1"/>
  <c r="AH30" i="27" a="1"/>
  <c r="AH30" i="27" s="1"/>
  <c r="AT29" i="27" a="1"/>
  <c r="AT29" i="27" s="1"/>
  <c r="AT30" i="27" a="1"/>
  <c r="AT30" i="27" s="1"/>
  <c r="AS29" i="27" a="1"/>
  <c r="AS29" i="27" s="1"/>
  <c r="AS30" i="27" a="1"/>
  <c r="AS30" i="27" s="1"/>
  <c r="S29" i="27" a="1"/>
  <c r="S29" i="27" s="1"/>
  <c r="S30" i="27" a="1"/>
  <c r="S30" i="27" s="1"/>
  <c r="AG29" i="27" a="1"/>
  <c r="AG29" i="27" s="1"/>
  <c r="AG30" i="27" a="1"/>
  <c r="AG30" i="27" s="1"/>
  <c r="BG29" i="27" a="1"/>
  <c r="BG29" i="27" s="1"/>
  <c r="BG30" i="27" a="1"/>
  <c r="BG30" i="27" s="1"/>
  <c r="AR29" i="27" a="1"/>
  <c r="AR29" i="27" s="1"/>
  <c r="AR30" i="27" a="1"/>
  <c r="AR30" i="27" s="1"/>
  <c r="BB29" i="27" a="1"/>
  <c r="BB29" i="27" s="1"/>
  <c r="BB30" i="27" a="1"/>
  <c r="BB30" i="27" s="1"/>
  <c r="AE29" i="27" a="1"/>
  <c r="AE29" i="27" s="1"/>
  <c r="AE30" i="27" a="1"/>
  <c r="AE30" i="27" s="1"/>
  <c r="AB29" i="27" a="1"/>
  <c r="AB29" i="27" s="1"/>
  <c r="AB30" i="27" a="1"/>
  <c r="AB30" i="27" s="1"/>
  <c r="AA29" i="27" a="1"/>
  <c r="AA29" i="27" s="1"/>
  <c r="AA30" i="27" a="1"/>
  <c r="AA30" i="27" s="1"/>
  <c r="T29" i="27" a="1"/>
  <c r="T29" i="27" s="1"/>
  <c r="T30" i="27" a="1"/>
  <c r="T30" i="27" s="1"/>
  <c r="V29" i="27" a="1"/>
  <c r="V29" i="27" s="1"/>
  <c r="V30" i="27" a="1"/>
  <c r="V30" i="27" s="1"/>
  <c r="BF29" i="27" a="1"/>
  <c r="BF29" i="27" s="1"/>
  <c r="BF30" i="27" a="1"/>
  <c r="BF30" i="27" s="1"/>
  <c r="X29" i="27" a="1"/>
  <c r="X29" i="27" s="1"/>
  <c r="X30" i="27" a="1"/>
  <c r="X30" i="27" s="1"/>
  <c r="P8" i="27"/>
  <c r="M9" i="27"/>
  <c r="I8" i="27"/>
  <c r="O8" i="27"/>
  <c r="BA8" i="27"/>
  <c r="K8" i="27"/>
  <c r="AN9" i="27"/>
  <c r="Q8" i="27"/>
  <c r="AZ8" i="27"/>
  <c r="AV8" i="27"/>
  <c r="AN8" i="27"/>
  <c r="AH8" i="27"/>
  <c r="N9" i="27"/>
  <c r="AM8" i="27"/>
  <c r="V9" i="27"/>
  <c r="AG8" i="27"/>
  <c r="X8" i="27"/>
  <c r="AU8" i="27"/>
  <c r="AX8" i="27"/>
  <c r="W9" i="27"/>
  <c r="AQ8" i="27"/>
  <c r="AR8" i="27"/>
  <c r="R8" i="27"/>
  <c r="N8" i="27"/>
  <c r="O9" i="27"/>
  <c r="AY9" i="27"/>
  <c r="AC9" i="27"/>
  <c r="AY8" i="27"/>
  <c r="X9" i="27"/>
  <c r="AW8" i="27"/>
  <c r="I9" i="27"/>
  <c r="AK8" i="27"/>
  <c r="R9" i="27"/>
  <c r="AJ8" i="27"/>
  <c r="BE8" i="27"/>
  <c r="M8" i="27"/>
  <c r="AZ9" i="27"/>
  <c r="AH9" i="27"/>
  <c r="J8" i="27"/>
  <c r="AK9" i="27"/>
  <c r="AB8" i="27"/>
  <c r="AI9" i="27"/>
  <c r="AE8" i="27"/>
  <c r="AR9" i="27"/>
  <c r="AO8" i="27"/>
  <c r="BF9" i="27"/>
  <c r="BD8" i="27"/>
  <c r="AT8" i="27"/>
  <c r="AC8" i="27"/>
  <c r="AP8" i="27"/>
  <c r="AQ9" i="27"/>
  <c r="AJ9" i="27"/>
  <c r="BB9" i="27"/>
  <c r="L8" i="27"/>
  <c r="BC9" i="27"/>
  <c r="AD9" i="27"/>
  <c r="H9" i="27"/>
  <c r="U8" i="27"/>
  <c r="Q9" i="27"/>
  <c r="AI8" i="27"/>
  <c r="BG9" i="27"/>
  <c r="P9" i="27"/>
  <c r="Y9" i="27"/>
  <c r="AT9" i="27"/>
  <c r="AV9" i="27"/>
  <c r="V8" i="27"/>
  <c r="S8" i="27"/>
  <c r="K9" i="27"/>
  <c r="AD8" i="27"/>
  <c r="T9" i="27"/>
  <c r="AA8" i="27"/>
  <c r="AO9" i="27"/>
  <c r="AM9" i="27"/>
  <c r="AS8" i="27"/>
  <c r="BA9" i="27"/>
  <c r="L9" i="27"/>
  <c r="BE9" i="27"/>
  <c r="AL8" i="27"/>
  <c r="Z8" i="27"/>
  <c r="AB9" i="27"/>
  <c r="J9" i="27"/>
  <c r="W8" i="27"/>
  <c r="AF8" i="27"/>
  <c r="BF8" i="27"/>
  <c r="U9" i="27"/>
  <c r="AG9" i="27"/>
  <c r="AS9" i="27"/>
  <c r="BC8" i="27"/>
  <c r="S9" i="27"/>
  <c r="Y8" i="27"/>
  <c r="T8" i="27"/>
  <c r="BD9" i="27"/>
  <c r="BG8" i="27"/>
  <c r="AU9" i="27"/>
  <c r="AF9" i="27"/>
  <c r="Z9" i="27"/>
  <c r="AW9" i="27"/>
  <c r="AA9" i="27"/>
  <c r="AL9" i="27"/>
  <c r="AP9" i="27"/>
  <c r="H8" i="27"/>
  <c r="BB8" i="27"/>
  <c r="AX9" i="27"/>
  <c r="AE9" i="27"/>
  <c r="O241" i="23" l="1" a="1"/>
  <c r="O241" i="23" s="1"/>
  <c r="L179" i="23" l="1" a="1"/>
  <c r="L179" i="23" s="1"/>
  <c r="J179" i="23" a="1"/>
  <c r="J179" i="23" s="1"/>
  <c r="M179" i="23" l="1" a="1"/>
  <c r="M179" i="23" s="1"/>
  <c r="O179" i="23" a="1"/>
  <c r="O179" i="23" s="1"/>
  <c r="B6" i="29" l="1"/>
  <c r="B6" i="28"/>
  <c r="B10" i="28" l="1"/>
  <c r="B20" i="28" s="1"/>
  <c r="B6" i="14"/>
  <c r="B11" i="14" s="1"/>
  <c r="B6" i="27"/>
  <c r="B20" i="27" s="1"/>
  <c r="B31" i="28" l="1"/>
  <c r="B48" i="28" s="1"/>
  <c r="B24" i="27" l="1"/>
  <c r="B32" i="27" s="1"/>
  <c r="B93" i="27" s="1"/>
  <c r="B153" i="27" s="1"/>
  <c r="B214" i="27" l="1"/>
  <c r="E41" i="29" l="1" a="1"/>
  <c r="E41" i="29" s="1"/>
  <c r="E42" i="29" a="1"/>
  <c r="E42" i="29" s="1"/>
  <c r="E27" i="29" a="1"/>
  <c r="E27" i="29" s="1"/>
  <c r="E26" i="29" a="1"/>
  <c r="E26" i="29" s="1"/>
  <c r="E22" i="29" a="1"/>
  <c r="E22" i="29" s="1"/>
  <c r="E37" i="29" a="1"/>
  <c r="E37" i="29" s="1"/>
  <c r="E98" i="29" a="1"/>
  <c r="E98" i="29" s="1"/>
  <c r="F98" i="29" s="1"/>
  <c r="E86" i="29" a="1"/>
  <c r="E86" i="29" s="1"/>
  <c r="F86" i="29" s="1"/>
  <c r="E31" i="29" a="1"/>
  <c r="E31" i="29" s="1"/>
  <c r="E113" i="29" a="1"/>
  <c r="E113" i="29" s="1"/>
  <c r="F113" i="29" s="1"/>
  <c r="E103" i="29" a="1"/>
  <c r="E103" i="29" s="1"/>
  <c r="F103" i="29" s="1"/>
  <c r="E85" i="29" a="1"/>
  <c r="E85" i="29" s="1"/>
  <c r="F85" i="29" s="1"/>
  <c r="E91" i="29" a="1"/>
  <c r="E91" i="29" s="1"/>
  <c r="F91" i="29" s="1"/>
  <c r="E84" i="29" a="1"/>
  <c r="E84" i="29" s="1"/>
  <c r="F84" i="29" s="1"/>
  <c r="E114" i="29" a="1"/>
  <c r="E114" i="29" s="1"/>
  <c r="F114" i="29" s="1"/>
  <c r="E83" i="29" a="1"/>
  <c r="E83" i="29" s="1"/>
  <c r="F83" i="29" s="1"/>
  <c r="E108" i="29" a="1"/>
  <c r="E108" i="29" s="1"/>
  <c r="F108" i="29" s="1"/>
  <c r="E97" i="29" a="1"/>
  <c r="E97" i="29" s="1"/>
  <c r="F97" i="29" s="1"/>
  <c r="P179" i="23" a="1"/>
  <c r="P179" i="23" s="1"/>
  <c r="Q179" i="23" a="1"/>
  <c r="Q179" i="23" s="1"/>
  <c r="J29" i="28" l="1" a="1"/>
  <c r="J29" i="28" s="1"/>
  <c r="A29" i="28" s="1"/>
  <c r="E39" i="29" a="1"/>
  <c r="E39" i="29" s="1"/>
  <c r="E24" i="29" a="1"/>
  <c r="E24" i="29" s="1"/>
  <c r="G85" i="29"/>
  <c r="G103" i="29"/>
  <c r="G83" i="29"/>
  <c r="G98" i="29"/>
  <c r="G113" i="29"/>
  <c r="G91" i="29"/>
  <c r="E30" i="29" a="1"/>
  <c r="E30" i="29" s="1"/>
  <c r="G114" i="29"/>
  <c r="G84" i="29"/>
  <c r="G86" i="29"/>
  <c r="G97" i="29"/>
  <c r="G108" i="29"/>
  <c r="S179" i="23" l="1" a="1"/>
  <c r="S179" i="23" s="1"/>
  <c r="R179" i="23" a="1"/>
  <c r="R179" i="23" s="1"/>
  <c r="T179" i="23" l="1" a="1"/>
  <c r="T179" i="23" s="1"/>
  <c r="J51" i="28"/>
  <c r="E33" i="29" a="1"/>
  <c r="E33" i="29" s="1"/>
  <c r="E18" i="29" a="1"/>
  <c r="E18" i="29" s="1"/>
  <c r="E36" i="29" a="1"/>
  <c r="E36" i="29" s="1"/>
  <c r="E21" i="29" a="1"/>
  <c r="E21" i="29" s="1"/>
  <c r="E20" i="29" a="1"/>
  <c r="E20" i="29" s="1"/>
  <c r="E35" i="29" a="1"/>
  <c r="E35" i="29" s="1"/>
  <c r="E23" i="29" a="1"/>
  <c r="E23" i="29" s="1"/>
  <c r="E38" i="29" a="1"/>
  <c r="E38" i="29" s="1"/>
  <c r="J54" i="28"/>
  <c r="J55" i="28"/>
  <c r="E51" i="29" l="1" a="1"/>
  <c r="E51" i="29" s="1"/>
  <c r="E49" i="29" a="1"/>
  <c r="E49" i="29" s="1"/>
  <c r="U179" i="23" a="1"/>
  <c r="U179" i="23" s="1"/>
  <c r="E48" i="29" a="1"/>
  <c r="E48" i="29" s="1"/>
  <c r="J52" i="28"/>
  <c r="J57" i="28" s="1" a="1"/>
  <c r="J57" i="28" s="1"/>
  <c r="E19" i="29" a="1"/>
  <c r="E19" i="29" s="1"/>
  <c r="E34" i="29" a="1"/>
  <c r="E34" i="29" s="1"/>
  <c r="E52" i="29" a="1"/>
  <c r="E52" i="29" s="1"/>
  <c r="J68" i="28" l="1"/>
  <c r="E65" i="29" a="1"/>
  <c r="E65" i="29" s="1"/>
  <c r="F48" i="29"/>
  <c r="G48" i="29" s="1"/>
  <c r="V179" i="23" a="1"/>
  <c r="V179" i="23" s="1"/>
  <c r="A45" i="28"/>
  <c r="E16" i="29" a="1"/>
  <c r="E16" i="29" s="1"/>
  <c r="J60" i="28"/>
  <c r="E55" i="29" a="1"/>
  <c r="E55" i="29" s="1"/>
  <c r="E56" i="29" a="1"/>
  <c r="E56" i="29" s="1"/>
  <c r="J61" i="28"/>
  <c r="E62" i="29" a="1"/>
  <c r="E62" i="29" s="1"/>
  <c r="J66" i="28"/>
  <c r="E68" i="29" a="1"/>
  <c r="E68" i="29" s="1"/>
  <c r="J71" i="28"/>
  <c r="E60" i="29" a="1"/>
  <c r="E60" i="29" s="1"/>
  <c r="J64" i="28"/>
  <c r="J72" i="28"/>
  <c r="E70" i="29" a="1"/>
  <c r="E70" i="29" s="1"/>
  <c r="E67" i="29" a="1"/>
  <c r="E67" i="29" s="1"/>
  <c r="J70" i="28"/>
  <c r="F52" i="29"/>
  <c r="G52" i="29" s="1"/>
  <c r="E66" i="29" a="1"/>
  <c r="E66" i="29" s="1"/>
  <c r="J69" i="28"/>
  <c r="E57" i="29" a="1"/>
  <c r="E57" i="29" s="1"/>
  <c r="J62" i="28"/>
  <c r="F49" i="29"/>
  <c r="G49" i="29" s="1"/>
  <c r="J67" i="28"/>
  <c r="E63" i="29" a="1"/>
  <c r="E63" i="29" s="1"/>
  <c r="E71" i="29" a="1"/>
  <c r="E71" i="29" s="1"/>
  <c r="J73" i="28"/>
  <c r="E61" i="29" a="1"/>
  <c r="E61" i="29" s="1"/>
  <c r="J65" i="28"/>
  <c r="F51" i="29"/>
  <c r="G51" i="29" s="1"/>
  <c r="J63" i="28"/>
  <c r="E58" i="29" a="1"/>
  <c r="E58" i="29" s="1"/>
  <c r="J37" i="27" a="1"/>
  <c r="J75" i="28" l="1" a="1"/>
  <c r="J75" i="28" s="1"/>
  <c r="F71" i="29"/>
  <c r="G71" i="29" s="1"/>
  <c r="F68" i="29"/>
  <c r="G68" i="29" s="1"/>
  <c r="F67" i="29"/>
  <c r="G67" i="29" s="1"/>
  <c r="F62" i="29"/>
  <c r="G62" i="29" s="1"/>
  <c r="F66" i="29"/>
  <c r="G66" i="29" s="1"/>
  <c r="F61" i="29"/>
  <c r="G61" i="29" s="1"/>
  <c r="F70" i="29"/>
  <c r="G70" i="29" s="1"/>
  <c r="F58" i="29"/>
  <c r="G58" i="29" s="1"/>
  <c r="F56" i="29"/>
  <c r="G56" i="29" s="1"/>
  <c r="F55" i="29"/>
  <c r="G55" i="29" s="1"/>
  <c r="W179" i="23" a="1"/>
  <c r="W179" i="23" s="1"/>
  <c r="F65" i="29"/>
  <c r="G65" i="29" s="1"/>
  <c r="F63" i="29"/>
  <c r="G63" i="29" s="1"/>
  <c r="F57" i="29"/>
  <c r="G57" i="29" s="1"/>
  <c r="F60" i="29"/>
  <c r="G60" i="29" s="1"/>
  <c r="J37" i="27"/>
  <c r="J98" i="27" s="1"/>
  <c r="R37" i="27"/>
  <c r="P38" i="27"/>
  <c r="P99" i="27" s="1"/>
  <c r="X38" i="27"/>
  <c r="X99" i="27" s="1"/>
  <c r="AF38" i="27"/>
  <c r="AF99" i="27" s="1"/>
  <c r="AN38" i="27"/>
  <c r="AN99" i="27" s="1"/>
  <c r="AV38" i="27"/>
  <c r="AV99" i="27" s="1"/>
  <c r="BD38" i="27"/>
  <c r="BD99" i="27" s="1"/>
  <c r="N39" i="27"/>
  <c r="N100" i="27" s="1"/>
  <c r="V39" i="27"/>
  <c r="V100" i="27" s="1"/>
  <c r="L40" i="27"/>
  <c r="L101" i="27" s="1"/>
  <c r="T40" i="27"/>
  <c r="T101" i="27" s="1"/>
  <c r="J41" i="27"/>
  <c r="J102" i="27" s="1"/>
  <c r="R41" i="27"/>
  <c r="R102" i="27" s="1"/>
  <c r="Z41" i="27"/>
  <c r="Z102" i="27" s="1"/>
  <c r="P42" i="27"/>
  <c r="P103" i="27" s="1"/>
  <c r="X42" i="27"/>
  <c r="X103" i="27" s="1"/>
  <c r="N43" i="27"/>
  <c r="N104" i="27" s="1"/>
  <c r="V43" i="27"/>
  <c r="V104" i="27" s="1"/>
  <c r="AD43" i="27"/>
  <c r="AD104" i="27" s="1"/>
  <c r="AL43" i="27"/>
  <c r="AL104" i="27" s="1"/>
  <c r="AT43" i="27"/>
  <c r="AT104" i="27" s="1"/>
  <c r="BB43" i="27"/>
  <c r="BB104" i="27" s="1"/>
  <c r="L44" i="27"/>
  <c r="L105" i="27" s="1"/>
  <c r="T44" i="27"/>
  <c r="T105" i="27" s="1"/>
  <c r="J45" i="27"/>
  <c r="J106" i="27" s="1"/>
  <c r="R45" i="27"/>
  <c r="R106" i="27" s="1"/>
  <c r="Z45" i="27"/>
  <c r="Z106" i="27" s="1"/>
  <c r="AH45" i="27"/>
  <c r="AH106" i="27" s="1"/>
  <c r="AP45" i="27"/>
  <c r="AP106" i="27" s="1"/>
  <c r="AX45" i="27"/>
  <c r="AX106" i="27" s="1"/>
  <c r="BF45" i="27"/>
  <c r="BF106" i="27" s="1"/>
  <c r="P46" i="27"/>
  <c r="P107" i="27" s="1"/>
  <c r="X46" i="27"/>
  <c r="X107" i="27" s="1"/>
  <c r="AF46" i="27"/>
  <c r="AF107" i="27" s="1"/>
  <c r="AN46" i="27"/>
  <c r="AN107" i="27" s="1"/>
  <c r="AV46" i="27"/>
  <c r="AV107" i="27" s="1"/>
  <c r="BD46" i="27"/>
  <c r="BD107" i="27" s="1"/>
  <c r="N47" i="27"/>
  <c r="N108" i="27" s="1"/>
  <c r="V47" i="27"/>
  <c r="V108" i="27" s="1"/>
  <c r="AD47" i="27"/>
  <c r="AD108" i="27" s="1"/>
  <c r="AL47" i="27"/>
  <c r="AL108" i="27" s="1"/>
  <c r="AT47" i="27"/>
  <c r="AT108" i="27" s="1"/>
  <c r="BB47" i="27"/>
  <c r="BB108" i="27" s="1"/>
  <c r="L48" i="27"/>
  <c r="L109" i="27" s="1"/>
  <c r="T48" i="27"/>
  <c r="T109" i="27" s="1"/>
  <c r="AB48" i="27"/>
  <c r="AB109" i="27" s="1"/>
  <c r="AJ48" i="27"/>
  <c r="AJ109" i="27" s="1"/>
  <c r="AR48" i="27"/>
  <c r="AR109" i="27" s="1"/>
  <c r="AZ48" i="27"/>
  <c r="AZ109" i="27" s="1"/>
  <c r="J49" i="27"/>
  <c r="J110" i="27" s="1"/>
  <c r="R49" i="27"/>
  <c r="R110" i="27" s="1"/>
  <c r="Z49" i="27"/>
  <c r="Z110" i="27" s="1"/>
  <c r="AH49" i="27"/>
  <c r="AH110" i="27" s="1"/>
  <c r="AP49" i="27"/>
  <c r="AP110" i="27" s="1"/>
  <c r="AX49" i="27"/>
  <c r="AX110" i="27" s="1"/>
  <c r="BF49" i="27"/>
  <c r="BF110" i="27" s="1"/>
  <c r="P50" i="27"/>
  <c r="P111" i="27" s="1"/>
  <c r="X50" i="27"/>
  <c r="X111" i="27" s="1"/>
  <c r="K37" i="27"/>
  <c r="K98" i="27" s="1"/>
  <c r="S37" i="27"/>
  <c r="S98" i="27" s="1"/>
  <c r="Q38" i="27"/>
  <c r="Q99" i="27" s="1"/>
  <c r="Y38" i="27"/>
  <c r="Y99" i="27" s="1"/>
  <c r="AG38" i="27"/>
  <c r="AG99" i="27" s="1"/>
  <c r="AO38" i="27"/>
  <c r="AO99" i="27" s="1"/>
  <c r="AW38" i="27"/>
  <c r="AW99" i="27" s="1"/>
  <c r="BE38" i="27"/>
  <c r="BE99" i="27" s="1"/>
  <c r="O39" i="27"/>
  <c r="O100" i="27" s="1"/>
  <c r="W39" i="27"/>
  <c r="W100" i="27" s="1"/>
  <c r="M40" i="27"/>
  <c r="M101" i="27" s="1"/>
  <c r="U40" i="27"/>
  <c r="U101" i="27" s="1"/>
  <c r="K41" i="27"/>
  <c r="K102" i="27" s="1"/>
  <c r="S41" i="27"/>
  <c r="S102" i="27" s="1"/>
  <c r="Q42" i="27"/>
  <c r="Q103" i="27" s="1"/>
  <c r="Y42" i="27"/>
  <c r="Y103" i="27" s="1"/>
  <c r="O43" i="27"/>
  <c r="O104" i="27" s="1"/>
  <c r="W43" i="27"/>
  <c r="W104" i="27" s="1"/>
  <c r="AE43" i="27"/>
  <c r="AE104" i="27" s="1"/>
  <c r="AM43" i="27"/>
  <c r="AM104" i="27" s="1"/>
  <c r="AU43" i="27"/>
  <c r="AU104" i="27" s="1"/>
  <c r="BC43" i="27"/>
  <c r="BC104" i="27" s="1"/>
  <c r="M44" i="27"/>
  <c r="M105" i="27" s="1"/>
  <c r="U44" i="27"/>
  <c r="U105" i="27" s="1"/>
  <c r="K45" i="27"/>
  <c r="K106" i="27" s="1"/>
  <c r="S45" i="27"/>
  <c r="S106" i="27" s="1"/>
  <c r="AA45" i="27"/>
  <c r="AA106" i="27" s="1"/>
  <c r="AI45" i="27"/>
  <c r="AI106" i="27" s="1"/>
  <c r="AQ45" i="27"/>
  <c r="AQ106" i="27" s="1"/>
  <c r="AY45" i="27"/>
  <c r="AY106" i="27" s="1"/>
  <c r="BG45" i="27"/>
  <c r="BG106" i="27" s="1"/>
  <c r="Q46" i="27"/>
  <c r="Q107" i="27" s="1"/>
  <c r="Y46" i="27"/>
  <c r="Y107" i="27" s="1"/>
  <c r="AG46" i="27"/>
  <c r="AG107" i="27" s="1"/>
  <c r="AO46" i="27"/>
  <c r="AO107" i="27" s="1"/>
  <c r="AW46" i="27"/>
  <c r="AW107" i="27" s="1"/>
  <c r="BE46" i="27"/>
  <c r="BE107" i="27" s="1"/>
  <c r="O47" i="27"/>
  <c r="O108" i="27" s="1"/>
  <c r="W47" i="27"/>
  <c r="W108" i="27" s="1"/>
  <c r="AE47" i="27"/>
  <c r="AE108" i="27" s="1"/>
  <c r="AM47" i="27"/>
  <c r="AM108" i="27" s="1"/>
  <c r="AU47" i="27"/>
  <c r="AU108" i="27" s="1"/>
  <c r="BC47" i="27"/>
  <c r="BC108" i="27" s="1"/>
  <c r="M48" i="27"/>
  <c r="M109" i="27" s="1"/>
  <c r="M37" i="27"/>
  <c r="U37" i="27"/>
  <c r="U98" i="27" s="1"/>
  <c r="K38" i="27"/>
  <c r="K99" i="27" s="1"/>
  <c r="S38" i="27"/>
  <c r="S99" i="27" s="1"/>
  <c r="L37" i="27"/>
  <c r="X37" i="27"/>
  <c r="X98" i="27" s="1"/>
  <c r="M38" i="27"/>
  <c r="M99" i="27" s="1"/>
  <c r="Z38" i="27"/>
  <c r="Z99" i="27" s="1"/>
  <c r="AJ38" i="27"/>
  <c r="AJ99" i="27" s="1"/>
  <c r="AT38" i="27"/>
  <c r="AT99" i="27" s="1"/>
  <c r="BF38" i="27"/>
  <c r="BF99" i="27" s="1"/>
  <c r="R39" i="27"/>
  <c r="R100" i="27" s="1"/>
  <c r="J40" i="27"/>
  <c r="J101" i="27" s="1"/>
  <c r="V40" i="27"/>
  <c r="V101" i="27" s="1"/>
  <c r="N41" i="27"/>
  <c r="N102" i="27" s="1"/>
  <c r="X41" i="27"/>
  <c r="X102" i="27" s="1"/>
  <c r="R42" i="27"/>
  <c r="R103" i="27" s="1"/>
  <c r="J43" i="27"/>
  <c r="J104" i="27" s="1"/>
  <c r="T43" i="27"/>
  <c r="T104" i="27" s="1"/>
  <c r="AF43" i="27"/>
  <c r="AF104" i="27" s="1"/>
  <c r="AP43" i="27"/>
  <c r="AP104" i="27" s="1"/>
  <c r="AZ43" i="27"/>
  <c r="AZ104" i="27" s="1"/>
  <c r="N44" i="27"/>
  <c r="N105" i="27" s="1"/>
  <c r="X44" i="27"/>
  <c r="X105" i="27" s="1"/>
  <c r="P45" i="27"/>
  <c r="P106" i="27" s="1"/>
  <c r="AB45" i="27"/>
  <c r="AB106" i="27" s="1"/>
  <c r="AL45" i="27"/>
  <c r="AL106" i="27" s="1"/>
  <c r="AV45" i="27"/>
  <c r="AV106" i="27" s="1"/>
  <c r="J46" i="27"/>
  <c r="J107" i="27" s="1"/>
  <c r="T46" i="27"/>
  <c r="T107" i="27" s="1"/>
  <c r="AD46" i="27"/>
  <c r="AD107" i="27" s="1"/>
  <c r="AP46" i="27"/>
  <c r="AP107" i="27" s="1"/>
  <c r="AZ46" i="27"/>
  <c r="AZ107" i="27" s="1"/>
  <c r="L47" i="27"/>
  <c r="L108" i="27" s="1"/>
  <c r="X47" i="27"/>
  <c r="X108" i="27" s="1"/>
  <c r="AH47" i="27"/>
  <c r="AH108" i="27" s="1"/>
  <c r="AR47" i="27"/>
  <c r="AR108" i="27" s="1"/>
  <c r="BD47" i="27"/>
  <c r="BD108" i="27" s="1"/>
  <c r="P48" i="27"/>
  <c r="P109" i="27" s="1"/>
  <c r="Y48" i="27"/>
  <c r="Y109" i="27" s="1"/>
  <c r="AH48" i="27"/>
  <c r="AH109" i="27" s="1"/>
  <c r="AQ48" i="27"/>
  <c r="AQ109" i="27" s="1"/>
  <c r="BA48" i="27"/>
  <c r="BA109" i="27" s="1"/>
  <c r="L49" i="27"/>
  <c r="L110" i="27" s="1"/>
  <c r="U49" i="27"/>
  <c r="U110" i="27" s="1"/>
  <c r="AD49" i="27"/>
  <c r="AD110" i="27" s="1"/>
  <c r="AM49" i="27"/>
  <c r="AM110" i="27" s="1"/>
  <c r="AV49" i="27"/>
  <c r="AV110" i="27" s="1"/>
  <c r="BE49" i="27"/>
  <c r="BE110" i="27" s="1"/>
  <c r="Q50" i="27"/>
  <c r="Q111" i="27" s="1"/>
  <c r="Q51" i="27"/>
  <c r="Q112" i="27" s="1"/>
  <c r="O52" i="27"/>
  <c r="O113" i="27" s="1"/>
  <c r="W52" i="27"/>
  <c r="W113" i="27" s="1"/>
  <c r="M53" i="27"/>
  <c r="M114" i="27" s="1"/>
  <c r="U53" i="27"/>
  <c r="U114" i="27" s="1"/>
  <c r="K54" i="27"/>
  <c r="K115" i="27" s="1"/>
  <c r="S54" i="27"/>
  <c r="S115" i="27" s="1"/>
  <c r="N37" i="27"/>
  <c r="N38" i="27"/>
  <c r="N99" i="27" s="1"/>
  <c r="AA38" i="27"/>
  <c r="AA99" i="27" s="1"/>
  <c r="AK38" i="27"/>
  <c r="AK99" i="27" s="1"/>
  <c r="AU38" i="27"/>
  <c r="AU99" i="27" s="1"/>
  <c r="BG38" i="27"/>
  <c r="BG99" i="27" s="1"/>
  <c r="S39" i="27"/>
  <c r="S100" i="27" s="1"/>
  <c r="K40" i="27"/>
  <c r="K101" i="27" s="1"/>
  <c r="W40" i="27"/>
  <c r="W101" i="27" s="1"/>
  <c r="O41" i="27"/>
  <c r="O102" i="27" s="1"/>
  <c r="Y41" i="27"/>
  <c r="Y102" i="27" s="1"/>
  <c r="S42" i="27"/>
  <c r="S103" i="27" s="1"/>
  <c r="K43" i="27"/>
  <c r="K104" i="27" s="1"/>
  <c r="U43" i="27"/>
  <c r="U104" i="27" s="1"/>
  <c r="AG43" i="27"/>
  <c r="AG104" i="27" s="1"/>
  <c r="AQ43" i="27"/>
  <c r="AQ104" i="27" s="1"/>
  <c r="BA43" i="27"/>
  <c r="BA104" i="27" s="1"/>
  <c r="O44" i="27"/>
  <c r="O105" i="27" s="1"/>
  <c r="Y44" i="27"/>
  <c r="Y105" i="27" s="1"/>
  <c r="Q45" i="27"/>
  <c r="Q106" i="27" s="1"/>
  <c r="AC45" i="27"/>
  <c r="AC106" i="27" s="1"/>
  <c r="AM45" i="27"/>
  <c r="AM106" i="27" s="1"/>
  <c r="AW45" i="27"/>
  <c r="AW106" i="27" s="1"/>
  <c r="K46" i="27"/>
  <c r="K107" i="27" s="1"/>
  <c r="U46" i="27"/>
  <c r="U107" i="27" s="1"/>
  <c r="AE46" i="27"/>
  <c r="AE107" i="27" s="1"/>
  <c r="AQ46" i="27"/>
  <c r="AQ107" i="27" s="1"/>
  <c r="BA46" i="27"/>
  <c r="BA107" i="27" s="1"/>
  <c r="M47" i="27"/>
  <c r="M108" i="27" s="1"/>
  <c r="Y47" i="27"/>
  <c r="Y108" i="27" s="1"/>
  <c r="AI47" i="27"/>
  <c r="AI108" i="27" s="1"/>
  <c r="AS47" i="27"/>
  <c r="AS108" i="27" s="1"/>
  <c r="BE47" i="27"/>
  <c r="BE108" i="27" s="1"/>
  <c r="Q48" i="27"/>
  <c r="Q109" i="27" s="1"/>
  <c r="Z48" i="27"/>
  <c r="Z109" i="27" s="1"/>
  <c r="AI48" i="27"/>
  <c r="AI109" i="27" s="1"/>
  <c r="AS48" i="27"/>
  <c r="AS109" i="27" s="1"/>
  <c r="BB48" i="27"/>
  <c r="BB109" i="27" s="1"/>
  <c r="M49" i="27"/>
  <c r="M110" i="27" s="1"/>
  <c r="V49" i="27"/>
  <c r="V110" i="27" s="1"/>
  <c r="AE49" i="27"/>
  <c r="AE110" i="27" s="1"/>
  <c r="AN49" i="27"/>
  <c r="AN110" i="27" s="1"/>
  <c r="AW49" i="27"/>
  <c r="AW110" i="27" s="1"/>
  <c r="BG49" i="27"/>
  <c r="BG110" i="27" s="1"/>
  <c r="R50" i="27"/>
  <c r="R111" i="27" s="1"/>
  <c r="J51" i="27"/>
  <c r="J112" i="27" s="1"/>
  <c r="R51" i="27"/>
  <c r="R112" i="27" s="1"/>
  <c r="P52" i="27"/>
  <c r="P113" i="27" s="1"/>
  <c r="X52" i="27"/>
  <c r="X113" i="27" s="1"/>
  <c r="N53" i="27"/>
  <c r="N114" i="27" s="1"/>
  <c r="V53" i="27"/>
  <c r="V114" i="27" s="1"/>
  <c r="O37" i="27"/>
  <c r="O38" i="27"/>
  <c r="O99" i="27" s="1"/>
  <c r="AB38" i="27"/>
  <c r="AB99" i="27" s="1"/>
  <c r="AL38" i="27"/>
  <c r="AL99" i="27" s="1"/>
  <c r="AX38" i="27"/>
  <c r="AX99" i="27" s="1"/>
  <c r="J39" i="27"/>
  <c r="J100" i="27" s="1"/>
  <c r="T39" i="27"/>
  <c r="T100" i="27" s="1"/>
  <c r="N40" i="27"/>
  <c r="N101" i="27" s="1"/>
  <c r="X40" i="27"/>
  <c r="X101" i="27" s="1"/>
  <c r="P41" i="27"/>
  <c r="P102" i="27" s="1"/>
  <c r="J42" i="27"/>
  <c r="J103" i="27" s="1"/>
  <c r="T42" i="27"/>
  <c r="T103" i="27" s="1"/>
  <c r="L43" i="27"/>
  <c r="L104" i="27" s="1"/>
  <c r="X43" i="27"/>
  <c r="X104" i="27" s="1"/>
  <c r="AH43" i="27"/>
  <c r="AH104" i="27" s="1"/>
  <c r="AR43" i="27"/>
  <c r="AR104" i="27" s="1"/>
  <c r="BD43" i="27"/>
  <c r="BD104" i="27" s="1"/>
  <c r="P44" i="27"/>
  <c r="P105" i="27" s="1"/>
  <c r="Z44" i="27"/>
  <c r="Z105" i="27" s="1"/>
  <c r="T45" i="27"/>
  <c r="T106" i="27" s="1"/>
  <c r="AD45" i="27"/>
  <c r="AD106" i="27" s="1"/>
  <c r="AN45" i="27"/>
  <c r="AN106" i="27" s="1"/>
  <c r="AZ45" i="27"/>
  <c r="AZ106" i="27" s="1"/>
  <c r="L46" i="27"/>
  <c r="L107" i="27" s="1"/>
  <c r="V46" i="27"/>
  <c r="V107" i="27" s="1"/>
  <c r="AH46" i="27"/>
  <c r="AH107" i="27" s="1"/>
  <c r="AR46" i="27"/>
  <c r="AR107" i="27" s="1"/>
  <c r="BB46" i="27"/>
  <c r="BB107" i="27" s="1"/>
  <c r="P47" i="27"/>
  <c r="P108" i="27" s="1"/>
  <c r="Z47" i="27"/>
  <c r="Z108" i="27" s="1"/>
  <c r="AJ47" i="27"/>
  <c r="AJ108" i="27" s="1"/>
  <c r="AV47" i="27"/>
  <c r="AV108" i="27" s="1"/>
  <c r="BF47" i="27"/>
  <c r="BF108" i="27" s="1"/>
  <c r="R48" i="27"/>
  <c r="R109" i="27" s="1"/>
  <c r="AA48" i="27"/>
  <c r="AA109" i="27" s="1"/>
  <c r="AK48" i="27"/>
  <c r="AK109" i="27" s="1"/>
  <c r="AT48" i="27"/>
  <c r="AT109" i="27" s="1"/>
  <c r="BC48" i="27"/>
  <c r="BC109" i="27" s="1"/>
  <c r="N49" i="27"/>
  <c r="N110" i="27" s="1"/>
  <c r="W49" i="27"/>
  <c r="W110" i="27" s="1"/>
  <c r="AF49" i="27"/>
  <c r="AF110" i="27" s="1"/>
  <c r="AO49" i="27"/>
  <c r="AO110" i="27" s="1"/>
  <c r="AY49" i="27"/>
  <c r="AY110" i="27" s="1"/>
  <c r="J50" i="27"/>
  <c r="J111" i="27" s="1"/>
  <c r="S50" i="27"/>
  <c r="S111" i="27" s="1"/>
  <c r="K51" i="27"/>
  <c r="K112" i="27" s="1"/>
  <c r="S51" i="27"/>
  <c r="S112" i="27" s="1"/>
  <c r="P37" i="27"/>
  <c r="R38" i="27"/>
  <c r="R99" i="27" s="1"/>
  <c r="AC38" i="27"/>
  <c r="AC99" i="27" s="1"/>
  <c r="AM38" i="27"/>
  <c r="AM99" i="27" s="1"/>
  <c r="AY38" i="27"/>
  <c r="AY99" i="27" s="1"/>
  <c r="K39" i="27"/>
  <c r="K100" i="27" s="1"/>
  <c r="U39" i="27"/>
  <c r="U100" i="27" s="1"/>
  <c r="O40" i="27"/>
  <c r="O101" i="27" s="1"/>
  <c r="Y40" i="27"/>
  <c r="Y101" i="27" s="1"/>
  <c r="Q41" i="27"/>
  <c r="Q102" i="27" s="1"/>
  <c r="K42" i="27"/>
  <c r="K103" i="27" s="1"/>
  <c r="U42" i="27"/>
  <c r="U103" i="27" s="1"/>
  <c r="M43" i="27"/>
  <c r="M104" i="27" s="1"/>
  <c r="Y43" i="27"/>
  <c r="Y104" i="27" s="1"/>
  <c r="AI43" i="27"/>
  <c r="AI104" i="27" s="1"/>
  <c r="AS43" i="27"/>
  <c r="AS104" i="27" s="1"/>
  <c r="BE43" i="27"/>
  <c r="BE104" i="27" s="1"/>
  <c r="Q44" i="27"/>
  <c r="Q105" i="27" s="1"/>
  <c r="U45" i="27"/>
  <c r="U106" i="27" s="1"/>
  <c r="AE45" i="27"/>
  <c r="AE106" i="27" s="1"/>
  <c r="AO45" i="27"/>
  <c r="AO106" i="27" s="1"/>
  <c r="BA45" i="27"/>
  <c r="BA106" i="27" s="1"/>
  <c r="M46" i="27"/>
  <c r="M107" i="27" s="1"/>
  <c r="W46" i="27"/>
  <c r="W107" i="27" s="1"/>
  <c r="AI46" i="27"/>
  <c r="AI107" i="27" s="1"/>
  <c r="AS46" i="27"/>
  <c r="AS107" i="27" s="1"/>
  <c r="BC46" i="27"/>
  <c r="BC107" i="27" s="1"/>
  <c r="Q47" i="27"/>
  <c r="Q108" i="27" s="1"/>
  <c r="AA47" i="27"/>
  <c r="AA108" i="27" s="1"/>
  <c r="AK47" i="27"/>
  <c r="AK108" i="27" s="1"/>
  <c r="AW47" i="27"/>
  <c r="AW108" i="27" s="1"/>
  <c r="BG47" i="27"/>
  <c r="BG108" i="27" s="1"/>
  <c r="S48" i="27"/>
  <c r="S109" i="27" s="1"/>
  <c r="AC48" i="27"/>
  <c r="AC109" i="27" s="1"/>
  <c r="AL48" i="27"/>
  <c r="AL109" i="27" s="1"/>
  <c r="AU48" i="27"/>
  <c r="AU109" i="27" s="1"/>
  <c r="BD48" i="27"/>
  <c r="BD109" i="27" s="1"/>
  <c r="O49" i="27"/>
  <c r="O110" i="27" s="1"/>
  <c r="X49" i="27"/>
  <c r="X110" i="27" s="1"/>
  <c r="Q37" i="27"/>
  <c r="T38" i="27"/>
  <c r="T99" i="27" s="1"/>
  <c r="AD38" i="27"/>
  <c r="AD99" i="27" s="1"/>
  <c r="AP38" i="27"/>
  <c r="AP99" i="27" s="1"/>
  <c r="AZ38" i="27"/>
  <c r="AZ99" i="27" s="1"/>
  <c r="L39" i="27"/>
  <c r="L100" i="27" s="1"/>
  <c r="X39" i="27"/>
  <c r="X100" i="27" s="1"/>
  <c r="P40" i="27"/>
  <c r="P101" i="27" s="1"/>
  <c r="T37" i="27"/>
  <c r="T98" i="27" s="1"/>
  <c r="U38" i="27"/>
  <c r="U99" i="27" s="1"/>
  <c r="AE38" i="27"/>
  <c r="AE99" i="27" s="1"/>
  <c r="AQ38" i="27"/>
  <c r="AQ99" i="27" s="1"/>
  <c r="BA38" i="27"/>
  <c r="BA99" i="27" s="1"/>
  <c r="M39" i="27"/>
  <c r="M100" i="27" s="1"/>
  <c r="Y39" i="27"/>
  <c r="Y100" i="27" s="1"/>
  <c r="Q40" i="27"/>
  <c r="Q101" i="27" s="1"/>
  <c r="V37" i="27"/>
  <c r="V98" i="27" s="1"/>
  <c r="V38" i="27"/>
  <c r="V99" i="27" s="1"/>
  <c r="P39" i="27"/>
  <c r="P100" i="27" s="1"/>
  <c r="W42" i="27"/>
  <c r="W103" i="27" s="1"/>
  <c r="Q43" i="27"/>
  <c r="Q104" i="27" s="1"/>
  <c r="AK43" i="27"/>
  <c r="AK104" i="27" s="1"/>
  <c r="BG43" i="27"/>
  <c r="BG104" i="27" s="1"/>
  <c r="W45" i="27"/>
  <c r="W106" i="27" s="1"/>
  <c r="AS45" i="27"/>
  <c r="AS106" i="27" s="1"/>
  <c r="O46" i="27"/>
  <c r="O107" i="27" s="1"/>
  <c r="AK46" i="27"/>
  <c r="AK107" i="27" s="1"/>
  <c r="BG46" i="27"/>
  <c r="BG107" i="27" s="1"/>
  <c r="AC47" i="27"/>
  <c r="AC108" i="27" s="1"/>
  <c r="AY47" i="27"/>
  <c r="AY108" i="27" s="1"/>
  <c r="V48" i="27"/>
  <c r="V109" i="27" s="1"/>
  <c r="AN48" i="27"/>
  <c r="AN109" i="27" s="1"/>
  <c r="BF48" i="27"/>
  <c r="BF109" i="27" s="1"/>
  <c r="AA49" i="27"/>
  <c r="AA110" i="27" s="1"/>
  <c r="AQ49" i="27"/>
  <c r="AQ110" i="27" s="1"/>
  <c r="BC49" i="27"/>
  <c r="BC110" i="27" s="1"/>
  <c r="U50" i="27"/>
  <c r="U111" i="27" s="1"/>
  <c r="L51" i="27"/>
  <c r="L112" i="27" s="1"/>
  <c r="W51" i="27"/>
  <c r="W112" i="27" s="1"/>
  <c r="K52" i="27"/>
  <c r="K113" i="27" s="1"/>
  <c r="U52" i="27"/>
  <c r="U113" i="27" s="1"/>
  <c r="O53" i="27"/>
  <c r="O114" i="27" s="1"/>
  <c r="Y53" i="27"/>
  <c r="Y114" i="27" s="1"/>
  <c r="O54" i="27"/>
  <c r="O115" i="27" s="1"/>
  <c r="X54" i="27"/>
  <c r="X115" i="27" s="1"/>
  <c r="Q55" i="27"/>
  <c r="Y55" i="27"/>
  <c r="AG55" i="27"/>
  <c r="AO55" i="27"/>
  <c r="AW55" i="27"/>
  <c r="BE55" i="27"/>
  <c r="O56" i="27"/>
  <c r="W56" i="27"/>
  <c r="AE56" i="27"/>
  <c r="AM56" i="27"/>
  <c r="AU56" i="27"/>
  <c r="BC56" i="27"/>
  <c r="M57" i="27"/>
  <c r="M118" i="27" s="1"/>
  <c r="U57" i="27"/>
  <c r="U118" i="27" s="1"/>
  <c r="K58" i="27"/>
  <c r="K119" i="27" s="1"/>
  <c r="S58" i="27"/>
  <c r="S119" i="27" s="1"/>
  <c r="Q59" i="27"/>
  <c r="Q120" i="27" s="1"/>
  <c r="Y59" i="27"/>
  <c r="Y120" i="27" s="1"/>
  <c r="O60" i="27"/>
  <c r="O121" i="27" s="1"/>
  <c r="W60" i="27"/>
  <c r="W121" i="27" s="1"/>
  <c r="W37" i="27"/>
  <c r="W98" i="27" s="1"/>
  <c r="W38" i="27"/>
  <c r="W99" i="27" s="1"/>
  <c r="Q39" i="27"/>
  <c r="Q100" i="27" s="1"/>
  <c r="L41" i="27"/>
  <c r="L102" i="27" s="1"/>
  <c r="Z42" i="27"/>
  <c r="Z103" i="27" s="1"/>
  <c r="R43" i="27"/>
  <c r="R104" i="27" s="1"/>
  <c r="AN43" i="27"/>
  <c r="AN104" i="27" s="1"/>
  <c r="J44" i="27"/>
  <c r="J105" i="27" s="1"/>
  <c r="X45" i="27"/>
  <c r="X106" i="27" s="1"/>
  <c r="AT45" i="27"/>
  <c r="AT106" i="27" s="1"/>
  <c r="R46" i="27"/>
  <c r="R107" i="27" s="1"/>
  <c r="AL46" i="27"/>
  <c r="AL107" i="27" s="1"/>
  <c r="J47" i="27"/>
  <c r="J108" i="27" s="1"/>
  <c r="AF47" i="27"/>
  <c r="AF108" i="27" s="1"/>
  <c r="AZ47" i="27"/>
  <c r="AZ108" i="27" s="1"/>
  <c r="W48" i="27"/>
  <c r="W109" i="27" s="1"/>
  <c r="AO48" i="27"/>
  <c r="AO109" i="27" s="1"/>
  <c r="BG48" i="27"/>
  <c r="BG109" i="27" s="1"/>
  <c r="AB49" i="27"/>
  <c r="AB110" i="27" s="1"/>
  <c r="AR49" i="27"/>
  <c r="AR110" i="27" s="1"/>
  <c r="BD49" i="27"/>
  <c r="BD110" i="27" s="1"/>
  <c r="V50" i="27"/>
  <c r="V111" i="27" s="1"/>
  <c r="M51" i="27"/>
  <c r="M112" i="27" s="1"/>
  <c r="X51" i="27"/>
  <c r="X112" i="27" s="1"/>
  <c r="L52" i="27"/>
  <c r="L113" i="27" s="1"/>
  <c r="V52" i="27"/>
  <c r="V113" i="27" s="1"/>
  <c r="AH38" i="27"/>
  <c r="AH99" i="27" s="1"/>
  <c r="Z39" i="27"/>
  <c r="Z100" i="27" s="1"/>
  <c r="R40" i="27"/>
  <c r="R101" i="27" s="1"/>
  <c r="M41" i="27"/>
  <c r="M102" i="27" s="1"/>
  <c r="S43" i="27"/>
  <c r="S104" i="27" s="1"/>
  <c r="AO43" i="27"/>
  <c r="AO104" i="27" s="1"/>
  <c r="K44" i="27"/>
  <c r="K105" i="27" s="1"/>
  <c r="Y45" i="27"/>
  <c r="Y106" i="27" s="1"/>
  <c r="AU45" i="27"/>
  <c r="AU106" i="27" s="1"/>
  <c r="S46" i="27"/>
  <c r="S107" i="27" s="1"/>
  <c r="AM46" i="27"/>
  <c r="AM107" i="27" s="1"/>
  <c r="BB38" i="27"/>
  <c r="BB99" i="27" s="1"/>
  <c r="AW43" i="27"/>
  <c r="AW104" i="27" s="1"/>
  <c r="N45" i="27"/>
  <c r="N106" i="27" s="1"/>
  <c r="BB45" i="27"/>
  <c r="BB106" i="27" s="1"/>
  <c r="AC46" i="27"/>
  <c r="AC107" i="27" s="1"/>
  <c r="R47" i="27"/>
  <c r="R108" i="27" s="1"/>
  <c r="AP47" i="27"/>
  <c r="AP108" i="27" s="1"/>
  <c r="U48" i="27"/>
  <c r="U109" i="27" s="1"/>
  <c r="AV48" i="27"/>
  <c r="AV109" i="27" s="1"/>
  <c r="S49" i="27"/>
  <c r="S110" i="27" s="1"/>
  <c r="AL49" i="27"/>
  <c r="AL110" i="27" s="1"/>
  <c r="L50" i="27"/>
  <c r="L111" i="27" s="1"/>
  <c r="O51" i="27"/>
  <c r="O112" i="27" s="1"/>
  <c r="N52" i="27"/>
  <c r="N113" i="27" s="1"/>
  <c r="R53" i="27"/>
  <c r="R114" i="27" s="1"/>
  <c r="N54" i="27"/>
  <c r="N115" i="27" s="1"/>
  <c r="Y54" i="27"/>
  <c r="Y115" i="27" s="1"/>
  <c r="N55" i="27"/>
  <c r="W55" i="27"/>
  <c r="AF55" i="27"/>
  <c r="AP55" i="27"/>
  <c r="AY55" i="27"/>
  <c r="J56" i="27"/>
  <c r="S56" i="27"/>
  <c r="AB56" i="27"/>
  <c r="AK56" i="27"/>
  <c r="AT56" i="27"/>
  <c r="BD56" i="27"/>
  <c r="O57" i="27"/>
  <c r="O118" i="27" s="1"/>
  <c r="X57" i="27"/>
  <c r="X118" i="27" s="1"/>
  <c r="J58" i="27"/>
  <c r="J119" i="27" s="1"/>
  <c r="T58" i="27"/>
  <c r="T119" i="27" s="1"/>
  <c r="O59" i="27"/>
  <c r="O120" i="27" s="1"/>
  <c r="X59" i="27"/>
  <c r="X120" i="27" s="1"/>
  <c r="K60" i="27"/>
  <c r="K121" i="27" s="1"/>
  <c r="T60" i="27"/>
  <c r="T121" i="27" s="1"/>
  <c r="L61" i="27"/>
  <c r="L122" i="27" s="1"/>
  <c r="T61" i="27"/>
  <c r="T122" i="27" s="1"/>
  <c r="J62" i="27"/>
  <c r="J123" i="27" s="1"/>
  <c r="R62" i="27"/>
  <c r="R123" i="27" s="1"/>
  <c r="P63" i="27"/>
  <c r="P124" i="27" s="1"/>
  <c r="X63" i="27"/>
  <c r="X124" i="27" s="1"/>
  <c r="N64" i="27"/>
  <c r="N125" i="27" s="1"/>
  <c r="V64" i="27"/>
  <c r="V125" i="27" s="1"/>
  <c r="L65" i="27"/>
  <c r="L126" i="27" s="1"/>
  <c r="T65" i="27"/>
  <c r="T126" i="27" s="1"/>
  <c r="J66" i="27"/>
  <c r="J127" i="27" s="1"/>
  <c r="R66" i="27"/>
  <c r="R127" i="27" s="1"/>
  <c r="P67" i="27"/>
  <c r="P128" i="27" s="1"/>
  <c r="X67" i="27"/>
  <c r="X128" i="27" s="1"/>
  <c r="N68" i="27"/>
  <c r="N129" i="27" s="1"/>
  <c r="V68" i="27"/>
  <c r="V129" i="27" s="1"/>
  <c r="L69" i="27"/>
  <c r="L130" i="27" s="1"/>
  <c r="T69" i="27"/>
  <c r="T130" i="27" s="1"/>
  <c r="J70" i="27"/>
  <c r="J131" i="27" s="1"/>
  <c r="R70" i="27"/>
  <c r="R131" i="27" s="1"/>
  <c r="P71" i="27"/>
  <c r="P132" i="27" s="1"/>
  <c r="X71" i="27"/>
  <c r="X132" i="27" s="1"/>
  <c r="N72" i="27"/>
  <c r="N133" i="27" s="1"/>
  <c r="V72" i="27"/>
  <c r="V133" i="27" s="1"/>
  <c r="L73" i="27"/>
  <c r="L134" i="27" s="1"/>
  <c r="T73" i="27"/>
  <c r="T134" i="27" s="1"/>
  <c r="J74" i="27"/>
  <c r="J135" i="27" s="1"/>
  <c r="R74" i="27"/>
  <c r="R135" i="27" s="1"/>
  <c r="P75" i="27"/>
  <c r="X75" i="27"/>
  <c r="AF75" i="27"/>
  <c r="AN75" i="27"/>
  <c r="AV75" i="27"/>
  <c r="BD75" i="27"/>
  <c r="N76" i="27"/>
  <c r="V76" i="27"/>
  <c r="AD76" i="27"/>
  <c r="AL76" i="27"/>
  <c r="BC38" i="27"/>
  <c r="BC99" i="27" s="1"/>
  <c r="T41" i="27"/>
  <c r="T102" i="27" s="1"/>
  <c r="P43" i="27"/>
  <c r="P104" i="27" s="1"/>
  <c r="AX43" i="27"/>
  <c r="AX104" i="27" s="1"/>
  <c r="O45" i="27"/>
  <c r="O106" i="27" s="1"/>
  <c r="BC45" i="27"/>
  <c r="BC106" i="27" s="1"/>
  <c r="AJ46" i="27"/>
  <c r="AJ107" i="27" s="1"/>
  <c r="S47" i="27"/>
  <c r="S108" i="27" s="1"/>
  <c r="AQ47" i="27"/>
  <c r="AQ108" i="27" s="1"/>
  <c r="X48" i="27"/>
  <c r="X109" i="27" s="1"/>
  <c r="AW48" i="27"/>
  <c r="AW109" i="27" s="1"/>
  <c r="T49" i="27"/>
  <c r="T110" i="27" s="1"/>
  <c r="AS49" i="27"/>
  <c r="AS110" i="27" s="1"/>
  <c r="M50" i="27"/>
  <c r="M111" i="27" s="1"/>
  <c r="P51" i="27"/>
  <c r="P112" i="27" s="1"/>
  <c r="Q52" i="27"/>
  <c r="Q113" i="27" s="1"/>
  <c r="S53" i="27"/>
  <c r="S114" i="27" s="1"/>
  <c r="P54" i="27"/>
  <c r="P115" i="27" s="1"/>
  <c r="O55" i="27"/>
  <c r="X55" i="27"/>
  <c r="AH55" i="27"/>
  <c r="AQ55" i="27"/>
  <c r="AZ55" i="27"/>
  <c r="K56" i="27"/>
  <c r="T56" i="27"/>
  <c r="AC56" i="27"/>
  <c r="AL56" i="27"/>
  <c r="AV56" i="27"/>
  <c r="BE56" i="27"/>
  <c r="P57" i="27"/>
  <c r="P118" i="27" s="1"/>
  <c r="Y57" i="27"/>
  <c r="Y118" i="27" s="1"/>
  <c r="L58" i="27"/>
  <c r="L119" i="27" s="1"/>
  <c r="U58" i="27"/>
  <c r="U119" i="27" s="1"/>
  <c r="P59" i="27"/>
  <c r="P120" i="27" s="1"/>
  <c r="L60" i="27"/>
  <c r="L121" i="27" s="1"/>
  <c r="U60" i="27"/>
  <c r="U121" i="27" s="1"/>
  <c r="M61" i="27"/>
  <c r="M122" i="27" s="1"/>
  <c r="U61" i="27"/>
  <c r="U122" i="27" s="1"/>
  <c r="K62" i="27"/>
  <c r="K123" i="27" s="1"/>
  <c r="S62" i="27"/>
  <c r="S123" i="27" s="1"/>
  <c r="Q63" i="27"/>
  <c r="Q124" i="27" s="1"/>
  <c r="O64" i="27"/>
  <c r="O125" i="27" s="1"/>
  <c r="W64" i="27"/>
  <c r="W125" i="27" s="1"/>
  <c r="M65" i="27"/>
  <c r="M126" i="27" s="1"/>
  <c r="U65" i="27"/>
  <c r="U126" i="27" s="1"/>
  <c r="K66" i="27"/>
  <c r="K127" i="27" s="1"/>
  <c r="S66" i="27"/>
  <c r="S127" i="27" s="1"/>
  <c r="Q67" i="27"/>
  <c r="Q128" i="27" s="1"/>
  <c r="O68" i="27"/>
  <c r="O129" i="27" s="1"/>
  <c r="W68" i="27"/>
  <c r="W129" i="27" s="1"/>
  <c r="M69" i="27"/>
  <c r="M130" i="27" s="1"/>
  <c r="U69" i="27"/>
  <c r="U130" i="27" s="1"/>
  <c r="U41" i="27"/>
  <c r="U102" i="27" s="1"/>
  <c r="Z43" i="27"/>
  <c r="Z104" i="27" s="1"/>
  <c r="AY43" i="27"/>
  <c r="AY104" i="27" s="1"/>
  <c r="V45" i="27"/>
  <c r="V106" i="27" s="1"/>
  <c r="BD45" i="27"/>
  <c r="BD106" i="27" s="1"/>
  <c r="AT46" i="27"/>
  <c r="AT107" i="27" s="1"/>
  <c r="T47" i="27"/>
  <c r="T108" i="27" s="1"/>
  <c r="AX47" i="27"/>
  <c r="AX108" i="27" s="1"/>
  <c r="AD48" i="27"/>
  <c r="AD109" i="27" s="1"/>
  <c r="AX48" i="27"/>
  <c r="AX109" i="27" s="1"/>
  <c r="Y49" i="27"/>
  <c r="Y110" i="27" s="1"/>
  <c r="AT49" i="27"/>
  <c r="AT110" i="27" s="1"/>
  <c r="N50" i="27"/>
  <c r="N111" i="27" s="1"/>
  <c r="T51" i="27"/>
  <c r="T112" i="27" s="1"/>
  <c r="R52" i="27"/>
  <c r="R113" i="27" s="1"/>
  <c r="T53" i="27"/>
  <c r="T114" i="27" s="1"/>
  <c r="Q54" i="27"/>
  <c r="Q115" i="27" s="1"/>
  <c r="P55" i="27"/>
  <c r="Z55" i="27"/>
  <c r="AI55" i="27"/>
  <c r="AR55" i="27"/>
  <c r="BA55" i="27"/>
  <c r="L56" i="27"/>
  <c r="U56" i="27"/>
  <c r="AD56" i="27"/>
  <c r="AN56" i="27"/>
  <c r="AW56" i="27"/>
  <c r="BF56" i="27"/>
  <c r="Q57" i="27"/>
  <c r="Q118" i="27" s="1"/>
  <c r="M58" i="27"/>
  <c r="M119" i="27" s="1"/>
  <c r="V58" i="27"/>
  <c r="V119" i="27" s="1"/>
  <c r="R59" i="27"/>
  <c r="R120" i="27" s="1"/>
  <c r="M60" i="27"/>
  <c r="M121" i="27" s="1"/>
  <c r="V60" i="27"/>
  <c r="V121" i="27" s="1"/>
  <c r="N61" i="27"/>
  <c r="N122" i="27" s="1"/>
  <c r="V61" i="27"/>
  <c r="V122" i="27" s="1"/>
  <c r="L62" i="27"/>
  <c r="L123" i="27" s="1"/>
  <c r="T62" i="27"/>
  <c r="T123" i="27" s="1"/>
  <c r="J63" i="27"/>
  <c r="J124" i="27" s="1"/>
  <c r="R63" i="27"/>
  <c r="R124" i="27" s="1"/>
  <c r="P64" i="27"/>
  <c r="P125" i="27" s="1"/>
  <c r="X64" i="27"/>
  <c r="X125" i="27" s="1"/>
  <c r="N65" i="27"/>
  <c r="N126" i="27" s="1"/>
  <c r="V65" i="27"/>
  <c r="V126" i="27" s="1"/>
  <c r="L66" i="27"/>
  <c r="L127" i="27" s="1"/>
  <c r="T66" i="27"/>
  <c r="T127" i="27" s="1"/>
  <c r="J67" i="27"/>
  <c r="J128" i="27" s="1"/>
  <c r="R67" i="27"/>
  <c r="R128" i="27" s="1"/>
  <c r="P68" i="27"/>
  <c r="P129" i="27" s="1"/>
  <c r="X68" i="27"/>
  <c r="X129" i="27" s="1"/>
  <c r="J38" i="27"/>
  <c r="J99" i="27" s="1"/>
  <c r="V41" i="27"/>
  <c r="V102" i="27" s="1"/>
  <c r="L42" i="27"/>
  <c r="L103" i="27" s="1"/>
  <c r="AA43" i="27"/>
  <c r="AA104" i="27" s="1"/>
  <c r="BF43" i="27"/>
  <c r="BF104" i="27" s="1"/>
  <c r="AF45" i="27"/>
  <c r="AF106" i="27" s="1"/>
  <c r="BE45" i="27"/>
  <c r="BE106" i="27" s="1"/>
  <c r="AU46" i="27"/>
  <c r="AU107" i="27" s="1"/>
  <c r="U47" i="27"/>
  <c r="U108" i="27" s="1"/>
  <c r="BA47" i="27"/>
  <c r="BA108" i="27" s="1"/>
  <c r="AE48" i="27"/>
  <c r="AE109" i="27" s="1"/>
  <c r="AY48" i="27"/>
  <c r="AY109" i="27" s="1"/>
  <c r="AC49" i="27"/>
  <c r="AC110" i="27" s="1"/>
  <c r="AU49" i="27"/>
  <c r="AU110" i="27" s="1"/>
  <c r="O50" i="27"/>
  <c r="O111" i="27" s="1"/>
  <c r="U51" i="27"/>
  <c r="U112" i="27" s="1"/>
  <c r="S52" i="27"/>
  <c r="S113" i="27" s="1"/>
  <c r="J53" i="27"/>
  <c r="J114" i="27" s="1"/>
  <c r="W53" i="27"/>
  <c r="W114" i="27" s="1"/>
  <c r="R54" i="27"/>
  <c r="R115" i="27" s="1"/>
  <c r="R55" i="27"/>
  <c r="AA55" i="27"/>
  <c r="AJ55" i="27"/>
  <c r="AS55" i="27"/>
  <c r="BB55" i="27"/>
  <c r="M56" i="27"/>
  <c r="V56" i="27"/>
  <c r="AF56" i="27"/>
  <c r="AO56" i="27"/>
  <c r="AX56" i="27"/>
  <c r="BG56" i="27"/>
  <c r="R57" i="27"/>
  <c r="R118" i="27" s="1"/>
  <c r="N58" i="27"/>
  <c r="N119" i="27" s="1"/>
  <c r="W58" i="27"/>
  <c r="W119" i="27" s="1"/>
  <c r="J59" i="27"/>
  <c r="J120" i="27" s="1"/>
  <c r="S59" i="27"/>
  <c r="S120" i="27" s="1"/>
  <c r="N60" i="27"/>
  <c r="N121" i="27" s="1"/>
  <c r="X60" i="27"/>
  <c r="X121" i="27" s="1"/>
  <c r="O61" i="27"/>
  <c r="O122" i="27" s="1"/>
  <c r="W61" i="27"/>
  <c r="W122" i="27" s="1"/>
  <c r="M62" i="27"/>
  <c r="M123" i="27" s="1"/>
  <c r="U62" i="27"/>
  <c r="U123" i="27" s="1"/>
  <c r="K63" i="27"/>
  <c r="K124" i="27" s="1"/>
  <c r="S63" i="27"/>
  <c r="S124" i="27" s="1"/>
  <c r="L38" i="27"/>
  <c r="L99" i="27" s="1"/>
  <c r="W41" i="27"/>
  <c r="W102" i="27" s="1"/>
  <c r="M42" i="27"/>
  <c r="M103" i="27" s="1"/>
  <c r="AB43" i="27"/>
  <c r="AB104" i="27" s="1"/>
  <c r="R44" i="27"/>
  <c r="R105" i="27" s="1"/>
  <c r="AG45" i="27"/>
  <c r="AG106" i="27" s="1"/>
  <c r="N46" i="27"/>
  <c r="N107" i="27" s="1"/>
  <c r="AX46" i="27"/>
  <c r="AX107" i="27" s="1"/>
  <c r="AB47" i="27"/>
  <c r="AB108" i="27" s="1"/>
  <c r="J48" i="27"/>
  <c r="J109" i="27" s="1"/>
  <c r="AF48" i="27"/>
  <c r="AF109" i="27" s="1"/>
  <c r="BE48" i="27"/>
  <c r="BE109" i="27" s="1"/>
  <c r="AG49" i="27"/>
  <c r="AG110" i="27" s="1"/>
  <c r="AZ49" i="27"/>
  <c r="AZ110" i="27" s="1"/>
  <c r="T50" i="27"/>
  <c r="T111" i="27" s="1"/>
  <c r="V51" i="27"/>
  <c r="V112" i="27" s="1"/>
  <c r="T52" i="27"/>
  <c r="T113" i="27" s="1"/>
  <c r="K53" i="27"/>
  <c r="K114" i="27" s="1"/>
  <c r="X53" i="27"/>
  <c r="X114" i="27" s="1"/>
  <c r="T54" i="27"/>
  <c r="T115" i="27" s="1"/>
  <c r="J55" i="27"/>
  <c r="S55" i="27"/>
  <c r="AB55" i="27"/>
  <c r="AI38" i="27"/>
  <c r="AI99" i="27" s="1"/>
  <c r="AB46" i="27"/>
  <c r="AB107" i="27" s="1"/>
  <c r="N48" i="27"/>
  <c r="N109" i="27" s="1"/>
  <c r="AI49" i="27"/>
  <c r="AI110" i="27" s="1"/>
  <c r="Y52" i="27"/>
  <c r="Y113" i="27" s="1"/>
  <c r="U54" i="27"/>
  <c r="U115" i="27" s="1"/>
  <c r="U55" i="27"/>
  <c r="AN55" i="27"/>
  <c r="BG55" i="27"/>
  <c r="AA56" i="27"/>
  <c r="AS56" i="27"/>
  <c r="N57" i="27"/>
  <c r="N118" i="27" s="1"/>
  <c r="R58" i="27"/>
  <c r="R119" i="27" s="1"/>
  <c r="W59" i="27"/>
  <c r="W120" i="27" s="1"/>
  <c r="J60" i="27"/>
  <c r="J121" i="27" s="1"/>
  <c r="K61" i="27"/>
  <c r="K122" i="27" s="1"/>
  <c r="W63" i="27"/>
  <c r="W124" i="27" s="1"/>
  <c r="M64" i="27"/>
  <c r="M125" i="27" s="1"/>
  <c r="P65" i="27"/>
  <c r="P126" i="27" s="1"/>
  <c r="P66" i="27"/>
  <c r="P127" i="27" s="1"/>
  <c r="S67" i="27"/>
  <c r="S128" i="27" s="1"/>
  <c r="S68" i="27"/>
  <c r="S129" i="27" s="1"/>
  <c r="P69" i="27"/>
  <c r="P130" i="27" s="1"/>
  <c r="O70" i="27"/>
  <c r="O131" i="27" s="1"/>
  <c r="X70" i="27"/>
  <c r="X131" i="27" s="1"/>
  <c r="K71" i="27"/>
  <c r="K132" i="27" s="1"/>
  <c r="T71" i="27"/>
  <c r="T132" i="27" s="1"/>
  <c r="P72" i="27"/>
  <c r="P133" i="27" s="1"/>
  <c r="K73" i="27"/>
  <c r="K134" i="27" s="1"/>
  <c r="U73" i="27"/>
  <c r="U134" i="27" s="1"/>
  <c r="P74" i="27"/>
  <c r="P135" i="27" s="1"/>
  <c r="L75" i="27"/>
  <c r="U75" i="27"/>
  <c r="AD75" i="27"/>
  <c r="AM75" i="27"/>
  <c r="AW75" i="27"/>
  <c r="BF75" i="27"/>
  <c r="Q76" i="27"/>
  <c r="Z76" i="27"/>
  <c r="AI76" i="27"/>
  <c r="AR76" i="27"/>
  <c r="AZ76" i="27"/>
  <c r="J77" i="27"/>
  <c r="J138" i="27" s="1"/>
  <c r="R77" i="27"/>
  <c r="R138" i="27" s="1"/>
  <c r="Z77" i="27"/>
  <c r="Z138" i="27" s="1"/>
  <c r="AH77" i="27"/>
  <c r="AH138" i="27" s="1"/>
  <c r="AP77" i="27"/>
  <c r="AP138" i="27" s="1"/>
  <c r="AX77" i="27"/>
  <c r="AX138" i="27" s="1"/>
  <c r="BF77" i="27"/>
  <c r="BF138" i="27" s="1"/>
  <c r="P78" i="27"/>
  <c r="P139" i="27" s="1"/>
  <c r="X78" i="27"/>
  <c r="X139" i="27" s="1"/>
  <c r="AF78" i="27"/>
  <c r="AF139" i="27" s="1"/>
  <c r="AN78" i="27"/>
  <c r="AN139" i="27" s="1"/>
  <c r="AV78" i="27"/>
  <c r="AV139" i="27" s="1"/>
  <c r="BD78" i="27"/>
  <c r="BD139" i="27" s="1"/>
  <c r="N79" i="27"/>
  <c r="N140" i="27" s="1"/>
  <c r="V79" i="27"/>
  <c r="V140" i="27" s="1"/>
  <c r="AD79" i="27"/>
  <c r="AD140" i="27" s="1"/>
  <c r="AL79" i="27"/>
  <c r="AL140" i="27" s="1"/>
  <c r="AT79" i="27"/>
  <c r="AT140" i="27" s="1"/>
  <c r="BB79" i="27"/>
  <c r="BB140" i="27" s="1"/>
  <c r="L80" i="27"/>
  <c r="L141" i="27" s="1"/>
  <c r="T80" i="27"/>
  <c r="T141" i="27" s="1"/>
  <c r="AB80" i="27"/>
  <c r="AB141" i="27" s="1"/>
  <c r="AJ80" i="27"/>
  <c r="AJ141" i="27" s="1"/>
  <c r="AR80" i="27"/>
  <c r="AR141" i="27" s="1"/>
  <c r="AZ80" i="27"/>
  <c r="AZ141" i="27" s="1"/>
  <c r="J81" i="27"/>
  <c r="J142" i="27" s="1"/>
  <c r="R81" i="27"/>
  <c r="R142" i="27" s="1"/>
  <c r="Z81" i="27"/>
  <c r="Z142" i="27" s="1"/>
  <c r="AH81" i="27"/>
  <c r="AH142" i="27" s="1"/>
  <c r="AP81" i="27"/>
  <c r="AP142" i="27" s="1"/>
  <c r="AX81" i="27"/>
  <c r="AX142" i="27" s="1"/>
  <c r="BF81" i="27"/>
  <c r="BF142" i="27" s="1"/>
  <c r="P82" i="27"/>
  <c r="P143" i="27" s="1"/>
  <c r="X82" i="27"/>
  <c r="X143" i="27" s="1"/>
  <c r="AF82" i="27"/>
  <c r="AF143" i="27" s="1"/>
  <c r="AN82" i="27"/>
  <c r="AN143" i="27" s="1"/>
  <c r="AV82" i="27"/>
  <c r="AV143" i="27" s="1"/>
  <c r="BD82" i="27"/>
  <c r="BD143" i="27" s="1"/>
  <c r="N83" i="27"/>
  <c r="N144" i="27" s="1"/>
  <c r="V83" i="27"/>
  <c r="V144" i="27" s="1"/>
  <c r="AD83" i="27"/>
  <c r="AD144" i="27" s="1"/>
  <c r="AL83" i="27"/>
  <c r="AL144" i="27" s="1"/>
  <c r="AT83" i="27"/>
  <c r="AT144" i="27" s="1"/>
  <c r="BB83" i="27"/>
  <c r="BB144" i="27" s="1"/>
  <c r="L84" i="27"/>
  <c r="T84" i="27"/>
  <c r="AB84" i="27"/>
  <c r="AJ84" i="27"/>
  <c r="AR84" i="27"/>
  <c r="AZ84" i="27"/>
  <c r="J85" i="27"/>
  <c r="R85" i="27"/>
  <c r="Z85" i="27"/>
  <c r="AH85" i="27"/>
  <c r="AP85" i="27"/>
  <c r="AX85" i="27"/>
  <c r="BF85" i="27"/>
  <c r="P86" i="27"/>
  <c r="P147" i="27" s="1"/>
  <c r="X86" i="27"/>
  <c r="X147" i="27" s="1"/>
  <c r="AF86" i="27"/>
  <c r="AF147" i="27" s="1"/>
  <c r="AN86" i="27"/>
  <c r="AN147" i="27" s="1"/>
  <c r="AV86" i="27"/>
  <c r="AV147" i="27" s="1"/>
  <c r="BD86" i="27"/>
  <c r="BD147" i="27" s="1"/>
  <c r="N87" i="27"/>
  <c r="N148" i="27" s="1"/>
  <c r="V87" i="27"/>
  <c r="V148" i="27" s="1"/>
  <c r="AD87" i="27"/>
  <c r="AD148" i="27" s="1"/>
  <c r="AL87" i="27"/>
  <c r="AL148" i="27" s="1"/>
  <c r="AR38" i="27"/>
  <c r="AR99" i="27" s="1"/>
  <c r="L45" i="27"/>
  <c r="L106" i="27" s="1"/>
  <c r="AY46" i="27"/>
  <c r="AY107" i="27" s="1"/>
  <c r="O48" i="27"/>
  <c r="O109" i="27" s="1"/>
  <c r="AJ49" i="27"/>
  <c r="AJ110" i="27" s="1"/>
  <c r="L53" i="27"/>
  <c r="L114" i="27" s="1"/>
  <c r="V54" i="27"/>
  <c r="V115" i="27" s="1"/>
  <c r="V55" i="27"/>
  <c r="AT55" i="27"/>
  <c r="N56" i="27"/>
  <c r="AG56" i="27"/>
  <c r="AY56" i="27"/>
  <c r="S57" i="27"/>
  <c r="S118" i="27" s="1"/>
  <c r="X58" i="27"/>
  <c r="X119" i="27" s="1"/>
  <c r="K59" i="27"/>
  <c r="K120" i="27" s="1"/>
  <c r="P60" i="27"/>
  <c r="P121" i="27" s="1"/>
  <c r="P61" i="27"/>
  <c r="P122" i="27" s="1"/>
  <c r="N62" i="27"/>
  <c r="N123" i="27" s="1"/>
  <c r="L63" i="27"/>
  <c r="L124" i="27" s="1"/>
  <c r="Q64" i="27"/>
  <c r="Q125" i="27" s="1"/>
  <c r="Q65" i="27"/>
  <c r="Q126" i="27" s="1"/>
  <c r="Q66" i="27"/>
  <c r="Q127" i="27" s="1"/>
  <c r="T67" i="27"/>
  <c r="T128" i="27" s="1"/>
  <c r="T68" i="27"/>
  <c r="T129" i="27" s="1"/>
  <c r="Q69" i="27"/>
  <c r="Q130" i="27" s="1"/>
  <c r="P70" i="27"/>
  <c r="P131" i="27" s="1"/>
  <c r="L71" i="27"/>
  <c r="L132" i="27" s="1"/>
  <c r="U71" i="27"/>
  <c r="U132" i="27" s="1"/>
  <c r="Q72" i="27"/>
  <c r="Q133" i="27" s="1"/>
  <c r="M73" i="27"/>
  <c r="M134" i="27" s="1"/>
  <c r="V73" i="27"/>
  <c r="V134" i="27" s="1"/>
  <c r="Q74" i="27"/>
  <c r="Q135" i="27" s="1"/>
  <c r="M75" i="27"/>
  <c r="V75" i="27"/>
  <c r="AE75" i="27"/>
  <c r="AO75" i="27"/>
  <c r="AX75" i="27"/>
  <c r="BG75" i="27"/>
  <c r="R76" i="27"/>
  <c r="AA76" i="27"/>
  <c r="AJ76" i="27"/>
  <c r="AS76" i="27"/>
  <c r="BA76" i="27"/>
  <c r="K77" i="27"/>
  <c r="K138" i="27" s="1"/>
  <c r="S77" i="27"/>
  <c r="S138" i="27" s="1"/>
  <c r="AA77" i="27"/>
  <c r="AA138" i="27" s="1"/>
  <c r="AI77" i="27"/>
  <c r="AI138" i="27" s="1"/>
  <c r="AQ77" i="27"/>
  <c r="AQ138" i="27" s="1"/>
  <c r="AY77" i="27"/>
  <c r="AY138" i="27" s="1"/>
  <c r="BG77" i="27"/>
  <c r="BG138" i="27" s="1"/>
  <c r="Q78" i="27"/>
  <c r="Q139" i="27" s="1"/>
  <c r="Y78" i="27"/>
  <c r="Y139" i="27" s="1"/>
  <c r="AG78" i="27"/>
  <c r="AG139" i="27" s="1"/>
  <c r="AO78" i="27"/>
  <c r="AO139" i="27" s="1"/>
  <c r="AW78" i="27"/>
  <c r="AW139" i="27" s="1"/>
  <c r="BE78" i="27"/>
  <c r="BE139" i="27" s="1"/>
  <c r="O79" i="27"/>
  <c r="O140" i="27" s="1"/>
  <c r="AS38" i="27"/>
  <c r="AS99" i="27" s="1"/>
  <c r="AC43" i="27"/>
  <c r="AC104" i="27" s="1"/>
  <c r="M45" i="27"/>
  <c r="M106" i="27" s="1"/>
  <c r="BF46" i="27"/>
  <c r="BF107" i="27" s="1"/>
  <c r="AG48" i="27"/>
  <c r="AG109" i="27" s="1"/>
  <c r="AK49" i="27"/>
  <c r="AK110" i="27" s="1"/>
  <c r="P53" i="27"/>
  <c r="P114" i="27" s="1"/>
  <c r="W54" i="27"/>
  <c r="W115" i="27" s="1"/>
  <c r="AC55" i="27"/>
  <c r="AU55" i="27"/>
  <c r="P56" i="27"/>
  <c r="AH56" i="27"/>
  <c r="AZ56" i="27"/>
  <c r="T57" i="27"/>
  <c r="T118" i="27" s="1"/>
  <c r="Y58" i="27"/>
  <c r="Y119" i="27" s="1"/>
  <c r="L59" i="27"/>
  <c r="L120" i="27" s="1"/>
  <c r="Q60" i="27"/>
  <c r="Q121" i="27" s="1"/>
  <c r="Q61" i="27"/>
  <c r="Q122" i="27" s="1"/>
  <c r="O62" i="27"/>
  <c r="O123" i="27" s="1"/>
  <c r="M63" i="27"/>
  <c r="M124" i="27" s="1"/>
  <c r="R64" i="27"/>
  <c r="R125" i="27" s="1"/>
  <c r="R65" i="27"/>
  <c r="R126" i="27" s="1"/>
  <c r="U66" i="27"/>
  <c r="U127" i="27" s="1"/>
  <c r="U67" i="27"/>
  <c r="U128" i="27" s="1"/>
  <c r="J68" i="27"/>
  <c r="J129" i="27" s="1"/>
  <c r="U68" i="27"/>
  <c r="U129" i="27" s="1"/>
  <c r="R69" i="27"/>
  <c r="R130" i="27" s="1"/>
  <c r="Q70" i="27"/>
  <c r="Q131" i="27" s="1"/>
  <c r="M71" i="27"/>
  <c r="M132" i="27" s="1"/>
  <c r="V71" i="27"/>
  <c r="V132" i="27" s="1"/>
  <c r="R72" i="27"/>
  <c r="R133" i="27" s="1"/>
  <c r="N73" i="27"/>
  <c r="N134" i="27" s="1"/>
  <c r="W73" i="27"/>
  <c r="W134" i="27" s="1"/>
  <c r="S74" i="27"/>
  <c r="S135" i="27" s="1"/>
  <c r="N75" i="27"/>
  <c r="W75" i="27"/>
  <c r="AG75" i="27"/>
  <c r="AP75" i="27"/>
  <c r="AY75" i="27"/>
  <c r="J76" i="27"/>
  <c r="S76" i="27"/>
  <c r="AB76" i="27"/>
  <c r="AK76" i="27"/>
  <c r="AT76" i="27"/>
  <c r="BB76" i="27"/>
  <c r="L77" i="27"/>
  <c r="L138" i="27" s="1"/>
  <c r="T77" i="27"/>
  <c r="T138" i="27" s="1"/>
  <c r="AB77" i="27"/>
  <c r="AB138" i="27" s="1"/>
  <c r="AJ77" i="27"/>
  <c r="AJ138" i="27" s="1"/>
  <c r="AR77" i="27"/>
  <c r="AR138" i="27" s="1"/>
  <c r="AZ77" i="27"/>
  <c r="AZ138" i="27" s="1"/>
  <c r="J78" i="27"/>
  <c r="J139" i="27" s="1"/>
  <c r="R78" i="27"/>
  <c r="R139" i="27" s="1"/>
  <c r="Z78" i="27"/>
  <c r="Z139" i="27" s="1"/>
  <c r="AH78" i="27"/>
  <c r="AH139" i="27" s="1"/>
  <c r="AP78" i="27"/>
  <c r="AP139" i="27" s="1"/>
  <c r="AX78" i="27"/>
  <c r="AX139" i="27" s="1"/>
  <c r="BF78" i="27"/>
  <c r="BF139" i="27" s="1"/>
  <c r="P79" i="27"/>
  <c r="P140" i="27" s="1"/>
  <c r="AJ43" i="27"/>
  <c r="AJ104" i="27" s="1"/>
  <c r="AJ45" i="27"/>
  <c r="AJ106" i="27" s="1"/>
  <c r="K47" i="27"/>
  <c r="K108" i="27" s="1"/>
  <c r="AM48" i="27"/>
  <c r="AM109" i="27" s="1"/>
  <c r="BA49" i="27"/>
  <c r="BA110" i="27" s="1"/>
  <c r="Q53" i="27"/>
  <c r="Q114" i="27" s="1"/>
  <c r="AD55" i="27"/>
  <c r="AV55" i="27"/>
  <c r="Q56" i="27"/>
  <c r="AI56" i="27"/>
  <c r="BA56" i="27"/>
  <c r="V57" i="27"/>
  <c r="V118" i="27" s="1"/>
  <c r="M59" i="27"/>
  <c r="M120" i="27" s="1"/>
  <c r="R60" i="27"/>
  <c r="R121" i="27" s="1"/>
  <c r="R61" i="27"/>
  <c r="R122" i="27" s="1"/>
  <c r="P62" i="27"/>
  <c r="N63" i="27"/>
  <c r="N124" i="27" s="1"/>
  <c r="S64" i="27"/>
  <c r="S125" i="27" s="1"/>
  <c r="S65" i="27"/>
  <c r="S126" i="27" s="1"/>
  <c r="V66" i="27"/>
  <c r="V127" i="27" s="1"/>
  <c r="K67" i="27"/>
  <c r="K128" i="27" s="1"/>
  <c r="V67" i="27"/>
  <c r="V128" i="27" s="1"/>
  <c r="K68" i="27"/>
  <c r="K129" i="27" s="1"/>
  <c r="S69" i="27"/>
  <c r="S130" i="27" s="1"/>
  <c r="S70" i="27"/>
  <c r="S131" i="27" s="1"/>
  <c r="N71" i="27"/>
  <c r="N132" i="27" s="1"/>
  <c r="W71" i="27"/>
  <c r="W132" i="27" s="1"/>
  <c r="J72" i="27"/>
  <c r="J133" i="27" s="1"/>
  <c r="S72" i="27"/>
  <c r="S133" i="27" s="1"/>
  <c r="O73" i="27"/>
  <c r="O134" i="27" s="1"/>
  <c r="X73" i="27"/>
  <c r="X134" i="27" s="1"/>
  <c r="K74" i="27"/>
  <c r="K135" i="27" s="1"/>
  <c r="T74" i="27"/>
  <c r="T135" i="27" s="1"/>
  <c r="O75" i="27"/>
  <c r="Y75" i="27"/>
  <c r="N42" i="27"/>
  <c r="N103" i="27" s="1"/>
  <c r="AV43" i="27"/>
  <c r="AV104" i="27" s="1"/>
  <c r="AK45" i="27"/>
  <c r="AK106" i="27" s="1"/>
  <c r="AG47" i="27"/>
  <c r="AG108" i="27" s="1"/>
  <c r="AP48" i="27"/>
  <c r="AP109" i="27" s="1"/>
  <c r="BB49" i="27"/>
  <c r="BB110" i="27" s="1"/>
  <c r="K55" i="27"/>
  <c r="AE55" i="27"/>
  <c r="AX55" i="27"/>
  <c r="R56" i="27"/>
  <c r="AJ56" i="27"/>
  <c r="BB56" i="27"/>
  <c r="W57" i="27"/>
  <c r="W118" i="27" s="1"/>
  <c r="N59" i="27"/>
  <c r="N120" i="27" s="1"/>
  <c r="S60" i="27"/>
  <c r="S121" i="27" s="1"/>
  <c r="S61" i="27"/>
  <c r="S122" i="27" s="1"/>
  <c r="Q62" i="27"/>
  <c r="Q123" i="27" s="1"/>
  <c r="O63" i="27"/>
  <c r="O124" i="27" s="1"/>
  <c r="T64" i="27"/>
  <c r="T125" i="27" s="1"/>
  <c r="W65" i="27"/>
  <c r="W126" i="27" s="1"/>
  <c r="V42" i="27"/>
  <c r="V103" i="27" s="1"/>
  <c r="V44" i="27"/>
  <c r="V105" i="27" s="1"/>
  <c r="Z46" i="27"/>
  <c r="Z107" i="27" s="1"/>
  <c r="AO47" i="27"/>
  <c r="AO108" i="27" s="1"/>
  <c r="P49" i="27"/>
  <c r="P110" i="27" s="1"/>
  <c r="W50" i="27"/>
  <c r="W111" i="27" s="1"/>
  <c r="N51" i="27"/>
  <c r="N112" i="27" s="1"/>
  <c r="J52" i="27"/>
  <c r="J113" i="27" s="1"/>
  <c r="L54" i="27"/>
  <c r="L115" i="27" s="1"/>
  <c r="M55" i="27"/>
  <c r="AL55" i="27"/>
  <c r="BD55" i="27"/>
  <c r="Y56" i="27"/>
  <c r="AQ56" i="27"/>
  <c r="K57" i="27"/>
  <c r="K118" i="27" s="1"/>
  <c r="P58" i="27"/>
  <c r="P119" i="27" s="1"/>
  <c r="U59" i="27"/>
  <c r="U120" i="27" s="1"/>
  <c r="W62" i="27"/>
  <c r="W123" i="27" s="1"/>
  <c r="U63" i="27"/>
  <c r="U124" i="27" s="1"/>
  <c r="K64" i="27"/>
  <c r="K125" i="27" s="1"/>
  <c r="K65" i="27"/>
  <c r="K126" i="27" s="1"/>
  <c r="N66" i="27"/>
  <c r="N127" i="27" s="1"/>
  <c r="N67" i="27"/>
  <c r="N128" i="27" s="1"/>
  <c r="Q68" i="27"/>
  <c r="Q129" i="27" s="1"/>
  <c r="N69" i="27"/>
  <c r="N130" i="27" s="1"/>
  <c r="S40" i="27"/>
  <c r="S101" i="27" s="1"/>
  <c r="AN47" i="27"/>
  <c r="AN108" i="27" s="1"/>
  <c r="X56" i="27"/>
  <c r="T59" i="27"/>
  <c r="T120" i="27" s="1"/>
  <c r="T63" i="27"/>
  <c r="T124" i="27" s="1"/>
  <c r="U64" i="27"/>
  <c r="U125" i="27" s="1"/>
  <c r="X65" i="27"/>
  <c r="X126" i="27" s="1"/>
  <c r="O66" i="27"/>
  <c r="O127" i="27" s="1"/>
  <c r="R68" i="27"/>
  <c r="R129" i="27" s="1"/>
  <c r="N70" i="27"/>
  <c r="N131" i="27" s="1"/>
  <c r="Q49" i="27"/>
  <c r="Q110" i="27" s="1"/>
  <c r="T55" i="27"/>
  <c r="AR56" i="27"/>
  <c r="Q58" i="27"/>
  <c r="Q119" i="27" s="1"/>
  <c r="J61" i="27"/>
  <c r="J122" i="27" s="1"/>
  <c r="X62" i="27"/>
  <c r="X123" i="27" s="1"/>
  <c r="M67" i="27"/>
  <c r="M128" i="27" s="1"/>
  <c r="K69" i="27"/>
  <c r="K130" i="27" s="1"/>
  <c r="V70" i="27"/>
  <c r="V131" i="27" s="1"/>
  <c r="M72" i="27"/>
  <c r="M133" i="27" s="1"/>
  <c r="R73" i="27"/>
  <c r="R134" i="27" s="1"/>
  <c r="W74" i="27"/>
  <c r="W135" i="27" s="1"/>
  <c r="J75" i="27"/>
  <c r="AB75" i="27"/>
  <c r="AR75" i="27"/>
  <c r="BE75" i="27"/>
  <c r="W76" i="27"/>
  <c r="AM76" i="27"/>
  <c r="AX76" i="27"/>
  <c r="N77" i="27"/>
  <c r="N138" i="27" s="1"/>
  <c r="Y77" i="27"/>
  <c r="Y138" i="27" s="1"/>
  <c r="AM77" i="27"/>
  <c r="AM138" i="27" s="1"/>
  <c r="BA77" i="27"/>
  <c r="BA138" i="27" s="1"/>
  <c r="N78" i="27"/>
  <c r="N139" i="27" s="1"/>
  <c r="AB78" i="27"/>
  <c r="AB139" i="27" s="1"/>
  <c r="AM78" i="27"/>
  <c r="AM139" i="27" s="1"/>
  <c r="BA78" i="27"/>
  <c r="BA139" i="27" s="1"/>
  <c r="Q79" i="27"/>
  <c r="Q140" i="27" s="1"/>
  <c r="Z79" i="27"/>
  <c r="Z140" i="27" s="1"/>
  <c r="AI79" i="27"/>
  <c r="AI140" i="27" s="1"/>
  <c r="AR79" i="27"/>
  <c r="AR140" i="27" s="1"/>
  <c r="BA79" i="27"/>
  <c r="BA140" i="27" s="1"/>
  <c r="M80" i="27"/>
  <c r="M141" i="27" s="1"/>
  <c r="V80" i="27"/>
  <c r="V141" i="27" s="1"/>
  <c r="AE80" i="27"/>
  <c r="AE141" i="27" s="1"/>
  <c r="AN80" i="27"/>
  <c r="AN141" i="27" s="1"/>
  <c r="AW80" i="27"/>
  <c r="AW141" i="27" s="1"/>
  <c r="BF80" i="27"/>
  <c r="BF141" i="27" s="1"/>
  <c r="Q81" i="27"/>
  <c r="Q142" i="27" s="1"/>
  <c r="AA81" i="27"/>
  <c r="AA142" i="27" s="1"/>
  <c r="AJ81" i="27"/>
  <c r="AJ142" i="27" s="1"/>
  <c r="AS81" i="27"/>
  <c r="AS142" i="27" s="1"/>
  <c r="BB81" i="27"/>
  <c r="BB142" i="27" s="1"/>
  <c r="M82" i="27"/>
  <c r="M143" i="27" s="1"/>
  <c r="V82" i="27"/>
  <c r="V143" i="27" s="1"/>
  <c r="AE82" i="27"/>
  <c r="AE143" i="27" s="1"/>
  <c r="AO82" i="27"/>
  <c r="AO143" i="27" s="1"/>
  <c r="AX82" i="27"/>
  <c r="AX143" i="27" s="1"/>
  <c r="BG82" i="27"/>
  <c r="BG143" i="27" s="1"/>
  <c r="R83" i="27"/>
  <c r="R144" i="27" s="1"/>
  <c r="AA83" i="27"/>
  <c r="AA144" i="27" s="1"/>
  <c r="AJ83" i="27"/>
  <c r="AJ144" i="27" s="1"/>
  <c r="AS83" i="27"/>
  <c r="AS144" i="27" s="1"/>
  <c r="BC83" i="27"/>
  <c r="BC144" i="27" s="1"/>
  <c r="N84" i="27"/>
  <c r="W84" i="27"/>
  <c r="AF84" i="27"/>
  <c r="AO84" i="27"/>
  <c r="AX84" i="27"/>
  <c r="BG84" i="27"/>
  <c r="S85" i="27"/>
  <c r="AB85" i="27"/>
  <c r="AK85" i="27"/>
  <c r="AT85" i="27"/>
  <c r="BC85" i="27"/>
  <c r="N86" i="27"/>
  <c r="N147" i="27" s="1"/>
  <c r="W86" i="27"/>
  <c r="W147" i="27" s="1"/>
  <c r="AG86" i="27"/>
  <c r="AG147" i="27" s="1"/>
  <c r="AP86" i="27"/>
  <c r="AP147" i="27" s="1"/>
  <c r="AY86" i="27"/>
  <c r="AY147" i="27" s="1"/>
  <c r="J87" i="27"/>
  <c r="J148" i="27" s="1"/>
  <c r="S87" i="27"/>
  <c r="S148" i="27" s="1"/>
  <c r="AB87" i="27"/>
  <c r="AB148" i="27" s="1"/>
  <c r="AK87" i="27"/>
  <c r="AK148" i="27" s="1"/>
  <c r="AT87" i="27"/>
  <c r="AT148" i="27" s="1"/>
  <c r="BB87" i="27"/>
  <c r="BB148" i="27" s="1"/>
  <c r="L88" i="27"/>
  <c r="L149" i="27" s="1"/>
  <c r="T88" i="27"/>
  <c r="T149" i="27" s="1"/>
  <c r="AB88" i="27"/>
  <c r="AB149" i="27" s="1"/>
  <c r="AJ88" i="27"/>
  <c r="AJ149" i="27" s="1"/>
  <c r="AR88" i="27"/>
  <c r="AR149" i="27" s="1"/>
  <c r="AZ88" i="27"/>
  <c r="AZ149" i="27" s="1"/>
  <c r="J89" i="27"/>
  <c r="J150" i="27" s="1"/>
  <c r="R89" i="27"/>
  <c r="R150" i="27" s="1"/>
  <c r="Z89" i="27"/>
  <c r="Z150" i="27" s="1"/>
  <c r="AH89" i="27"/>
  <c r="AH150" i="27" s="1"/>
  <c r="AP89" i="27"/>
  <c r="AP150" i="27" s="1"/>
  <c r="AX89" i="27"/>
  <c r="AX150" i="27" s="1"/>
  <c r="BF89" i="27"/>
  <c r="BF150" i="27" s="1"/>
  <c r="S44" i="27"/>
  <c r="S105" i="27" s="1"/>
  <c r="K50" i="27"/>
  <c r="K111" i="27" s="1"/>
  <c r="AR45" i="27"/>
  <c r="AR106" i="27" s="1"/>
  <c r="J54" i="27"/>
  <c r="J115" i="27" s="1"/>
  <c r="BC55" i="27"/>
  <c r="Y60" i="27"/>
  <c r="Y121" i="27" s="1"/>
  <c r="J64" i="27"/>
  <c r="J125" i="27" s="1"/>
  <c r="J65" i="27"/>
  <c r="J126" i="27" s="1"/>
  <c r="L68" i="27"/>
  <c r="L129" i="27" s="1"/>
  <c r="W69" i="27"/>
  <c r="W130" i="27" s="1"/>
  <c r="L70" i="27"/>
  <c r="L131" i="27" s="1"/>
  <c r="Q71" i="27"/>
  <c r="Q132" i="27" s="1"/>
  <c r="U72" i="27"/>
  <c r="U133" i="27" s="1"/>
  <c r="M74" i="27"/>
  <c r="M135" i="27" s="1"/>
  <c r="R75" i="27"/>
  <c r="AI75" i="27"/>
  <c r="AU75" i="27"/>
  <c r="M76" i="27"/>
  <c r="AC76" i="27"/>
  <c r="AP76" i="27"/>
  <c r="BD76" i="27"/>
  <c r="Q77" i="27"/>
  <c r="Q138" i="27" s="1"/>
  <c r="AE77" i="27"/>
  <c r="AE138" i="27" s="1"/>
  <c r="AS77" i="27"/>
  <c r="AS138" i="27" s="1"/>
  <c r="BD77" i="27"/>
  <c r="BD138" i="27" s="1"/>
  <c r="T78" i="27"/>
  <c r="T139" i="27" s="1"/>
  <c r="AE78" i="27"/>
  <c r="AE139" i="27" s="1"/>
  <c r="AS78" i="27"/>
  <c r="AS139" i="27" s="1"/>
  <c r="BG78" i="27"/>
  <c r="BG139" i="27" s="1"/>
  <c r="T79" i="27"/>
  <c r="T140" i="27" s="1"/>
  <c r="AC79" i="27"/>
  <c r="AC140" i="27" s="1"/>
  <c r="AM79" i="27"/>
  <c r="AM140" i="27" s="1"/>
  <c r="AV79" i="27"/>
  <c r="AV140" i="27" s="1"/>
  <c r="BE79" i="27"/>
  <c r="BE140" i="27" s="1"/>
  <c r="P80" i="27"/>
  <c r="P141" i="27" s="1"/>
  <c r="Y80" i="27"/>
  <c r="Y141" i="27" s="1"/>
  <c r="AH80" i="27"/>
  <c r="AH141" i="27" s="1"/>
  <c r="AQ80" i="27"/>
  <c r="AQ141" i="27" s="1"/>
  <c r="BA80" i="27"/>
  <c r="BA141" i="27" s="1"/>
  <c r="L81" i="27"/>
  <c r="L142" i="27" s="1"/>
  <c r="U81" i="27"/>
  <c r="U142" i="27" s="1"/>
  <c r="AD81" i="27"/>
  <c r="AD142" i="27" s="1"/>
  <c r="AM81" i="27"/>
  <c r="AM142" i="27" s="1"/>
  <c r="AV81" i="27"/>
  <c r="AV142" i="27" s="1"/>
  <c r="BE81" i="27"/>
  <c r="BE142" i="27" s="1"/>
  <c r="Q82" i="27"/>
  <c r="Q143" i="27" s="1"/>
  <c r="Z82" i="27"/>
  <c r="Z143" i="27" s="1"/>
  <c r="AI82" i="27"/>
  <c r="AI143" i="27" s="1"/>
  <c r="AR82" i="27"/>
  <c r="AR143" i="27" s="1"/>
  <c r="BA82" i="27"/>
  <c r="BA143" i="27" s="1"/>
  <c r="L83" i="27"/>
  <c r="L144" i="27" s="1"/>
  <c r="U83" i="27"/>
  <c r="U144" i="27" s="1"/>
  <c r="AE83" i="27"/>
  <c r="AE144" i="27" s="1"/>
  <c r="AN83" i="27"/>
  <c r="AN144" i="27" s="1"/>
  <c r="AW83" i="27"/>
  <c r="AW144" i="27" s="1"/>
  <c r="BF83" i="27"/>
  <c r="BF144" i="27" s="1"/>
  <c r="Q84" i="27"/>
  <c r="Z84" i="27"/>
  <c r="AI84" i="27"/>
  <c r="AS84" i="27"/>
  <c r="BB84" i="27"/>
  <c r="M85" i="27"/>
  <c r="V85" i="27"/>
  <c r="AE85" i="27"/>
  <c r="AN85" i="27"/>
  <c r="AW85" i="27"/>
  <c r="BG85" i="27"/>
  <c r="W44" i="27"/>
  <c r="W105" i="27" s="1"/>
  <c r="AP56" i="27"/>
  <c r="X61" i="27"/>
  <c r="X122" i="27" s="1"/>
  <c r="V63" i="27"/>
  <c r="V124" i="27" s="1"/>
  <c r="X66" i="27"/>
  <c r="X127" i="27" s="1"/>
  <c r="K70" i="27"/>
  <c r="K131" i="27" s="1"/>
  <c r="R71" i="27"/>
  <c r="R132" i="27" s="1"/>
  <c r="O72" i="27"/>
  <c r="O133" i="27" s="1"/>
  <c r="P73" i="27"/>
  <c r="P134" i="27" s="1"/>
  <c r="N74" i="27"/>
  <c r="N135" i="27" s="1"/>
  <c r="K75" i="27"/>
  <c r="AJ75" i="27"/>
  <c r="BB75" i="27"/>
  <c r="X76" i="27"/>
  <c r="AQ76" i="27"/>
  <c r="BG76" i="27"/>
  <c r="AC77" i="27"/>
  <c r="AC138" i="27" s="1"/>
  <c r="AT77" i="27"/>
  <c r="AT138" i="27" s="1"/>
  <c r="L78" i="27"/>
  <c r="L139" i="27" s="1"/>
  <c r="AC78" i="27"/>
  <c r="AC139" i="27" s="1"/>
  <c r="AT78" i="27"/>
  <c r="AT139" i="27" s="1"/>
  <c r="L79" i="27"/>
  <c r="L140" i="27" s="1"/>
  <c r="AA79" i="27"/>
  <c r="AA140" i="27" s="1"/>
  <c r="AN79" i="27"/>
  <c r="AN140" i="27" s="1"/>
  <c r="AY79" i="27"/>
  <c r="AY140" i="27" s="1"/>
  <c r="N80" i="27"/>
  <c r="N141" i="27" s="1"/>
  <c r="Z80" i="27"/>
  <c r="Z141" i="27" s="1"/>
  <c r="AL80" i="27"/>
  <c r="AL141" i="27" s="1"/>
  <c r="AX80" i="27"/>
  <c r="AX141" i="27" s="1"/>
  <c r="M81" i="27"/>
  <c r="M142" i="27" s="1"/>
  <c r="X81" i="27"/>
  <c r="X142" i="27" s="1"/>
  <c r="AK81" i="27"/>
  <c r="AK142" i="27" s="1"/>
  <c r="AW81" i="27"/>
  <c r="AW142" i="27" s="1"/>
  <c r="K82" i="27"/>
  <c r="K143" i="27" s="1"/>
  <c r="W82" i="27"/>
  <c r="W143" i="27" s="1"/>
  <c r="AJ82" i="27"/>
  <c r="AJ143" i="27" s="1"/>
  <c r="AU82" i="27"/>
  <c r="AU143" i="27" s="1"/>
  <c r="J83" i="27"/>
  <c r="J144" i="27" s="1"/>
  <c r="W83" i="27"/>
  <c r="W144" i="27" s="1"/>
  <c r="AH83" i="27"/>
  <c r="AH144" i="27" s="1"/>
  <c r="AU83" i="27"/>
  <c r="AU144" i="27" s="1"/>
  <c r="BG83" i="27"/>
  <c r="BG144" i="27" s="1"/>
  <c r="U84" i="27"/>
  <c r="AG84" i="27"/>
  <c r="AT84" i="27"/>
  <c r="BE84" i="27"/>
  <c r="T85" i="27"/>
  <c r="AF85" i="27"/>
  <c r="AR85" i="27"/>
  <c r="BD85" i="27"/>
  <c r="R86" i="27"/>
  <c r="R147" i="27" s="1"/>
  <c r="AB86" i="27"/>
  <c r="AB147" i="27" s="1"/>
  <c r="AL86" i="27"/>
  <c r="AL147" i="27" s="1"/>
  <c r="AW86" i="27"/>
  <c r="AW147" i="27" s="1"/>
  <c r="BG86" i="27"/>
  <c r="BG147" i="27" s="1"/>
  <c r="T87" i="27"/>
  <c r="T148" i="27" s="1"/>
  <c r="AE87" i="27"/>
  <c r="AE148" i="27" s="1"/>
  <c r="AO87" i="27"/>
  <c r="AO148" i="27" s="1"/>
  <c r="AX87" i="27"/>
  <c r="AX148" i="27" s="1"/>
  <c r="BG87" i="27"/>
  <c r="BG148" i="27" s="1"/>
  <c r="R88" i="27"/>
  <c r="R149" i="27" s="1"/>
  <c r="AA88" i="27"/>
  <c r="AA149" i="27" s="1"/>
  <c r="AK88" i="27"/>
  <c r="AK149" i="27" s="1"/>
  <c r="AT88" i="27"/>
  <c r="AT149" i="27" s="1"/>
  <c r="BC88" i="27"/>
  <c r="BC149" i="27" s="1"/>
  <c r="N89" i="27"/>
  <c r="N150" i="27" s="1"/>
  <c r="W89" i="27"/>
  <c r="W150" i="27" s="1"/>
  <c r="AF89" i="27"/>
  <c r="AF150" i="27" s="1"/>
  <c r="AO89" i="27"/>
  <c r="AO150" i="27" s="1"/>
  <c r="AY89" i="27"/>
  <c r="AY150" i="27" s="1"/>
  <c r="AA46" i="27"/>
  <c r="AA107" i="27" s="1"/>
  <c r="M54" i="27"/>
  <c r="M115" i="27" s="1"/>
  <c r="J57" i="27"/>
  <c r="J118" i="27" s="1"/>
  <c r="V59" i="27"/>
  <c r="V120" i="27" s="1"/>
  <c r="O65" i="27"/>
  <c r="O126" i="27" s="1"/>
  <c r="M70" i="27"/>
  <c r="M131" i="27" s="1"/>
  <c r="S71" i="27"/>
  <c r="S132" i="27" s="1"/>
  <c r="T72" i="27"/>
  <c r="T133" i="27" s="1"/>
  <c r="Q73" i="27"/>
  <c r="Q134" i="27" s="1"/>
  <c r="O74" i="27"/>
  <c r="O135" i="27" s="1"/>
  <c r="Q75" i="27"/>
  <c r="AK75" i="27"/>
  <c r="BC75" i="27"/>
  <c r="Y76" i="27"/>
  <c r="AU76" i="27"/>
  <c r="M77" i="27"/>
  <c r="M138" i="27" s="1"/>
  <c r="AD77" i="27"/>
  <c r="AD138" i="27" s="1"/>
  <c r="AU77" i="27"/>
  <c r="AU138" i="27" s="1"/>
  <c r="M78" i="27"/>
  <c r="M139" i="27" s="1"/>
  <c r="AD78" i="27"/>
  <c r="AD139" i="27" s="1"/>
  <c r="AU78" i="27"/>
  <c r="AU139" i="27" s="1"/>
  <c r="M79" i="27"/>
  <c r="M140" i="27" s="1"/>
  <c r="AB79" i="27"/>
  <c r="AB140" i="27" s="1"/>
  <c r="AO79" i="27"/>
  <c r="AO140" i="27" s="1"/>
  <c r="AZ79" i="27"/>
  <c r="AZ140" i="27" s="1"/>
  <c r="O80" i="27"/>
  <c r="O141" i="27" s="1"/>
  <c r="AA80" i="27"/>
  <c r="AA141" i="27" s="1"/>
  <c r="AM80" i="27"/>
  <c r="AM141" i="27" s="1"/>
  <c r="AY80" i="27"/>
  <c r="AY141" i="27" s="1"/>
  <c r="N81" i="27"/>
  <c r="N142" i="27" s="1"/>
  <c r="Y81" i="27"/>
  <c r="Y142" i="27" s="1"/>
  <c r="AL81" i="27"/>
  <c r="AL142" i="27" s="1"/>
  <c r="AY81" i="27"/>
  <c r="AY142" i="27" s="1"/>
  <c r="L82" i="27"/>
  <c r="L143" i="27" s="1"/>
  <c r="Y82" i="27"/>
  <c r="Y143" i="27" s="1"/>
  <c r="AK82" i="27"/>
  <c r="AK143" i="27" s="1"/>
  <c r="AW82" i="27"/>
  <c r="AW143" i="27" s="1"/>
  <c r="K83" i="27"/>
  <c r="K144" i="27" s="1"/>
  <c r="X83" i="27"/>
  <c r="X144" i="27" s="1"/>
  <c r="AI83" i="27"/>
  <c r="AI144" i="27" s="1"/>
  <c r="AV83" i="27"/>
  <c r="AV144" i="27" s="1"/>
  <c r="J84" i="27"/>
  <c r="V84" i="27"/>
  <c r="AH84" i="27"/>
  <c r="AU84" i="27"/>
  <c r="BF84" i="27"/>
  <c r="U85" i="27"/>
  <c r="AG85" i="27"/>
  <c r="AS85" i="27"/>
  <c r="BE85" i="27"/>
  <c r="S86" i="27"/>
  <c r="S147" i="27" s="1"/>
  <c r="AC86" i="27"/>
  <c r="AC147" i="27" s="1"/>
  <c r="AM86" i="27"/>
  <c r="AM147" i="27" s="1"/>
  <c r="AX86" i="27"/>
  <c r="AX147" i="27" s="1"/>
  <c r="K87" i="27"/>
  <c r="K148" i="27" s="1"/>
  <c r="U87" i="27"/>
  <c r="U148" i="27" s="1"/>
  <c r="AF87" i="27"/>
  <c r="AF148" i="27" s="1"/>
  <c r="AP87" i="27"/>
  <c r="AP148" i="27" s="1"/>
  <c r="AY87" i="27"/>
  <c r="AY148" i="27" s="1"/>
  <c r="J88" i="27"/>
  <c r="J149" i="27" s="1"/>
  <c r="S88" i="27"/>
  <c r="S149" i="27" s="1"/>
  <c r="AC88" i="27"/>
  <c r="AC149" i="27" s="1"/>
  <c r="AL88" i="27"/>
  <c r="AL149" i="27" s="1"/>
  <c r="AU88" i="27"/>
  <c r="AU149" i="27" s="1"/>
  <c r="BD88" i="27"/>
  <c r="BD149" i="27" s="1"/>
  <c r="O89" i="27"/>
  <c r="O150" i="27" s="1"/>
  <c r="X89" i="27"/>
  <c r="X150" i="27" s="1"/>
  <c r="AG89" i="27"/>
  <c r="AG150" i="27" s="1"/>
  <c r="AQ89" i="27"/>
  <c r="AQ150" i="27" s="1"/>
  <c r="AZ89" i="27"/>
  <c r="AZ150" i="27" s="1"/>
  <c r="K48" i="27"/>
  <c r="K109" i="27" s="1"/>
  <c r="L57" i="27"/>
  <c r="L118" i="27" s="1"/>
  <c r="T70" i="27"/>
  <c r="T131" i="27" s="1"/>
  <c r="W72" i="27"/>
  <c r="W133" i="27" s="1"/>
  <c r="S73" i="27"/>
  <c r="S134" i="27" s="1"/>
  <c r="U74" i="27"/>
  <c r="U135" i="27" s="1"/>
  <c r="S75" i="27"/>
  <c r="AL75" i="27"/>
  <c r="K76" i="27"/>
  <c r="AE76" i="27"/>
  <c r="AV76" i="27"/>
  <c r="O77" i="27"/>
  <c r="O138" i="27" s="1"/>
  <c r="AF77" i="27"/>
  <c r="AF138" i="27" s="1"/>
  <c r="AV77" i="27"/>
  <c r="AV138" i="27" s="1"/>
  <c r="O78" i="27"/>
  <c r="O139" i="27" s="1"/>
  <c r="AI78" i="27"/>
  <c r="AI139" i="27" s="1"/>
  <c r="AY78" i="27"/>
  <c r="AY139" i="27" s="1"/>
  <c r="R79" i="27"/>
  <c r="R140" i="27" s="1"/>
  <c r="AE79" i="27"/>
  <c r="AE140" i="27" s="1"/>
  <c r="AP79" i="27"/>
  <c r="AP140" i="27" s="1"/>
  <c r="BC79" i="27"/>
  <c r="BC140" i="27" s="1"/>
  <c r="Q80" i="27"/>
  <c r="Q141" i="27" s="1"/>
  <c r="AC80" i="27"/>
  <c r="AC141" i="27" s="1"/>
  <c r="AO80" i="27"/>
  <c r="AO141" i="27" s="1"/>
  <c r="BB80" i="27"/>
  <c r="BB141" i="27" s="1"/>
  <c r="O81" i="27"/>
  <c r="O142" i="27" s="1"/>
  <c r="AB81" i="27"/>
  <c r="AB142" i="27" s="1"/>
  <c r="AN81" i="27"/>
  <c r="AN142" i="27" s="1"/>
  <c r="AZ81" i="27"/>
  <c r="AZ142" i="27" s="1"/>
  <c r="N82" i="27"/>
  <c r="N143" i="27" s="1"/>
  <c r="AA82" i="27"/>
  <c r="AA143" i="27" s="1"/>
  <c r="AL82" i="27"/>
  <c r="AL143" i="27" s="1"/>
  <c r="AY82" i="27"/>
  <c r="AY143" i="27" s="1"/>
  <c r="M83" i="27"/>
  <c r="M144" i="27" s="1"/>
  <c r="Y83" i="27"/>
  <c r="Y144" i="27" s="1"/>
  <c r="AK83" i="27"/>
  <c r="AK144" i="27" s="1"/>
  <c r="AX83" i="27"/>
  <c r="AX144" i="27" s="1"/>
  <c r="K84" i="27"/>
  <c r="X84" i="27"/>
  <c r="AK84" i="27"/>
  <c r="AV84" i="27"/>
  <c r="K85" i="27"/>
  <c r="W85" i="27"/>
  <c r="AI85" i="27"/>
  <c r="AU85" i="27"/>
  <c r="J86" i="27"/>
  <c r="J147" i="27" s="1"/>
  <c r="T86" i="27"/>
  <c r="T147" i="27" s="1"/>
  <c r="AD86" i="27"/>
  <c r="AD147" i="27" s="1"/>
  <c r="AO86" i="27"/>
  <c r="AO147" i="27" s="1"/>
  <c r="AZ86" i="27"/>
  <c r="AZ147" i="27" s="1"/>
  <c r="L87" i="27"/>
  <c r="L148" i="27" s="1"/>
  <c r="W87" i="27"/>
  <c r="W148" i="27" s="1"/>
  <c r="AG87" i="27"/>
  <c r="AG148" i="27" s="1"/>
  <c r="AQ87" i="27"/>
  <c r="AQ148" i="27" s="1"/>
  <c r="AZ87" i="27"/>
  <c r="AZ148" i="27" s="1"/>
  <c r="K88" i="27"/>
  <c r="K149" i="27" s="1"/>
  <c r="U88" i="27"/>
  <c r="U149" i="27" s="1"/>
  <c r="AD88" i="27"/>
  <c r="AD149" i="27" s="1"/>
  <c r="AM88" i="27"/>
  <c r="AM149" i="27" s="1"/>
  <c r="AV88" i="27"/>
  <c r="AV149" i="27" s="1"/>
  <c r="BE88" i="27"/>
  <c r="BE149" i="27" s="1"/>
  <c r="P89" i="27"/>
  <c r="P150" i="27" s="1"/>
  <c r="Y89" i="27"/>
  <c r="Y150" i="27" s="1"/>
  <c r="AI89" i="27"/>
  <c r="AI150" i="27" s="1"/>
  <c r="AR89" i="27"/>
  <c r="AR150" i="27" s="1"/>
  <c r="BA89" i="27"/>
  <c r="BA150" i="27" s="1"/>
  <c r="Y50" i="27"/>
  <c r="Y111" i="27" s="1"/>
  <c r="AK55" i="27"/>
  <c r="V62" i="27"/>
  <c r="V123" i="27" s="1"/>
  <c r="L64" i="27"/>
  <c r="L125" i="27" s="1"/>
  <c r="J69" i="27"/>
  <c r="J130" i="27" s="1"/>
  <c r="W70" i="27"/>
  <c r="W131" i="27" s="1"/>
  <c r="X74" i="27"/>
  <c r="X135" i="27" s="1"/>
  <c r="Z75" i="27"/>
  <c r="AS75" i="27"/>
  <c r="O76" i="27"/>
  <c r="AG76" i="27"/>
  <c r="AY76" i="27"/>
  <c r="U77" i="27"/>
  <c r="U138" i="27" s="1"/>
  <c r="AK77" i="27"/>
  <c r="AK138" i="27" s="1"/>
  <c r="BB77" i="27"/>
  <c r="BB138" i="27" s="1"/>
  <c r="U78" i="27"/>
  <c r="U139" i="27" s="1"/>
  <c r="AK78" i="27"/>
  <c r="AK139" i="27" s="1"/>
  <c r="BB78" i="27"/>
  <c r="BB139" i="27" s="1"/>
  <c r="U79" i="27"/>
  <c r="U140" i="27" s="1"/>
  <c r="AG79" i="27"/>
  <c r="AG140" i="27" s="1"/>
  <c r="AS79" i="27"/>
  <c r="AS140" i="27" s="1"/>
  <c r="BF79" i="27"/>
  <c r="BF140" i="27" s="1"/>
  <c r="S80" i="27"/>
  <c r="S141" i="27" s="1"/>
  <c r="AF80" i="27"/>
  <c r="AF141" i="27" s="1"/>
  <c r="AS80" i="27"/>
  <c r="AS141" i="27" s="1"/>
  <c r="BD80" i="27"/>
  <c r="BD141" i="27" s="1"/>
  <c r="S81" i="27"/>
  <c r="S142" i="27" s="1"/>
  <c r="AE81" i="27"/>
  <c r="AE142" i="27" s="1"/>
  <c r="AQ81" i="27"/>
  <c r="AQ142" i="27" s="1"/>
  <c r="BC81" i="27"/>
  <c r="BC142" i="27" s="1"/>
  <c r="R82" i="27"/>
  <c r="R143" i="27" s="1"/>
  <c r="AC82" i="27"/>
  <c r="AC143" i="27" s="1"/>
  <c r="AP82" i="27"/>
  <c r="AP143" i="27" s="1"/>
  <c r="BB82" i="27"/>
  <c r="BB143" i="27" s="1"/>
  <c r="P83" i="27"/>
  <c r="P144" i="27" s="1"/>
  <c r="AB83" i="27"/>
  <c r="AB144" i="27" s="1"/>
  <c r="AO83" i="27"/>
  <c r="AO144" i="27" s="1"/>
  <c r="AZ83" i="27"/>
  <c r="AZ144" i="27" s="1"/>
  <c r="O84" i="27"/>
  <c r="AA84" i="27"/>
  <c r="AM84" i="27"/>
  <c r="AY84" i="27"/>
  <c r="N85" i="27"/>
  <c r="Y85" i="27"/>
  <c r="AL85" i="27"/>
  <c r="AY85" i="27"/>
  <c r="L86" i="27"/>
  <c r="L147" i="27" s="1"/>
  <c r="V86" i="27"/>
  <c r="V147" i="27" s="1"/>
  <c r="AH86" i="27"/>
  <c r="AH147" i="27" s="1"/>
  <c r="AR86" i="27"/>
  <c r="AR147" i="27" s="1"/>
  <c r="BB86" i="27"/>
  <c r="BB147" i="27" s="1"/>
  <c r="O87" i="27"/>
  <c r="O148" i="27" s="1"/>
  <c r="Y87" i="27"/>
  <c r="Y148" i="27" s="1"/>
  <c r="AI87" i="27"/>
  <c r="AI148" i="27" s="1"/>
  <c r="AS87" i="27"/>
  <c r="AS148" i="27" s="1"/>
  <c r="BC87" i="27"/>
  <c r="BC148" i="27" s="1"/>
  <c r="N88" i="27"/>
  <c r="N149" i="27" s="1"/>
  <c r="W88" i="27"/>
  <c r="W149" i="27" s="1"/>
  <c r="AF88" i="27"/>
  <c r="AF149" i="27" s="1"/>
  <c r="AO88" i="27"/>
  <c r="AO149" i="27" s="1"/>
  <c r="AX88" i="27"/>
  <c r="AX149" i="27" s="1"/>
  <c r="BG88" i="27"/>
  <c r="BG149" i="27" s="1"/>
  <c r="S89" i="27"/>
  <c r="S150" i="27" s="1"/>
  <c r="AB89" i="27"/>
  <c r="AB150" i="27" s="1"/>
  <c r="AK89" i="27"/>
  <c r="AK150" i="27" s="1"/>
  <c r="AT89" i="27"/>
  <c r="AT150" i="27" s="1"/>
  <c r="BC89" i="27"/>
  <c r="BC150" i="27" s="1"/>
  <c r="BF55" i="27"/>
  <c r="O67" i="27"/>
  <c r="O128" i="27" s="1"/>
  <c r="V69" i="27"/>
  <c r="V130" i="27" s="1"/>
  <c r="AC75" i="27"/>
  <c r="T76" i="27"/>
  <c r="BE76" i="27"/>
  <c r="AN77" i="27"/>
  <c r="AN138" i="27" s="1"/>
  <c r="W78" i="27"/>
  <c r="W139" i="27" s="1"/>
  <c r="J79" i="27"/>
  <c r="J140" i="27" s="1"/>
  <c r="AJ79" i="27"/>
  <c r="AJ140" i="27" s="1"/>
  <c r="J80" i="27"/>
  <c r="J141" i="27" s="1"/>
  <c r="AI80" i="27"/>
  <c r="AI141" i="27" s="1"/>
  <c r="BG80" i="27"/>
  <c r="BG141" i="27" s="1"/>
  <c r="AG81" i="27"/>
  <c r="AG142" i="27" s="1"/>
  <c r="BG81" i="27"/>
  <c r="BG142" i="27" s="1"/>
  <c r="AG82" i="27"/>
  <c r="AG143" i="27" s="1"/>
  <c r="BE82" i="27"/>
  <c r="BE143" i="27" s="1"/>
  <c r="AF83" i="27"/>
  <c r="AF144" i="27" s="1"/>
  <c r="BD83" i="27"/>
  <c r="BD144" i="27" s="1"/>
  <c r="AD84" i="27"/>
  <c r="BC84" i="27"/>
  <c r="AC85" i="27"/>
  <c r="BA85" i="27"/>
  <c r="Z86" i="27"/>
  <c r="Z147" i="27" s="1"/>
  <c r="AT86" i="27"/>
  <c r="AT147" i="27" s="1"/>
  <c r="Q87" i="27"/>
  <c r="Q148" i="27" s="1"/>
  <c r="AM87" i="27"/>
  <c r="AM148" i="27" s="1"/>
  <c r="BE87" i="27"/>
  <c r="BE148" i="27" s="1"/>
  <c r="Y88" i="27"/>
  <c r="Y149" i="27" s="1"/>
  <c r="AQ88" i="27"/>
  <c r="AQ149" i="27" s="1"/>
  <c r="L89" i="27"/>
  <c r="L150" i="27" s="1"/>
  <c r="AD89" i="27"/>
  <c r="AD150" i="27" s="1"/>
  <c r="AV89" i="27"/>
  <c r="AV150" i="27" s="1"/>
  <c r="O42" i="27"/>
  <c r="O103" i="27" s="1"/>
  <c r="Z56" i="27"/>
  <c r="W67" i="27"/>
  <c r="W128" i="27" s="1"/>
  <c r="X69" i="27"/>
  <c r="X130" i="27" s="1"/>
  <c r="AH75" i="27"/>
  <c r="U76" i="27"/>
  <c r="BF76" i="27"/>
  <c r="AO77" i="27"/>
  <c r="AO138" i="27" s="1"/>
  <c r="AA78" i="27"/>
  <c r="AA139" i="27" s="1"/>
  <c r="K79" i="27"/>
  <c r="K140" i="27" s="1"/>
  <c r="AK79" i="27"/>
  <c r="AK140" i="27" s="1"/>
  <c r="K80" i="27"/>
  <c r="K141" i="27" s="1"/>
  <c r="AK80" i="27"/>
  <c r="AK141" i="27" s="1"/>
  <c r="K81" i="27"/>
  <c r="K142" i="27" s="1"/>
  <c r="AI81" i="27"/>
  <c r="AI142" i="27" s="1"/>
  <c r="J82" i="27"/>
  <c r="J143" i="27" s="1"/>
  <c r="AH82" i="27"/>
  <c r="AH143" i="27" s="1"/>
  <c r="BF82" i="27"/>
  <c r="BF143" i="27" s="1"/>
  <c r="AG83" i="27"/>
  <c r="AG144" i="27" s="1"/>
  <c r="BE83" i="27"/>
  <c r="BE144" i="27" s="1"/>
  <c r="AE84" i="27"/>
  <c r="BD84" i="27"/>
  <c r="AD85" i="27"/>
  <c r="BB85" i="27"/>
  <c r="AA86" i="27"/>
  <c r="AA147" i="27" s="1"/>
  <c r="AU86" i="27"/>
  <c r="AU147" i="27" s="1"/>
  <c r="R87" i="27"/>
  <c r="R148" i="27" s="1"/>
  <c r="AN87" i="27"/>
  <c r="AN148" i="27" s="1"/>
  <c r="BF87" i="27"/>
  <c r="BF148" i="27" s="1"/>
  <c r="Z88" i="27"/>
  <c r="Z149" i="27" s="1"/>
  <c r="AS88" i="27"/>
  <c r="AS149" i="27" s="1"/>
  <c r="M89" i="27"/>
  <c r="M150" i="27" s="1"/>
  <c r="AE89" i="27"/>
  <c r="AE150" i="27" s="1"/>
  <c r="AW89" i="27"/>
  <c r="AW150" i="27" s="1"/>
  <c r="K49" i="27"/>
  <c r="K110" i="27" s="1"/>
  <c r="AQ75" i="27"/>
  <c r="AF76" i="27"/>
  <c r="P77" i="27"/>
  <c r="P138" i="27" s="1"/>
  <c r="AW77" i="27"/>
  <c r="AW138" i="27" s="1"/>
  <c r="AJ78" i="27"/>
  <c r="AJ139" i="27" s="1"/>
  <c r="S79" i="27"/>
  <c r="S140" i="27" s="1"/>
  <c r="AQ79" i="27"/>
  <c r="AQ140" i="27" s="1"/>
  <c r="R80" i="27"/>
  <c r="R141" i="27" s="1"/>
  <c r="AP80" i="27"/>
  <c r="AP141" i="27" s="1"/>
  <c r="P81" i="27"/>
  <c r="P142" i="27" s="1"/>
  <c r="AO81" i="27"/>
  <c r="AO142" i="27" s="1"/>
  <c r="O82" i="27"/>
  <c r="O143" i="27" s="1"/>
  <c r="AM82" i="27"/>
  <c r="AM143" i="27" s="1"/>
  <c r="O83" i="27"/>
  <c r="O144" i="27" s="1"/>
  <c r="AM83" i="27"/>
  <c r="AM144" i="27" s="1"/>
  <c r="M84" i="27"/>
  <c r="AL84" i="27"/>
  <c r="L85" i="27"/>
  <c r="AJ85" i="27"/>
  <c r="K86" i="27"/>
  <c r="K147" i="27" s="1"/>
  <c r="AE86" i="27"/>
  <c r="AE147" i="27" s="1"/>
  <c r="BA86" i="27"/>
  <c r="BA147" i="27" s="1"/>
  <c r="X87" i="27"/>
  <c r="X148" i="27" s="1"/>
  <c r="AR87" i="27"/>
  <c r="AR148" i="27" s="1"/>
  <c r="M88" i="27"/>
  <c r="M149" i="27" s="1"/>
  <c r="AE88" i="27"/>
  <c r="AE149" i="27" s="1"/>
  <c r="AW88" i="27"/>
  <c r="AW149" i="27" s="1"/>
  <c r="Q89" i="27"/>
  <c r="Q150" i="27" s="1"/>
  <c r="AJ89" i="27"/>
  <c r="AJ150" i="27" s="1"/>
  <c r="BB89" i="27"/>
  <c r="BB150" i="27" s="1"/>
  <c r="BG89" i="27"/>
  <c r="BG150" i="27" s="1"/>
  <c r="O58" i="27"/>
  <c r="O119" i="27" s="1"/>
  <c r="M68" i="27"/>
  <c r="M129" i="27" s="1"/>
  <c r="AT75" i="27"/>
  <c r="AH76" i="27"/>
  <c r="V77" i="27"/>
  <c r="V138" i="27" s="1"/>
  <c r="BC77" i="27"/>
  <c r="BC138" i="27" s="1"/>
  <c r="AL78" i="27"/>
  <c r="AL139" i="27" s="1"/>
  <c r="W79" i="27"/>
  <c r="W140" i="27" s="1"/>
  <c r="AU79" i="27"/>
  <c r="AU140" i="27" s="1"/>
  <c r="U80" i="27"/>
  <c r="U141" i="27" s="1"/>
  <c r="AT80" i="27"/>
  <c r="AT141" i="27" s="1"/>
  <c r="T81" i="27"/>
  <c r="T142" i="27" s="1"/>
  <c r="AR81" i="27"/>
  <c r="AR142" i="27" s="1"/>
  <c r="S82" i="27"/>
  <c r="S143" i="27" s="1"/>
  <c r="AQ82" i="27"/>
  <c r="AQ143" i="27" s="1"/>
  <c r="Q83" i="27"/>
  <c r="Q144" i="27" s="1"/>
  <c r="AP83" i="27"/>
  <c r="AP144" i="27" s="1"/>
  <c r="P84" i="27"/>
  <c r="AN84" i="27"/>
  <c r="O85" i="27"/>
  <c r="AM85" i="27"/>
  <c r="M86" i="27"/>
  <c r="M147" i="27" s="1"/>
  <c r="AI86" i="27"/>
  <c r="AI147" i="27" s="1"/>
  <c r="BC86" i="27"/>
  <c r="BC147" i="27" s="1"/>
  <c r="Z87" i="27"/>
  <c r="Z148" i="27" s="1"/>
  <c r="AU87" i="27"/>
  <c r="AU148" i="27" s="1"/>
  <c r="O88" i="27"/>
  <c r="O149" i="27" s="1"/>
  <c r="AG88" i="27"/>
  <c r="AG149" i="27" s="1"/>
  <c r="AY88" i="27"/>
  <c r="AY149" i="27" s="1"/>
  <c r="T89" i="27"/>
  <c r="T150" i="27" s="1"/>
  <c r="AL89" i="27"/>
  <c r="AL150" i="27" s="1"/>
  <c r="BD89" i="27"/>
  <c r="BD150" i="27" s="1"/>
  <c r="AK86" i="27"/>
  <c r="AK147" i="27" s="1"/>
  <c r="AI88" i="27"/>
  <c r="AI149" i="27" s="1"/>
  <c r="AN89" i="27"/>
  <c r="AN150" i="27" s="1"/>
  <c r="M52" i="27"/>
  <c r="M113" i="27" s="1"/>
  <c r="M66" i="27"/>
  <c r="M127" i="27" s="1"/>
  <c r="J71" i="27"/>
  <c r="J132" i="27" s="1"/>
  <c r="K72" i="27"/>
  <c r="K133" i="27" s="1"/>
  <c r="AZ75" i="27"/>
  <c r="AN76" i="27"/>
  <c r="W77" i="27"/>
  <c r="W138" i="27" s="1"/>
  <c r="BE77" i="27"/>
  <c r="BE138" i="27" s="1"/>
  <c r="AQ78" i="27"/>
  <c r="AQ139" i="27" s="1"/>
  <c r="X79" i="27"/>
  <c r="X140" i="27" s="1"/>
  <c r="AW79" i="27"/>
  <c r="AW140" i="27" s="1"/>
  <c r="W80" i="27"/>
  <c r="W141" i="27" s="1"/>
  <c r="AU80" i="27"/>
  <c r="AU141" i="27" s="1"/>
  <c r="V81" i="27"/>
  <c r="V142" i="27" s="1"/>
  <c r="AT81" i="27"/>
  <c r="AT142" i="27" s="1"/>
  <c r="T82" i="27"/>
  <c r="T143" i="27" s="1"/>
  <c r="AS82" i="27"/>
  <c r="AS143" i="27" s="1"/>
  <c r="S83" i="27"/>
  <c r="S144" i="27" s="1"/>
  <c r="AQ83" i="27"/>
  <c r="AQ144" i="27" s="1"/>
  <c r="R84" i="27"/>
  <c r="AP84" i="27"/>
  <c r="P85" i="27"/>
  <c r="AO85" i="27"/>
  <c r="O86" i="27"/>
  <c r="O147" i="27" s="1"/>
  <c r="AJ86" i="27"/>
  <c r="AJ147" i="27" s="1"/>
  <c r="BE86" i="27"/>
  <c r="BE147" i="27" s="1"/>
  <c r="AA87" i="27"/>
  <c r="AA148" i="27" s="1"/>
  <c r="AV87" i="27"/>
  <c r="AV148" i="27" s="1"/>
  <c r="P88" i="27"/>
  <c r="P149" i="27" s="1"/>
  <c r="AH88" i="27"/>
  <c r="AH149" i="27" s="1"/>
  <c r="BA88" i="27"/>
  <c r="BA149" i="27" s="1"/>
  <c r="U89" i="27"/>
  <c r="U150" i="27" s="1"/>
  <c r="AM89" i="27"/>
  <c r="AM150" i="27" s="1"/>
  <c r="BE89" i="27"/>
  <c r="BE150" i="27" s="1"/>
  <c r="W66" i="27"/>
  <c r="W127" i="27" s="1"/>
  <c r="O71" i="27"/>
  <c r="O132" i="27" s="1"/>
  <c r="L72" i="27"/>
  <c r="L133" i="27" s="1"/>
  <c r="J73" i="27"/>
  <c r="J134" i="27" s="1"/>
  <c r="L74" i="27"/>
  <c r="L135" i="27" s="1"/>
  <c r="BA75" i="27"/>
  <c r="AO76" i="27"/>
  <c r="X77" i="27"/>
  <c r="X138" i="27" s="1"/>
  <c r="K78" i="27"/>
  <c r="K139" i="27" s="1"/>
  <c r="AR78" i="27"/>
  <c r="AR139" i="27" s="1"/>
  <c r="Y79" i="27"/>
  <c r="Y140" i="27" s="1"/>
  <c r="AX79" i="27"/>
  <c r="AX140" i="27" s="1"/>
  <c r="X80" i="27"/>
  <c r="X141" i="27" s="1"/>
  <c r="AV80" i="27"/>
  <c r="AV141" i="27" s="1"/>
  <c r="W81" i="27"/>
  <c r="W142" i="27" s="1"/>
  <c r="AU81" i="27"/>
  <c r="AU142" i="27" s="1"/>
  <c r="U82" i="27"/>
  <c r="U143" i="27" s="1"/>
  <c r="AT82" i="27"/>
  <c r="AT143" i="27" s="1"/>
  <c r="T83" i="27"/>
  <c r="T144" i="27" s="1"/>
  <c r="AR83" i="27"/>
  <c r="AR144" i="27" s="1"/>
  <c r="S84" i="27"/>
  <c r="AQ84" i="27"/>
  <c r="Q85" i="27"/>
  <c r="AQ85" i="27"/>
  <c r="Q86" i="27"/>
  <c r="Q147" i="27" s="1"/>
  <c r="BF86" i="27"/>
  <c r="BF147" i="27" s="1"/>
  <c r="AC87" i="27"/>
  <c r="AC148" i="27" s="1"/>
  <c r="AW87" i="27"/>
  <c r="AW148" i="27" s="1"/>
  <c r="Q88" i="27"/>
  <c r="Q149" i="27" s="1"/>
  <c r="BB88" i="27"/>
  <c r="BB149" i="27" s="1"/>
  <c r="V89" i="27"/>
  <c r="V150" i="27" s="1"/>
  <c r="L55" i="27"/>
  <c r="U70" i="27"/>
  <c r="U131" i="27" s="1"/>
  <c r="X72" i="27"/>
  <c r="X133" i="27" s="1"/>
  <c r="V74" i="27"/>
  <c r="V135" i="27" s="1"/>
  <c r="T75" i="27"/>
  <c r="L76" i="27"/>
  <c r="AW76" i="27"/>
  <c r="AG77" i="27"/>
  <c r="AG138" i="27" s="1"/>
  <c r="S78" i="27"/>
  <c r="S139" i="27" s="1"/>
  <c r="AZ78" i="27"/>
  <c r="AZ139" i="27" s="1"/>
  <c r="AF79" i="27"/>
  <c r="AF140" i="27" s="1"/>
  <c r="BD79" i="27"/>
  <c r="BD140" i="27" s="1"/>
  <c r="AD80" i="27"/>
  <c r="AD141" i="27" s="1"/>
  <c r="BC80" i="27"/>
  <c r="BC141" i="27" s="1"/>
  <c r="AC81" i="27"/>
  <c r="AC142" i="27" s="1"/>
  <c r="BA81" i="27"/>
  <c r="BA142" i="27" s="1"/>
  <c r="AB82" i="27"/>
  <c r="AB143" i="27" s="1"/>
  <c r="AZ82" i="27"/>
  <c r="AZ143" i="27" s="1"/>
  <c r="Z83" i="27"/>
  <c r="Z144" i="27" s="1"/>
  <c r="AY83" i="27"/>
  <c r="AY144" i="27" s="1"/>
  <c r="Y84" i="27"/>
  <c r="AW84" i="27"/>
  <c r="X85" i="27"/>
  <c r="AV85" i="27"/>
  <c r="U86" i="27"/>
  <c r="U147" i="27" s="1"/>
  <c r="AQ86" i="27"/>
  <c r="AQ147" i="27" s="1"/>
  <c r="M87" i="27"/>
  <c r="M148" i="27" s="1"/>
  <c r="AH87" i="27"/>
  <c r="AH148" i="27" s="1"/>
  <c r="BA87" i="27"/>
  <c r="BA148" i="27" s="1"/>
  <c r="V88" i="27"/>
  <c r="V149" i="27" s="1"/>
  <c r="AN88" i="27"/>
  <c r="AN149" i="27" s="1"/>
  <c r="BF88" i="27"/>
  <c r="BF149" i="27" s="1"/>
  <c r="AA89" i="27"/>
  <c r="AA150" i="27" s="1"/>
  <c r="AS89" i="27"/>
  <c r="AS150" i="27" s="1"/>
  <c r="AM55" i="27"/>
  <c r="L67" i="27"/>
  <c r="L128" i="27" s="1"/>
  <c r="O69" i="27"/>
  <c r="O130" i="27" s="1"/>
  <c r="AA75" i="27"/>
  <c r="P76" i="27"/>
  <c r="BC76" i="27"/>
  <c r="AL77" i="27"/>
  <c r="AL138" i="27" s="1"/>
  <c r="V78" i="27"/>
  <c r="V139" i="27" s="1"/>
  <c r="BC78" i="27"/>
  <c r="BC139" i="27" s="1"/>
  <c r="AH79" i="27"/>
  <c r="AH140" i="27" s="1"/>
  <c r="BG79" i="27"/>
  <c r="BG140" i="27" s="1"/>
  <c r="AG80" i="27"/>
  <c r="AG141" i="27" s="1"/>
  <c r="BE80" i="27"/>
  <c r="BE141" i="27" s="1"/>
  <c r="AF81" i="27"/>
  <c r="AF142" i="27" s="1"/>
  <c r="BD81" i="27"/>
  <c r="BD142" i="27" s="1"/>
  <c r="AD82" i="27"/>
  <c r="AD143" i="27" s="1"/>
  <c r="BC82" i="27"/>
  <c r="BC143" i="27" s="1"/>
  <c r="AC83" i="27"/>
  <c r="AC144" i="27" s="1"/>
  <c r="BA83" i="27"/>
  <c r="BA144" i="27" s="1"/>
  <c r="AC84" i="27"/>
  <c r="BA84" i="27"/>
  <c r="AA85" i="27"/>
  <c r="AZ85" i="27"/>
  <c r="Y86" i="27"/>
  <c r="Y147" i="27" s="1"/>
  <c r="AS86" i="27"/>
  <c r="AS147" i="27" s="1"/>
  <c r="P87" i="27"/>
  <c r="P148" i="27" s="1"/>
  <c r="AJ87" i="27"/>
  <c r="AJ148" i="27" s="1"/>
  <c r="BD87" i="27"/>
  <c r="BD148" i="27" s="1"/>
  <c r="X88" i="27"/>
  <c r="X149" i="27" s="1"/>
  <c r="AP88" i="27"/>
  <c r="AP149" i="27" s="1"/>
  <c r="K89" i="27"/>
  <c r="K150" i="27" s="1"/>
  <c r="AC89" i="27"/>
  <c r="AC150" i="27" s="1"/>
  <c r="AU89" i="27"/>
  <c r="AU150" i="27" s="1"/>
  <c r="N98" i="27" l="1"/>
  <c r="M98" i="27"/>
  <c r="O98" i="27"/>
  <c r="L98" i="27"/>
  <c r="R98" i="27"/>
  <c r="P98" i="27"/>
  <c r="Y51" i="27"/>
  <c r="Y112" i="27" s="1"/>
  <c r="Y73" i="27"/>
  <c r="Y134" i="27" s="1"/>
  <c r="Y62" i="27"/>
  <c r="Y123" i="27" s="1"/>
  <c r="Y70" i="27"/>
  <c r="Y131" i="27" s="1"/>
  <c r="Y66" i="27"/>
  <c r="Y127" i="27" s="1"/>
  <c r="Y64" i="27"/>
  <c r="Y125" i="27" s="1"/>
  <c r="Y68" i="27"/>
  <c r="Y129" i="27" s="1"/>
  <c r="Y72" i="27"/>
  <c r="Y133" i="27" s="1"/>
  <c r="Y74" i="27"/>
  <c r="Y135" i="27" s="1"/>
  <c r="Y61" i="27"/>
  <c r="Y122" i="27" s="1"/>
  <c r="Y65" i="27"/>
  <c r="Y126" i="27" s="1"/>
  <c r="Y69" i="27"/>
  <c r="Y130" i="27" s="1"/>
  <c r="Z52" i="27"/>
  <c r="Z113" i="27" s="1"/>
  <c r="Z54" i="27"/>
  <c r="Z115" i="27" s="1"/>
  <c r="Y67" i="27"/>
  <c r="Y128" i="27" s="1"/>
  <c r="Y63" i="27"/>
  <c r="Y124" i="27" s="1"/>
  <c r="Y71" i="27"/>
  <c r="Y132" i="27" s="1"/>
  <c r="X179" i="23" a="1"/>
  <c r="X179" i="23" s="1"/>
  <c r="Z53" i="27"/>
  <c r="Z114" i="27" s="1"/>
  <c r="Z50" i="27"/>
  <c r="Z111" i="27" s="1"/>
  <c r="F31" i="29"/>
  <c r="F27" i="29"/>
  <c r="Q98" i="27"/>
  <c r="P123" i="27"/>
  <c r="K91" i="27"/>
  <c r="L91" i="27"/>
  <c r="J91" i="27"/>
  <c r="Q91" i="27"/>
  <c r="N91" i="27"/>
  <c r="S91" i="27"/>
  <c r="T91" i="27"/>
  <c r="P91" i="27"/>
  <c r="X91" i="27"/>
  <c r="U91" i="27"/>
  <c r="V91" i="27"/>
  <c r="O91" i="27"/>
  <c r="M91" i="27"/>
  <c r="R91" i="27"/>
  <c r="W91" i="27"/>
  <c r="AA50" i="27" l="1"/>
  <c r="AA111" i="27" s="1"/>
  <c r="AA39" i="27"/>
  <c r="AA100" i="27" s="1"/>
  <c r="Z63" i="27"/>
  <c r="Z124" i="27" s="1"/>
  <c r="Z71" i="27"/>
  <c r="Z132" i="27" s="1"/>
  <c r="Z67" i="27"/>
  <c r="Z128" i="27" s="1"/>
  <c r="Z59" i="27"/>
  <c r="Z120" i="27" s="1"/>
  <c r="Z65" i="27"/>
  <c r="Z126" i="27" s="1"/>
  <c r="Z69" i="27"/>
  <c r="Z130" i="27" s="1"/>
  <c r="Z61" i="27"/>
  <c r="Z122" i="27" s="1"/>
  <c r="Z57" i="27"/>
  <c r="Z118" i="27" s="1"/>
  <c r="Z64" i="27"/>
  <c r="Z125" i="27" s="1"/>
  <c r="Z68" i="27"/>
  <c r="Z129" i="27" s="1"/>
  <c r="Z72" i="27"/>
  <c r="Z133" i="27" s="1"/>
  <c r="Z74" i="27"/>
  <c r="Z135" i="27" s="1"/>
  <c r="Z60" i="27"/>
  <c r="Z121" i="27" s="1"/>
  <c r="AA53" i="27"/>
  <c r="AA114" i="27" s="1"/>
  <c r="AA44" i="27"/>
  <c r="AA105" i="27" s="1"/>
  <c r="AA54" i="27"/>
  <c r="AA115" i="27" s="1"/>
  <c r="AA42" i="27"/>
  <c r="AA103" i="27" s="1"/>
  <c r="Z62" i="27"/>
  <c r="Z123" i="27" s="1"/>
  <c r="Z70" i="27"/>
  <c r="Z131" i="27" s="1"/>
  <c r="Z66" i="27"/>
  <c r="Z127" i="27" s="1"/>
  <c r="Z73" i="27"/>
  <c r="Z134" i="27" s="1"/>
  <c r="Z58" i="27"/>
  <c r="Z119" i="27" s="1"/>
  <c r="Y179" i="23" a="1"/>
  <c r="Y179" i="23" s="1"/>
  <c r="Y37" i="27"/>
  <c r="AA52" i="27"/>
  <c r="AA113" i="27" s="1"/>
  <c r="AA41" i="27"/>
  <c r="AA102" i="27" s="1"/>
  <c r="Z51" i="27"/>
  <c r="Z112" i="27" s="1"/>
  <c r="Z40" i="27"/>
  <c r="Z101" i="27" s="1"/>
  <c r="F42" i="29"/>
  <c r="G31" i="29"/>
  <c r="G27" i="29"/>
  <c r="F17" i="29"/>
  <c r="F30" i="29"/>
  <c r="F26" i="29"/>
  <c r="F41" i="29"/>
  <c r="F39" i="29"/>
  <c r="F24" i="29"/>
  <c r="F23" i="29"/>
  <c r="F38" i="29"/>
  <c r="F21" i="29"/>
  <c r="F36" i="29"/>
  <c r="F22" i="29"/>
  <c r="F37" i="29"/>
  <c r="F20" i="29"/>
  <c r="F19" i="29"/>
  <c r="F18" i="29"/>
  <c r="Y91" i="27" l="1"/>
  <c r="Y98" i="27"/>
  <c r="Z179" i="23" a="1"/>
  <c r="Z179" i="23" s="1"/>
  <c r="Z37" i="27"/>
  <c r="AB54" i="27"/>
  <c r="AB115" i="27" s="1"/>
  <c r="AB42" i="27"/>
  <c r="AB103" i="27" s="1"/>
  <c r="AA51" i="27"/>
  <c r="AA112" i="27" s="1"/>
  <c r="AA40" i="27"/>
  <c r="AA101" i="27" s="1"/>
  <c r="AA67" i="27"/>
  <c r="AA128" i="27" s="1"/>
  <c r="AA71" i="27"/>
  <c r="AA132" i="27" s="1"/>
  <c r="AA63" i="27"/>
  <c r="AA124" i="27" s="1"/>
  <c r="AA59" i="27"/>
  <c r="AA120" i="27" s="1"/>
  <c r="AB53" i="27"/>
  <c r="AB114" i="27" s="1"/>
  <c r="AB44" i="27"/>
  <c r="AB105" i="27" s="1"/>
  <c r="AB52" i="27"/>
  <c r="AB113" i="27" s="1"/>
  <c r="AB41" i="27"/>
  <c r="AB102" i="27" s="1"/>
  <c r="AA62" i="27"/>
  <c r="AA123" i="27" s="1"/>
  <c r="AA70" i="27"/>
  <c r="AA131" i="27" s="1"/>
  <c r="AA66" i="27"/>
  <c r="AA127" i="27" s="1"/>
  <c r="AA73" i="27"/>
  <c r="AA134" i="27" s="1"/>
  <c r="AA58" i="27"/>
  <c r="AA119" i="27" s="1"/>
  <c r="AA68" i="27"/>
  <c r="AA129" i="27" s="1"/>
  <c r="AA64" i="27"/>
  <c r="AA125" i="27" s="1"/>
  <c r="AA72" i="27"/>
  <c r="AA133" i="27" s="1"/>
  <c r="AA74" i="27"/>
  <c r="AA135" i="27" s="1"/>
  <c r="AA60" i="27"/>
  <c r="AA121" i="27" s="1"/>
  <c r="AB50" i="27"/>
  <c r="AB111" i="27" s="1"/>
  <c r="AB39" i="27"/>
  <c r="AB100" i="27" s="1"/>
  <c r="AA65" i="27"/>
  <c r="AA126" i="27" s="1"/>
  <c r="AA61" i="27"/>
  <c r="AA122" i="27" s="1"/>
  <c r="AA69" i="27"/>
  <c r="AA130" i="27" s="1"/>
  <c r="AA57" i="27"/>
  <c r="AA118" i="27" s="1"/>
  <c r="G39" i="29"/>
  <c r="G41" i="29"/>
  <c r="G42" i="29"/>
  <c r="G37" i="29"/>
  <c r="G38" i="29"/>
  <c r="G36" i="29"/>
  <c r="G30" i="29"/>
  <c r="G26" i="29"/>
  <c r="G19" i="29"/>
  <c r="G23" i="29"/>
  <c r="G20" i="29"/>
  <c r="G22" i="29"/>
  <c r="G24" i="29"/>
  <c r="G18" i="29"/>
  <c r="G21" i="29"/>
  <c r="G17" i="29"/>
  <c r="F35" i="29"/>
  <c r="F34" i="29"/>
  <c r="F33" i="29"/>
  <c r="Z91" i="27" l="1"/>
  <c r="Z98" i="27"/>
  <c r="AB51" i="27"/>
  <c r="AB112" i="27" s="1"/>
  <c r="AB40" i="27"/>
  <c r="AB101" i="27" s="1"/>
  <c r="AC53" i="27"/>
  <c r="AC114" i="27" s="1"/>
  <c r="AC44" i="27"/>
  <c r="AC105" i="27" s="1"/>
  <c r="AB61" i="27"/>
  <c r="AB122" i="27" s="1"/>
  <c r="AB65" i="27"/>
  <c r="AB126" i="27" s="1"/>
  <c r="AB69" i="27"/>
  <c r="AB130" i="27" s="1"/>
  <c r="AB57" i="27"/>
  <c r="AB118" i="27" s="1"/>
  <c r="AB62" i="27"/>
  <c r="AB123" i="27" s="1"/>
  <c r="AB66" i="27"/>
  <c r="AB127" i="27" s="1"/>
  <c r="AB73" i="27"/>
  <c r="AB134" i="27" s="1"/>
  <c r="AB70" i="27"/>
  <c r="AB131" i="27" s="1"/>
  <c r="AB58" i="27"/>
  <c r="AB119" i="27" s="1"/>
  <c r="AC54" i="27"/>
  <c r="AC115" i="27" s="1"/>
  <c r="AC42" i="27"/>
  <c r="AC103" i="27" s="1"/>
  <c r="AC50" i="27"/>
  <c r="AC111" i="27" s="1"/>
  <c r="AC39" i="27"/>
  <c r="AC100" i="27" s="1"/>
  <c r="AC52" i="27"/>
  <c r="AC113" i="27" s="1"/>
  <c r="AC41" i="27"/>
  <c r="AC102" i="27" s="1"/>
  <c r="AB63" i="27"/>
  <c r="AB124" i="27" s="1"/>
  <c r="AB71" i="27"/>
  <c r="AB132" i="27" s="1"/>
  <c r="AB67" i="27"/>
  <c r="AB128" i="27" s="1"/>
  <c r="AB59" i="27"/>
  <c r="AB120" i="27" s="1"/>
  <c r="AB68" i="27"/>
  <c r="AB129" i="27" s="1"/>
  <c r="AB74" i="27"/>
  <c r="AB135" i="27" s="1"/>
  <c r="AB64" i="27"/>
  <c r="AB125" i="27" s="1"/>
  <c r="AB72" i="27"/>
  <c r="AB133" i="27" s="1"/>
  <c r="AB60" i="27"/>
  <c r="AB121" i="27" s="1"/>
  <c r="AA179" i="23" a="1"/>
  <c r="AA179" i="23" s="1"/>
  <c r="AA37" i="27"/>
  <c r="G35" i="29"/>
  <c r="G34" i="29"/>
  <c r="G33" i="29"/>
  <c r="AA91" i="27" l="1"/>
  <c r="AA98" i="27"/>
  <c r="AC63" i="27"/>
  <c r="AC124" i="27" s="1"/>
  <c r="AC71" i="27"/>
  <c r="AC132" i="27" s="1"/>
  <c r="AC67" i="27"/>
  <c r="AC128" i="27" s="1"/>
  <c r="AC59" i="27"/>
  <c r="AC120" i="27" s="1"/>
  <c r="AC65" i="27"/>
  <c r="AC126" i="27" s="1"/>
  <c r="AC61" i="27"/>
  <c r="AC122" i="27" s="1"/>
  <c r="AC69" i="27"/>
  <c r="AC130" i="27" s="1"/>
  <c r="AC57" i="27"/>
  <c r="AC118" i="27" s="1"/>
  <c r="AD50" i="27"/>
  <c r="AD111" i="27" s="1"/>
  <c r="AD39" i="27"/>
  <c r="AD100" i="27" s="1"/>
  <c r="AB179" i="23" a="1"/>
  <c r="AB179" i="23" s="1"/>
  <c r="AB37" i="27"/>
  <c r="AC70" i="27"/>
  <c r="AC131" i="27" s="1"/>
  <c r="AC66" i="27"/>
  <c r="AC127" i="27" s="1"/>
  <c r="AC62" i="27"/>
  <c r="AC123" i="27" s="1"/>
  <c r="AC73" i="27"/>
  <c r="AC134" i="27" s="1"/>
  <c r="AC58" i="27"/>
  <c r="AC119" i="27" s="1"/>
  <c r="AD53" i="27"/>
  <c r="AD114" i="27" s="1"/>
  <c r="AD44" i="27"/>
  <c r="AD105" i="27" s="1"/>
  <c r="AD54" i="27"/>
  <c r="AD115" i="27" s="1"/>
  <c r="AD42" i="27"/>
  <c r="AD103" i="27" s="1"/>
  <c r="AC64" i="27"/>
  <c r="AC125" i="27" s="1"/>
  <c r="AC68" i="27"/>
  <c r="AC129" i="27" s="1"/>
  <c r="AC72" i="27"/>
  <c r="AC133" i="27" s="1"/>
  <c r="AC74" i="27"/>
  <c r="AC135" i="27" s="1"/>
  <c r="AC60" i="27"/>
  <c r="AC121" i="27" s="1"/>
  <c r="AD52" i="27"/>
  <c r="AD113" i="27" s="1"/>
  <c r="AD41" i="27"/>
  <c r="AD102" i="27" s="1"/>
  <c r="AC51" i="27"/>
  <c r="AC112" i="27" s="1"/>
  <c r="AC40" i="27"/>
  <c r="AC101" i="27" s="1"/>
  <c r="N241" i="23" a="1"/>
  <c r="N241" i="23" s="1"/>
  <c r="AB91" i="27" l="1"/>
  <c r="AB98" i="27"/>
  <c r="AE53" i="27"/>
  <c r="AE114" i="27" s="1"/>
  <c r="AE44" i="27"/>
  <c r="AE105" i="27" s="1"/>
  <c r="AC179" i="23" a="1"/>
  <c r="AC179" i="23" s="1"/>
  <c r="AC37" i="27"/>
  <c r="AD69" i="27"/>
  <c r="AD130" i="27" s="1"/>
  <c r="AD61" i="27"/>
  <c r="AD122" i="27" s="1"/>
  <c r="AD65" i="27"/>
  <c r="AD126" i="27" s="1"/>
  <c r="AD57" i="27"/>
  <c r="AD118" i="27" s="1"/>
  <c r="AD72" i="27"/>
  <c r="AD133" i="27" s="1"/>
  <c r="AD64" i="27"/>
  <c r="AD125" i="27" s="1"/>
  <c r="AD68" i="27"/>
  <c r="AD129" i="27" s="1"/>
  <c r="AD74" i="27"/>
  <c r="AD135" i="27" s="1"/>
  <c r="AD60" i="27"/>
  <c r="AD121" i="27" s="1"/>
  <c r="AE52" i="27"/>
  <c r="AE113" i="27" s="1"/>
  <c r="AE41" i="27"/>
  <c r="AE102" i="27" s="1"/>
  <c r="AD63" i="27"/>
  <c r="AD124" i="27" s="1"/>
  <c r="AD71" i="27"/>
  <c r="AD132" i="27" s="1"/>
  <c r="AD67" i="27"/>
  <c r="AD128" i="27" s="1"/>
  <c r="AD59" i="27"/>
  <c r="AD120" i="27" s="1"/>
  <c r="AE50" i="27"/>
  <c r="AE111" i="27" s="1"/>
  <c r="AE39" i="27"/>
  <c r="AE100" i="27" s="1"/>
  <c r="AE54" i="27"/>
  <c r="AE115" i="27" s="1"/>
  <c r="AE42" i="27"/>
  <c r="AE103" i="27" s="1"/>
  <c r="AD51" i="27"/>
  <c r="AD112" i="27" s="1"/>
  <c r="AD40" i="27"/>
  <c r="AD101" i="27" s="1"/>
  <c r="AD66" i="27"/>
  <c r="AD127" i="27" s="1"/>
  <c r="AD62" i="27"/>
  <c r="AD123" i="27" s="1"/>
  <c r="AD73" i="27"/>
  <c r="AD134" i="27" s="1"/>
  <c r="AD70" i="27"/>
  <c r="AD131" i="27" s="1"/>
  <c r="AD58" i="27"/>
  <c r="AD119" i="27" s="1"/>
  <c r="AC91" i="27" l="1"/>
  <c r="AC98" i="27"/>
  <c r="AE61" i="27"/>
  <c r="AE122" i="27" s="1"/>
  <c r="AE69" i="27"/>
  <c r="AE130" i="27" s="1"/>
  <c r="AE65" i="27"/>
  <c r="AE126" i="27" s="1"/>
  <c r="AE57" i="27"/>
  <c r="AE118" i="27" s="1"/>
  <c r="AF54" i="27"/>
  <c r="AF115" i="27" s="1"/>
  <c r="AF42" i="27"/>
  <c r="AF103" i="27" s="1"/>
  <c r="AE66" i="27"/>
  <c r="AE127" i="27" s="1"/>
  <c r="AE70" i="27"/>
  <c r="AE131" i="27" s="1"/>
  <c r="AE62" i="27"/>
  <c r="AE123" i="27" s="1"/>
  <c r="AE73" i="27"/>
  <c r="AE134" i="27" s="1"/>
  <c r="AE58" i="27"/>
  <c r="AE119" i="27" s="1"/>
  <c r="AE64" i="27"/>
  <c r="AE125" i="27" s="1"/>
  <c r="AE74" i="27"/>
  <c r="AE135" i="27" s="1"/>
  <c r="AE68" i="27"/>
  <c r="AE129" i="27" s="1"/>
  <c r="AE72" i="27"/>
  <c r="AE133" i="27" s="1"/>
  <c r="AE60" i="27"/>
  <c r="AE121" i="27" s="1"/>
  <c r="AD179" i="23" a="1"/>
  <c r="AD179" i="23" s="1"/>
  <c r="AD37" i="27"/>
  <c r="AF50" i="27"/>
  <c r="AF111" i="27" s="1"/>
  <c r="AF39" i="27"/>
  <c r="AF100" i="27" s="1"/>
  <c r="AE63" i="27"/>
  <c r="AE124" i="27" s="1"/>
  <c r="AE67" i="27"/>
  <c r="AE128" i="27" s="1"/>
  <c r="AE71" i="27"/>
  <c r="AE132" i="27" s="1"/>
  <c r="AE59" i="27"/>
  <c r="AE120" i="27" s="1"/>
  <c r="AF52" i="27"/>
  <c r="AF113" i="27" s="1"/>
  <c r="AF41" i="27"/>
  <c r="AF102" i="27" s="1"/>
  <c r="AE51" i="27"/>
  <c r="AE112" i="27" s="1"/>
  <c r="AE40" i="27"/>
  <c r="AE101" i="27" s="1"/>
  <c r="AF53" i="27"/>
  <c r="AF114" i="27" s="1"/>
  <c r="AF44" i="27"/>
  <c r="AF105" i="27" s="1"/>
  <c r="AD91" i="27" l="1"/>
  <c r="AD98" i="27"/>
  <c r="AG52" i="27"/>
  <c r="AG113" i="27" s="1"/>
  <c r="AG41" i="27"/>
  <c r="AG102" i="27" s="1"/>
  <c r="AG53" i="27"/>
  <c r="AG114" i="27" s="1"/>
  <c r="AG44" i="27"/>
  <c r="AG105" i="27" s="1"/>
  <c r="AF64" i="27"/>
  <c r="AF125" i="27" s="1"/>
  <c r="AF68" i="27"/>
  <c r="AF129" i="27" s="1"/>
  <c r="AF72" i="27"/>
  <c r="AF133" i="27" s="1"/>
  <c r="AF74" i="27"/>
  <c r="AF135" i="27" s="1"/>
  <c r="AF60" i="27"/>
  <c r="AF121" i="27" s="1"/>
  <c r="AG54" i="27"/>
  <c r="AG115" i="27" s="1"/>
  <c r="AG42" i="27"/>
  <c r="AG103" i="27" s="1"/>
  <c r="AE179" i="23" a="1"/>
  <c r="AE179" i="23" s="1"/>
  <c r="AE37" i="27"/>
  <c r="AF66" i="27"/>
  <c r="AF127" i="27" s="1"/>
  <c r="AF70" i="27"/>
  <c r="AF131" i="27" s="1"/>
  <c r="AF62" i="27"/>
  <c r="AF123" i="27" s="1"/>
  <c r="AF73" i="27"/>
  <c r="AF134" i="27" s="1"/>
  <c r="AF58" i="27"/>
  <c r="AF119" i="27" s="1"/>
  <c r="AF61" i="27"/>
  <c r="AF122" i="27" s="1"/>
  <c r="AF69" i="27"/>
  <c r="AF130" i="27" s="1"/>
  <c r="AF65" i="27"/>
  <c r="AF126" i="27" s="1"/>
  <c r="AF57" i="27"/>
  <c r="AF118" i="27" s="1"/>
  <c r="AF63" i="27"/>
  <c r="AF124" i="27" s="1"/>
  <c r="AF71" i="27"/>
  <c r="AF132" i="27" s="1"/>
  <c r="AF67" i="27"/>
  <c r="AF128" i="27" s="1"/>
  <c r="AF59" i="27"/>
  <c r="AF120" i="27" s="1"/>
  <c r="AF51" i="27"/>
  <c r="AF112" i="27" s="1"/>
  <c r="AF40" i="27"/>
  <c r="AF101" i="27" s="1"/>
  <c r="AG50" i="27"/>
  <c r="AG111" i="27" s="1"/>
  <c r="AG39" i="27"/>
  <c r="AG100" i="27" s="1"/>
  <c r="AE91" i="27" l="1"/>
  <c r="AE98" i="27"/>
  <c r="AH54" i="27"/>
  <c r="AH115" i="27" s="1"/>
  <c r="AH42" i="27"/>
  <c r="AH103" i="27" s="1"/>
  <c r="AG67" i="27"/>
  <c r="AG128" i="27" s="1"/>
  <c r="AG63" i="27"/>
  <c r="AG124" i="27" s="1"/>
  <c r="AG71" i="27"/>
  <c r="AG132" i="27" s="1"/>
  <c r="AG59" i="27"/>
  <c r="AG120" i="27" s="1"/>
  <c r="AH53" i="27"/>
  <c r="AH114" i="27" s="1"/>
  <c r="AH44" i="27"/>
  <c r="AH105" i="27" s="1"/>
  <c r="AG61" i="27"/>
  <c r="AG122" i="27" s="1"/>
  <c r="AG69" i="27"/>
  <c r="AG130" i="27" s="1"/>
  <c r="AG65" i="27"/>
  <c r="AG126" i="27" s="1"/>
  <c r="AG57" i="27"/>
  <c r="AG118" i="27" s="1"/>
  <c r="AG64" i="27"/>
  <c r="AG125" i="27" s="1"/>
  <c r="AG72" i="27"/>
  <c r="AG133" i="27" s="1"/>
  <c r="AG74" i="27"/>
  <c r="AG135" i="27" s="1"/>
  <c r="AG68" i="27"/>
  <c r="AG129" i="27" s="1"/>
  <c r="AG60" i="27"/>
  <c r="AG121" i="27" s="1"/>
  <c r="AH52" i="27"/>
  <c r="AH113" i="27" s="1"/>
  <c r="AH41" i="27"/>
  <c r="AH102" i="27" s="1"/>
  <c r="AH50" i="27"/>
  <c r="AH111" i="27" s="1"/>
  <c r="AH39" i="27"/>
  <c r="AH100" i="27" s="1"/>
  <c r="AG51" i="27"/>
  <c r="AG112" i="27" s="1"/>
  <c r="AG40" i="27"/>
  <c r="AG101" i="27" s="1"/>
  <c r="AG73" i="27"/>
  <c r="AG134" i="27" s="1"/>
  <c r="AG66" i="27"/>
  <c r="AG127" i="27" s="1"/>
  <c r="AG62" i="27"/>
  <c r="AG123" i="27" s="1"/>
  <c r="AG70" i="27"/>
  <c r="AG131" i="27" s="1"/>
  <c r="AG58" i="27"/>
  <c r="AG119" i="27" s="1"/>
  <c r="AF179" i="23" a="1"/>
  <c r="AF179" i="23" s="1"/>
  <c r="AF37" i="27"/>
  <c r="AF91" i="27" l="1"/>
  <c r="AF98" i="27"/>
  <c r="AH62" i="27"/>
  <c r="AH123" i="27" s="1"/>
  <c r="AH70" i="27"/>
  <c r="AH131" i="27" s="1"/>
  <c r="AH66" i="27"/>
  <c r="AH127" i="27" s="1"/>
  <c r="AH73" i="27"/>
  <c r="AH134" i="27" s="1"/>
  <c r="AH58" i="27"/>
  <c r="AH119" i="27" s="1"/>
  <c r="AI52" i="27"/>
  <c r="AI113" i="27" s="1"/>
  <c r="AI41" i="27"/>
  <c r="AI102" i="27" s="1"/>
  <c r="AH51" i="27"/>
  <c r="AH112" i="27" s="1"/>
  <c r="AH40" i="27"/>
  <c r="AH101" i="27" s="1"/>
  <c r="AH63" i="27"/>
  <c r="AH124" i="27" s="1"/>
  <c r="AH67" i="27"/>
  <c r="AH128" i="27" s="1"/>
  <c r="AH71" i="27"/>
  <c r="AH132" i="27" s="1"/>
  <c r="AH59" i="27"/>
  <c r="AH120" i="27" s="1"/>
  <c r="AH69" i="27"/>
  <c r="AH130" i="27" s="1"/>
  <c r="AH61" i="27"/>
  <c r="AH122" i="27" s="1"/>
  <c r="AH65" i="27"/>
  <c r="AH126" i="27" s="1"/>
  <c r="AH57" i="27"/>
  <c r="AH118" i="27" s="1"/>
  <c r="AG179" i="23" a="1"/>
  <c r="AG179" i="23" s="1"/>
  <c r="AG37" i="27"/>
  <c r="AH64" i="27"/>
  <c r="AH125" i="27" s="1"/>
  <c r="AH68" i="27"/>
  <c r="AH129" i="27" s="1"/>
  <c r="AH74" i="27"/>
  <c r="AH135" i="27" s="1"/>
  <c r="AH72" i="27"/>
  <c r="AH133" i="27" s="1"/>
  <c r="AH60" i="27"/>
  <c r="AH121" i="27" s="1"/>
  <c r="AI53" i="27"/>
  <c r="AI114" i="27" s="1"/>
  <c r="AI44" i="27"/>
  <c r="AI105" i="27" s="1"/>
  <c r="AI50" i="27"/>
  <c r="AI111" i="27" s="1"/>
  <c r="AI39" i="27"/>
  <c r="AI100" i="27" s="1"/>
  <c r="AI54" i="27"/>
  <c r="AI115" i="27" s="1"/>
  <c r="AI42" i="27"/>
  <c r="AI103" i="27" s="1"/>
  <c r="AG91" i="27" l="1"/>
  <c r="AG98" i="27"/>
  <c r="AJ54" i="27"/>
  <c r="AJ115" i="27" s="1"/>
  <c r="AJ42" i="27"/>
  <c r="AJ103" i="27" s="1"/>
  <c r="AJ52" i="27"/>
  <c r="AJ113" i="27" s="1"/>
  <c r="AJ41" i="27"/>
  <c r="AJ102" i="27" s="1"/>
  <c r="AI67" i="27"/>
  <c r="AI128" i="27" s="1"/>
  <c r="AI71" i="27"/>
  <c r="AI132" i="27" s="1"/>
  <c r="AI63" i="27"/>
  <c r="AI124" i="27" s="1"/>
  <c r="AI59" i="27"/>
  <c r="AI120" i="27" s="1"/>
  <c r="AI64" i="27"/>
  <c r="AI125" i="27" s="1"/>
  <c r="AI68" i="27"/>
  <c r="AI129" i="27" s="1"/>
  <c r="AI72" i="27"/>
  <c r="AI133" i="27" s="1"/>
  <c r="AI74" i="27"/>
  <c r="AI135" i="27" s="1"/>
  <c r="AI60" i="27"/>
  <c r="AI121" i="27" s="1"/>
  <c r="AI51" i="27"/>
  <c r="AI112" i="27" s="1"/>
  <c r="AI40" i="27"/>
  <c r="AI101" i="27" s="1"/>
  <c r="AI62" i="27"/>
  <c r="AI123" i="27" s="1"/>
  <c r="AI66" i="27"/>
  <c r="AI127" i="27" s="1"/>
  <c r="AI73" i="27"/>
  <c r="AI134" i="27" s="1"/>
  <c r="AI70" i="27"/>
  <c r="AI131" i="27" s="1"/>
  <c r="AI58" i="27"/>
  <c r="AI119" i="27" s="1"/>
  <c r="AI65" i="27"/>
  <c r="AI126" i="27" s="1"/>
  <c r="AI61" i="27"/>
  <c r="AI122" i="27" s="1"/>
  <c r="AI69" i="27"/>
  <c r="AI130" i="27" s="1"/>
  <c r="AI57" i="27"/>
  <c r="AI118" i="27" s="1"/>
  <c r="AH179" i="23" a="1"/>
  <c r="AH179" i="23" s="1"/>
  <c r="AH37" i="27"/>
  <c r="AJ50" i="27"/>
  <c r="AJ111" i="27" s="1"/>
  <c r="AJ39" i="27"/>
  <c r="AJ100" i="27" s="1"/>
  <c r="AJ53" i="27"/>
  <c r="AJ114" i="27" s="1"/>
  <c r="AJ44" i="27"/>
  <c r="AJ105" i="27" s="1"/>
  <c r="AH91" i="27" l="1"/>
  <c r="AH98" i="27"/>
  <c r="AI179" i="23" a="1"/>
  <c r="AI179" i="23" s="1"/>
  <c r="AI37" i="27"/>
  <c r="AK53" i="27"/>
  <c r="AK114" i="27" s="1"/>
  <c r="AK44" i="27"/>
  <c r="AK105" i="27" s="1"/>
  <c r="AJ62" i="27"/>
  <c r="AJ123" i="27" s="1"/>
  <c r="AJ73" i="27"/>
  <c r="AJ134" i="27" s="1"/>
  <c r="AJ66" i="27"/>
  <c r="AJ127" i="27" s="1"/>
  <c r="AJ70" i="27"/>
  <c r="AJ131" i="27" s="1"/>
  <c r="AJ58" i="27"/>
  <c r="AJ119" i="27" s="1"/>
  <c r="AJ65" i="27"/>
  <c r="AJ126" i="27" s="1"/>
  <c r="AJ61" i="27"/>
  <c r="AJ122" i="27" s="1"/>
  <c r="AJ69" i="27"/>
  <c r="AJ130" i="27" s="1"/>
  <c r="AJ57" i="27"/>
  <c r="AJ118" i="27" s="1"/>
  <c r="AJ68" i="27"/>
  <c r="AJ129" i="27" s="1"/>
  <c r="AJ74" i="27"/>
  <c r="AJ135" i="27" s="1"/>
  <c r="AJ72" i="27"/>
  <c r="AJ133" i="27" s="1"/>
  <c r="AJ64" i="27"/>
  <c r="AJ125" i="27" s="1"/>
  <c r="AJ60" i="27"/>
  <c r="AJ121" i="27" s="1"/>
  <c r="AK52" i="27"/>
  <c r="AK113" i="27" s="1"/>
  <c r="AK41" i="27"/>
  <c r="AK102" i="27" s="1"/>
  <c r="AK50" i="27"/>
  <c r="AK111" i="27" s="1"/>
  <c r="AK39" i="27"/>
  <c r="AK100" i="27" s="1"/>
  <c r="AJ51" i="27"/>
  <c r="AJ112" i="27" s="1"/>
  <c r="AJ40" i="27"/>
  <c r="AJ101" i="27" s="1"/>
  <c r="AK54" i="27"/>
  <c r="AK115" i="27" s="1"/>
  <c r="AK42" i="27"/>
  <c r="AK103" i="27" s="1"/>
  <c r="AJ63" i="27"/>
  <c r="AJ124" i="27" s="1"/>
  <c r="AJ67" i="27"/>
  <c r="AJ128" i="27" s="1"/>
  <c r="AJ71" i="27"/>
  <c r="AJ132" i="27" s="1"/>
  <c r="AJ59" i="27"/>
  <c r="AJ120" i="27" s="1"/>
  <c r="AI91" i="27" l="1"/>
  <c r="AI98" i="27"/>
  <c r="AK62" i="27"/>
  <c r="AK123" i="27" s="1"/>
  <c r="AK66" i="27"/>
  <c r="AK127" i="27" s="1"/>
  <c r="AK73" i="27"/>
  <c r="AK134" i="27" s="1"/>
  <c r="AK70" i="27"/>
  <c r="AK131" i="27" s="1"/>
  <c r="AK58" i="27"/>
  <c r="AK119" i="27" s="1"/>
  <c r="AK51" i="27"/>
  <c r="AK112" i="27" s="1"/>
  <c r="AK40" i="27"/>
  <c r="AK101" i="27" s="1"/>
  <c r="AK65" i="27"/>
  <c r="AK126" i="27" s="1"/>
  <c r="AK61" i="27"/>
  <c r="AK122" i="27" s="1"/>
  <c r="AK69" i="27"/>
  <c r="AK130" i="27" s="1"/>
  <c r="AK57" i="27"/>
  <c r="AK118" i="27" s="1"/>
  <c r="AL53" i="27"/>
  <c r="AL114" i="27" s="1"/>
  <c r="AL44" i="27"/>
  <c r="AL105" i="27" s="1"/>
  <c r="AK72" i="27"/>
  <c r="AK133" i="27" s="1"/>
  <c r="AK74" i="27"/>
  <c r="AK135" i="27" s="1"/>
  <c r="AK64" i="27"/>
  <c r="AK125" i="27" s="1"/>
  <c r="AK68" i="27"/>
  <c r="AK129" i="27" s="1"/>
  <c r="AK60" i="27"/>
  <c r="AK121" i="27" s="1"/>
  <c r="AK63" i="27"/>
  <c r="AK124" i="27" s="1"/>
  <c r="AK71" i="27"/>
  <c r="AK132" i="27" s="1"/>
  <c r="AK67" i="27"/>
  <c r="AK128" i="27" s="1"/>
  <c r="AK59" i="27"/>
  <c r="AK120" i="27" s="1"/>
  <c r="AL50" i="27"/>
  <c r="AL111" i="27" s="1"/>
  <c r="AL39" i="27"/>
  <c r="AL100" i="27" s="1"/>
  <c r="AL54" i="27"/>
  <c r="AL115" i="27" s="1"/>
  <c r="AL42" i="27"/>
  <c r="AL103" i="27" s="1"/>
  <c r="AL52" i="27"/>
  <c r="AL113" i="27" s="1"/>
  <c r="AL41" i="27"/>
  <c r="AL102" i="27" s="1"/>
  <c r="AJ179" i="23" a="1"/>
  <c r="AJ179" i="23" s="1"/>
  <c r="AJ37" i="27"/>
  <c r="AJ91" i="27" l="1"/>
  <c r="AJ98" i="27"/>
  <c r="AK179" i="23" a="1"/>
  <c r="AK179" i="23" s="1"/>
  <c r="AK37" i="27"/>
  <c r="AM54" i="27"/>
  <c r="AM115" i="27" s="1"/>
  <c r="AM42" i="27"/>
  <c r="AM103" i="27" s="1"/>
  <c r="AM53" i="27"/>
  <c r="AM114" i="27" s="1"/>
  <c r="AM44" i="27"/>
  <c r="AM105" i="27" s="1"/>
  <c r="AL51" i="27"/>
  <c r="AL112" i="27" s="1"/>
  <c r="AL40" i="27"/>
  <c r="AL101" i="27" s="1"/>
  <c r="AM50" i="27"/>
  <c r="AM111" i="27" s="1"/>
  <c r="AM39" i="27"/>
  <c r="AM100" i="27" s="1"/>
  <c r="AM52" i="27"/>
  <c r="AM113" i="27" s="1"/>
  <c r="AM41" i="27"/>
  <c r="AM102" i="27" s="1"/>
  <c r="AL63" i="27"/>
  <c r="AL124" i="27" s="1"/>
  <c r="AL71" i="27"/>
  <c r="AL132" i="27" s="1"/>
  <c r="AL67" i="27"/>
  <c r="AL128" i="27" s="1"/>
  <c r="AL59" i="27"/>
  <c r="AL120" i="27" s="1"/>
  <c r="AL72" i="27"/>
  <c r="AL133" i="27" s="1"/>
  <c r="AL74" i="27"/>
  <c r="AL135" i="27" s="1"/>
  <c r="AL64" i="27"/>
  <c r="AL125" i="27" s="1"/>
  <c r="AL68" i="27"/>
  <c r="AL129" i="27" s="1"/>
  <c r="AL60" i="27"/>
  <c r="AL121" i="27" s="1"/>
  <c r="AL61" i="27"/>
  <c r="AL122" i="27" s="1"/>
  <c r="AL65" i="27"/>
  <c r="AL126" i="27" s="1"/>
  <c r="AL69" i="27"/>
  <c r="AL130" i="27" s="1"/>
  <c r="AL57" i="27"/>
  <c r="AL118" i="27" s="1"/>
  <c r="AL66" i="27"/>
  <c r="AL127" i="27" s="1"/>
  <c r="AL70" i="27"/>
  <c r="AL131" i="27" s="1"/>
  <c r="AL62" i="27"/>
  <c r="AL123" i="27" s="1"/>
  <c r="AL73" i="27"/>
  <c r="AL134" i="27" s="1"/>
  <c r="AL58" i="27"/>
  <c r="AL119" i="27" s="1"/>
  <c r="AK91" i="27" l="1"/>
  <c r="AK98" i="27"/>
  <c r="AN52" i="27"/>
  <c r="AN113" i="27" s="1"/>
  <c r="AN41" i="27"/>
  <c r="AN102" i="27" s="1"/>
  <c r="AN53" i="27"/>
  <c r="AN114" i="27" s="1"/>
  <c r="AN44" i="27"/>
  <c r="AN105" i="27" s="1"/>
  <c r="AN50" i="27"/>
  <c r="AN111" i="27" s="1"/>
  <c r="AN39" i="27"/>
  <c r="AN100" i="27" s="1"/>
  <c r="AN54" i="27"/>
  <c r="AN115" i="27" s="1"/>
  <c r="AN42" i="27"/>
  <c r="AN103" i="27" s="1"/>
  <c r="AM66" i="27"/>
  <c r="AM127" i="27" s="1"/>
  <c r="AM62" i="27"/>
  <c r="AM123" i="27" s="1"/>
  <c r="AM70" i="27"/>
  <c r="AM131" i="27" s="1"/>
  <c r="AM73" i="27"/>
  <c r="AM134" i="27" s="1"/>
  <c r="AM58" i="27"/>
  <c r="AM119" i="27" s="1"/>
  <c r="AM51" i="27"/>
  <c r="AM112" i="27" s="1"/>
  <c r="AM40" i="27"/>
  <c r="AM101" i="27" s="1"/>
  <c r="AM61" i="27"/>
  <c r="AM122" i="27" s="1"/>
  <c r="AM69" i="27"/>
  <c r="AM130" i="27" s="1"/>
  <c r="AM65" i="27"/>
  <c r="AM126" i="27" s="1"/>
  <c r="AM57" i="27"/>
  <c r="AM118" i="27" s="1"/>
  <c r="AM63" i="27"/>
  <c r="AM124" i="27" s="1"/>
  <c r="AM71" i="27"/>
  <c r="AM132" i="27" s="1"/>
  <c r="AM67" i="27"/>
  <c r="AM128" i="27" s="1"/>
  <c r="AM59" i="27"/>
  <c r="AM120" i="27" s="1"/>
  <c r="AM74" i="27"/>
  <c r="AM135" i="27" s="1"/>
  <c r="AM68" i="27"/>
  <c r="AM129" i="27" s="1"/>
  <c r="AM72" i="27"/>
  <c r="AM133" i="27" s="1"/>
  <c r="AM64" i="27"/>
  <c r="AM125" i="27" s="1"/>
  <c r="AM60" i="27"/>
  <c r="AM121" i="27" s="1"/>
  <c r="AL179" i="23" a="1"/>
  <c r="AL179" i="23" s="1"/>
  <c r="AL37" i="27"/>
  <c r="AL91" i="27" l="1"/>
  <c r="AL98" i="27"/>
  <c r="AO50" i="27"/>
  <c r="AO111" i="27" s="1"/>
  <c r="AO39" i="27"/>
  <c r="AO100" i="27" s="1"/>
  <c r="AN71" i="27"/>
  <c r="AN132" i="27" s="1"/>
  <c r="AN67" i="27"/>
  <c r="AN128" i="27" s="1"/>
  <c r="AN63" i="27"/>
  <c r="AN124" i="27" s="1"/>
  <c r="AN59" i="27"/>
  <c r="AN120" i="27" s="1"/>
  <c r="AN66" i="27"/>
  <c r="AN127" i="27" s="1"/>
  <c r="AN70" i="27"/>
  <c r="AN131" i="27" s="1"/>
  <c r="AN62" i="27"/>
  <c r="AN123" i="27" s="1"/>
  <c r="AN73" i="27"/>
  <c r="AN134" i="27" s="1"/>
  <c r="AN58" i="27"/>
  <c r="AN119" i="27" s="1"/>
  <c r="AO53" i="27"/>
  <c r="AO114" i="27" s="1"/>
  <c r="AO44" i="27"/>
  <c r="AO105" i="27" s="1"/>
  <c r="AM179" i="23" a="1"/>
  <c r="AM179" i="23" s="1"/>
  <c r="AM37" i="27"/>
  <c r="AN51" i="27"/>
  <c r="AN112" i="27" s="1"/>
  <c r="AN40" i="27"/>
  <c r="AN101" i="27" s="1"/>
  <c r="AO54" i="27"/>
  <c r="AO115" i="27" s="1"/>
  <c r="AO42" i="27"/>
  <c r="AO103" i="27" s="1"/>
  <c r="AN61" i="27"/>
  <c r="AN122" i="27" s="1"/>
  <c r="AN69" i="27"/>
  <c r="AN130" i="27" s="1"/>
  <c r="AN65" i="27"/>
  <c r="AN126" i="27" s="1"/>
  <c r="AN57" i="27"/>
  <c r="AN118" i="27" s="1"/>
  <c r="AN64" i="27"/>
  <c r="AN125" i="27" s="1"/>
  <c r="AN72" i="27"/>
  <c r="AN133" i="27" s="1"/>
  <c r="AN68" i="27"/>
  <c r="AN129" i="27" s="1"/>
  <c r="AN74" i="27"/>
  <c r="AN135" i="27" s="1"/>
  <c r="AN60" i="27"/>
  <c r="AN121" i="27" s="1"/>
  <c r="AO52" i="27"/>
  <c r="AO113" i="27" s="1"/>
  <c r="AO41" i="27"/>
  <c r="AO102" i="27" s="1"/>
  <c r="AM91" i="27" l="1"/>
  <c r="AM98" i="27"/>
  <c r="AP54" i="27"/>
  <c r="AP115" i="27" s="1"/>
  <c r="AP42" i="27"/>
  <c r="AP103" i="27" s="1"/>
  <c r="AP53" i="27"/>
  <c r="AP114" i="27" s="1"/>
  <c r="AP44" i="27"/>
  <c r="AP105" i="27" s="1"/>
  <c r="AP52" i="27"/>
  <c r="AP113" i="27" s="1"/>
  <c r="AP41" i="27"/>
  <c r="AP102" i="27" s="1"/>
  <c r="AO51" i="27"/>
  <c r="AO112" i="27" s="1"/>
  <c r="AO40" i="27"/>
  <c r="AO101" i="27" s="1"/>
  <c r="AO67" i="27"/>
  <c r="AO128" i="27" s="1"/>
  <c r="AO71" i="27"/>
  <c r="AO132" i="27" s="1"/>
  <c r="AO63" i="27"/>
  <c r="AO124" i="27" s="1"/>
  <c r="AO59" i="27"/>
  <c r="AO120" i="27" s="1"/>
  <c r="AO64" i="27"/>
  <c r="AO125" i="27" s="1"/>
  <c r="AO68" i="27"/>
  <c r="AO129" i="27" s="1"/>
  <c r="AO72" i="27"/>
  <c r="AO133" i="27" s="1"/>
  <c r="AO74" i="27"/>
  <c r="AO135" i="27" s="1"/>
  <c r="AO60" i="27"/>
  <c r="AO121" i="27" s="1"/>
  <c r="AO61" i="27"/>
  <c r="AO122" i="27" s="1"/>
  <c r="AO65" i="27"/>
  <c r="AO126" i="27" s="1"/>
  <c r="AO69" i="27"/>
  <c r="AO130" i="27" s="1"/>
  <c r="AO57" i="27"/>
  <c r="AO118" i="27" s="1"/>
  <c r="AN179" i="23" a="1"/>
  <c r="AN179" i="23" s="1"/>
  <c r="AN37" i="27"/>
  <c r="AO73" i="27"/>
  <c r="AO134" i="27" s="1"/>
  <c r="AO70" i="27"/>
  <c r="AO131" i="27" s="1"/>
  <c r="AO62" i="27"/>
  <c r="AO123" i="27" s="1"/>
  <c r="AO66" i="27"/>
  <c r="AO127" i="27" s="1"/>
  <c r="AO58" i="27"/>
  <c r="AO119" i="27" s="1"/>
  <c r="AP50" i="27"/>
  <c r="AP111" i="27" s="1"/>
  <c r="AP39" i="27"/>
  <c r="AP100" i="27" s="1"/>
  <c r="AN91" i="27" l="1"/>
  <c r="AN98" i="27"/>
  <c r="AP62" i="27"/>
  <c r="AP123" i="27" s="1"/>
  <c r="AP70" i="27"/>
  <c r="AP131" i="27" s="1"/>
  <c r="AP66" i="27"/>
  <c r="AP127" i="27" s="1"/>
  <c r="AP73" i="27"/>
  <c r="AP134" i="27" s="1"/>
  <c r="AP58" i="27"/>
  <c r="AP119" i="27" s="1"/>
  <c r="AP61" i="27"/>
  <c r="AP122" i="27" s="1"/>
  <c r="AP69" i="27"/>
  <c r="AP130" i="27" s="1"/>
  <c r="AP65" i="27"/>
  <c r="AP126" i="27" s="1"/>
  <c r="AP57" i="27"/>
  <c r="AP118" i="27" s="1"/>
  <c r="AQ52" i="27"/>
  <c r="AQ113" i="27" s="1"/>
  <c r="AQ41" i="27"/>
  <c r="AQ102" i="27" s="1"/>
  <c r="AQ50" i="27"/>
  <c r="AQ111" i="27" s="1"/>
  <c r="AQ39" i="27"/>
  <c r="AQ100" i="27" s="1"/>
  <c r="AP67" i="27"/>
  <c r="AP128" i="27" s="1"/>
  <c r="AP71" i="27"/>
  <c r="AP132" i="27" s="1"/>
  <c r="AP63" i="27"/>
  <c r="AP124" i="27" s="1"/>
  <c r="AP59" i="27"/>
  <c r="AP120" i="27" s="1"/>
  <c r="AQ53" i="27"/>
  <c r="AQ114" i="27" s="1"/>
  <c r="AQ44" i="27"/>
  <c r="AQ105" i="27" s="1"/>
  <c r="AO179" i="23" a="1"/>
  <c r="AO179" i="23" s="1"/>
  <c r="AO37" i="27"/>
  <c r="AP64" i="27"/>
  <c r="AP125" i="27" s="1"/>
  <c r="AP74" i="27"/>
  <c r="AP135" i="27" s="1"/>
  <c r="AP68" i="27"/>
  <c r="AP129" i="27" s="1"/>
  <c r="AP72" i="27"/>
  <c r="AP133" i="27" s="1"/>
  <c r="AP60" i="27"/>
  <c r="AP121" i="27" s="1"/>
  <c r="AP51" i="27"/>
  <c r="AP112" i="27" s="1"/>
  <c r="AP40" i="27"/>
  <c r="AP101" i="27" s="1"/>
  <c r="AQ54" i="27"/>
  <c r="AQ115" i="27" s="1"/>
  <c r="AQ42" i="27"/>
  <c r="AQ103" i="27" s="1"/>
  <c r="AO91" i="27" l="1"/>
  <c r="AO98" i="27"/>
  <c r="AQ65" i="27"/>
  <c r="AQ126" i="27" s="1"/>
  <c r="AQ61" i="27"/>
  <c r="AQ122" i="27" s="1"/>
  <c r="AQ69" i="27"/>
  <c r="AQ130" i="27" s="1"/>
  <c r="AQ57" i="27"/>
  <c r="AQ118" i="27" s="1"/>
  <c r="AR53" i="27"/>
  <c r="AR114" i="27" s="1"/>
  <c r="AR44" i="27"/>
  <c r="AR105" i="27" s="1"/>
  <c r="AR50" i="27"/>
  <c r="AR111" i="27" s="1"/>
  <c r="AR39" i="27"/>
  <c r="AR100" i="27" s="1"/>
  <c r="AR54" i="27"/>
  <c r="AR115" i="27" s="1"/>
  <c r="AR42" i="27"/>
  <c r="AR103" i="27" s="1"/>
  <c r="AQ64" i="27"/>
  <c r="AQ125" i="27" s="1"/>
  <c r="AQ68" i="27"/>
  <c r="AQ129" i="27" s="1"/>
  <c r="AQ74" i="27"/>
  <c r="AQ135" i="27" s="1"/>
  <c r="AQ72" i="27"/>
  <c r="AQ133" i="27" s="1"/>
  <c r="AQ60" i="27"/>
  <c r="AQ121" i="27" s="1"/>
  <c r="AQ51" i="27"/>
  <c r="AQ112" i="27" s="1"/>
  <c r="AQ40" i="27"/>
  <c r="AQ101" i="27" s="1"/>
  <c r="AR52" i="27"/>
  <c r="AR113" i="27" s="1"/>
  <c r="AR41" i="27"/>
  <c r="AR102" i="27" s="1"/>
  <c r="AQ62" i="27"/>
  <c r="AQ123" i="27" s="1"/>
  <c r="AQ66" i="27"/>
  <c r="AQ127" i="27" s="1"/>
  <c r="AQ70" i="27"/>
  <c r="AQ131" i="27" s="1"/>
  <c r="AQ73" i="27"/>
  <c r="AQ134" i="27" s="1"/>
  <c r="AQ58" i="27"/>
  <c r="AQ119" i="27" s="1"/>
  <c r="AP179" i="23" a="1"/>
  <c r="AP179" i="23" s="1"/>
  <c r="AP37" i="27"/>
  <c r="AQ67" i="27"/>
  <c r="AQ128" i="27" s="1"/>
  <c r="AQ71" i="27"/>
  <c r="AQ132" i="27" s="1"/>
  <c r="AQ63" i="27"/>
  <c r="AQ124" i="27" s="1"/>
  <c r="AQ59" i="27"/>
  <c r="AQ120" i="27" s="1"/>
  <c r="F16" i="29"/>
  <c r="AP91" i="27" l="1"/>
  <c r="AP98" i="27"/>
  <c r="AS52" i="27"/>
  <c r="AS113" i="27" s="1"/>
  <c r="AS41" i="27"/>
  <c r="AS102" i="27" s="1"/>
  <c r="AR68" i="27"/>
  <c r="AR129" i="27" s="1"/>
  <c r="AR74" i="27"/>
  <c r="AR135" i="27" s="1"/>
  <c r="AR64" i="27"/>
  <c r="AR125" i="27" s="1"/>
  <c r="AR72" i="27"/>
  <c r="AR133" i="27" s="1"/>
  <c r="AR60" i="27"/>
  <c r="AR121" i="27" s="1"/>
  <c r="AR63" i="27"/>
  <c r="AR124" i="27" s="1"/>
  <c r="AR67" i="27"/>
  <c r="AR128" i="27" s="1"/>
  <c r="AR71" i="27"/>
  <c r="AR132" i="27" s="1"/>
  <c r="AR59" i="27"/>
  <c r="AR120" i="27" s="1"/>
  <c r="AR62" i="27"/>
  <c r="AR123" i="27" s="1"/>
  <c r="AR73" i="27"/>
  <c r="AR134" i="27" s="1"/>
  <c r="AR70" i="27"/>
  <c r="AR131" i="27" s="1"/>
  <c r="AR66" i="27"/>
  <c r="AR127" i="27" s="1"/>
  <c r="AR58" i="27"/>
  <c r="AR119" i="27" s="1"/>
  <c r="AR51" i="27"/>
  <c r="AR112" i="27" s="1"/>
  <c r="AR40" i="27"/>
  <c r="AR101" i="27" s="1"/>
  <c r="AS53" i="27"/>
  <c r="AS114" i="27" s="1"/>
  <c r="AS44" i="27"/>
  <c r="AS105" i="27" s="1"/>
  <c r="AS54" i="27"/>
  <c r="AS115" i="27" s="1"/>
  <c r="AS42" i="27"/>
  <c r="AS103" i="27" s="1"/>
  <c r="AS50" i="27"/>
  <c r="AS111" i="27" s="1"/>
  <c r="AS39" i="27"/>
  <c r="AS100" i="27" s="1"/>
  <c r="AR61" i="27"/>
  <c r="AR122" i="27" s="1"/>
  <c r="AR65" i="27"/>
  <c r="AR126" i="27" s="1"/>
  <c r="AR69" i="27"/>
  <c r="AR130" i="27" s="1"/>
  <c r="AR57" i="27"/>
  <c r="AR118" i="27" s="1"/>
  <c r="AQ179" i="23" a="1"/>
  <c r="AQ179" i="23" s="1"/>
  <c r="AQ37" i="27"/>
  <c r="G16" i="29"/>
  <c r="AQ91" i="27" l="1"/>
  <c r="AQ98" i="27"/>
  <c r="AT53" i="27"/>
  <c r="AT114" i="27" s="1"/>
  <c r="AT44" i="27"/>
  <c r="AT105" i="27" s="1"/>
  <c r="AS70" i="27"/>
  <c r="AS131" i="27" s="1"/>
  <c r="AS73" i="27"/>
  <c r="AS134" i="27" s="1"/>
  <c r="AS62" i="27"/>
  <c r="AS123" i="27" s="1"/>
  <c r="AS66" i="27"/>
  <c r="AS127" i="27" s="1"/>
  <c r="AS58" i="27"/>
  <c r="AS119" i="27" s="1"/>
  <c r="AR179" i="23" a="1"/>
  <c r="AR179" i="23" s="1"/>
  <c r="AR37" i="27"/>
  <c r="AS51" i="27"/>
  <c r="AS112" i="27" s="1"/>
  <c r="AS40" i="27"/>
  <c r="AS101" i="27" s="1"/>
  <c r="AS64" i="27"/>
  <c r="AS125" i="27" s="1"/>
  <c r="AS68" i="27"/>
  <c r="AS129" i="27" s="1"/>
  <c r="AS74" i="27"/>
  <c r="AS135" i="27" s="1"/>
  <c r="AS72" i="27"/>
  <c r="AS133" i="27" s="1"/>
  <c r="AS60" i="27"/>
  <c r="AS121" i="27" s="1"/>
  <c r="AT50" i="27"/>
  <c r="AT111" i="27" s="1"/>
  <c r="AT39" i="27"/>
  <c r="AT100" i="27" s="1"/>
  <c r="AT54" i="27"/>
  <c r="AT115" i="27" s="1"/>
  <c r="AT42" i="27"/>
  <c r="AT103" i="27" s="1"/>
  <c r="AS63" i="27"/>
  <c r="AS124" i="27" s="1"/>
  <c r="AS67" i="27"/>
  <c r="AS128" i="27" s="1"/>
  <c r="AS71" i="27"/>
  <c r="AS132" i="27" s="1"/>
  <c r="AS59" i="27"/>
  <c r="AS120" i="27" s="1"/>
  <c r="AS65" i="27"/>
  <c r="AS126" i="27" s="1"/>
  <c r="AS69" i="27"/>
  <c r="AS130" i="27" s="1"/>
  <c r="AS61" i="27"/>
  <c r="AS122" i="27" s="1"/>
  <c r="AS57" i="27"/>
  <c r="AS118" i="27" s="1"/>
  <c r="AT52" i="27"/>
  <c r="AT113" i="27" s="1"/>
  <c r="AT41" i="27"/>
  <c r="AT102" i="27" s="1"/>
  <c r="AR91" i="27" l="1"/>
  <c r="AR98" i="27"/>
  <c r="AV50" i="27"/>
  <c r="AV111" i="27" s="1"/>
  <c r="AV39" i="27"/>
  <c r="AV100" i="27" s="1"/>
  <c r="AV52" i="27"/>
  <c r="AV113" i="27" s="1"/>
  <c r="AV41" i="27"/>
  <c r="AV102" i="27" s="1"/>
  <c r="AV54" i="27"/>
  <c r="AV115" i="27" s="1"/>
  <c r="AV42" i="27"/>
  <c r="AV103" i="27" s="1"/>
  <c r="AV53" i="27"/>
  <c r="AV114" i="27" s="1"/>
  <c r="AV44" i="27"/>
  <c r="AV105" i="27" s="1"/>
  <c r="AT72" i="27"/>
  <c r="AT133" i="27" s="1"/>
  <c r="AT64" i="27"/>
  <c r="AT125" i="27" s="1"/>
  <c r="AT68" i="27"/>
  <c r="AT129" i="27" s="1"/>
  <c r="AT74" i="27"/>
  <c r="AT135" i="27" s="1"/>
  <c r="AT60" i="27"/>
  <c r="AT121" i="27" s="1"/>
  <c r="AU52" i="27"/>
  <c r="AU113" i="27" s="1"/>
  <c r="AU41" i="27"/>
  <c r="AU102" i="27" s="1"/>
  <c r="AU50" i="27"/>
  <c r="AU111" i="27" s="1"/>
  <c r="AU39" i="27"/>
  <c r="AU100" i="27" s="1"/>
  <c r="AT51" i="27"/>
  <c r="AT112" i="27" s="1"/>
  <c r="AT40" i="27"/>
  <c r="AT101" i="27" s="1"/>
  <c r="AT63" i="27"/>
  <c r="AT124" i="27" s="1"/>
  <c r="AT67" i="27"/>
  <c r="AT128" i="27" s="1"/>
  <c r="AT71" i="27"/>
  <c r="AT132" i="27" s="1"/>
  <c r="AT59" i="27"/>
  <c r="AT120" i="27" s="1"/>
  <c r="AT66" i="27"/>
  <c r="AT127" i="27" s="1"/>
  <c r="AT70" i="27"/>
  <c r="AT131" i="27" s="1"/>
  <c r="AT73" i="27"/>
  <c r="AT134" i="27" s="1"/>
  <c r="AT62" i="27"/>
  <c r="AT123" i="27" s="1"/>
  <c r="AT58" i="27"/>
  <c r="AT119" i="27" s="1"/>
  <c r="AS179" i="23" a="1"/>
  <c r="AS179" i="23" s="1"/>
  <c r="AS37" i="27"/>
  <c r="AT65" i="27"/>
  <c r="AT126" i="27" s="1"/>
  <c r="AT69" i="27"/>
  <c r="AT130" i="27" s="1"/>
  <c r="AT61" i="27"/>
  <c r="AT122" i="27" s="1"/>
  <c r="AT57" i="27"/>
  <c r="AT118" i="27" s="1"/>
  <c r="AU54" i="27"/>
  <c r="AU115" i="27" s="1"/>
  <c r="AU42" i="27"/>
  <c r="AU103" i="27" s="1"/>
  <c r="AU53" i="27"/>
  <c r="AU114" i="27" s="1"/>
  <c r="AU44" i="27"/>
  <c r="AU105" i="27" s="1"/>
  <c r="P241" i="23" a="1"/>
  <c r="P241" i="23" s="1"/>
  <c r="AS91" i="27" l="1"/>
  <c r="AS98" i="27"/>
  <c r="AW54" i="27"/>
  <c r="AW115" i="27" s="1"/>
  <c r="AW42" i="27"/>
  <c r="AW103" i="27" s="1"/>
  <c r="AV74" i="27"/>
  <c r="AV135" i="27" s="1"/>
  <c r="AV68" i="27"/>
  <c r="AV129" i="27" s="1"/>
  <c r="AV72" i="27"/>
  <c r="AV133" i="27" s="1"/>
  <c r="AV64" i="27"/>
  <c r="AV125" i="27" s="1"/>
  <c r="AV60" i="27"/>
  <c r="AV121" i="27" s="1"/>
  <c r="AV62" i="27"/>
  <c r="AV123" i="27" s="1"/>
  <c r="AV70" i="27"/>
  <c r="AV131" i="27" s="1"/>
  <c r="AV66" i="27"/>
  <c r="AV127" i="27" s="1"/>
  <c r="AV73" i="27"/>
  <c r="AV134" i="27" s="1"/>
  <c r="AV58" i="27"/>
  <c r="AV119" i="27" s="1"/>
  <c r="AV51" i="27"/>
  <c r="AV112" i="27" s="1"/>
  <c r="AV40" i="27"/>
  <c r="AV101" i="27" s="1"/>
  <c r="AW52" i="27"/>
  <c r="AW113" i="27" s="1"/>
  <c r="AW41" i="27"/>
  <c r="AW102" i="27" s="1"/>
  <c r="AV67" i="27"/>
  <c r="AV128" i="27" s="1"/>
  <c r="AV71" i="27"/>
  <c r="AV132" i="27" s="1"/>
  <c r="AV63" i="27"/>
  <c r="AV124" i="27" s="1"/>
  <c r="AV59" i="27"/>
  <c r="AV120" i="27" s="1"/>
  <c r="AW53" i="27"/>
  <c r="AW114" i="27" s="1"/>
  <c r="AW44" i="27"/>
  <c r="AW105" i="27" s="1"/>
  <c r="AV69" i="27"/>
  <c r="AV130" i="27" s="1"/>
  <c r="AV61" i="27"/>
  <c r="AV122" i="27" s="1"/>
  <c r="AV65" i="27"/>
  <c r="AV126" i="27" s="1"/>
  <c r="AV57" i="27"/>
  <c r="AV118" i="27" s="1"/>
  <c r="AW50" i="27"/>
  <c r="AW111" i="27" s="1"/>
  <c r="AW39" i="27"/>
  <c r="AW100" i="27" s="1"/>
  <c r="AU63" i="27"/>
  <c r="AU124" i="27" s="1"/>
  <c r="AU67" i="27"/>
  <c r="AU128" i="27" s="1"/>
  <c r="AU71" i="27"/>
  <c r="AU132" i="27" s="1"/>
  <c r="AU59" i="27"/>
  <c r="AU120" i="27" s="1"/>
  <c r="AU61" i="27"/>
  <c r="AU122" i="27" s="1"/>
  <c r="AU69" i="27"/>
  <c r="AU130" i="27" s="1"/>
  <c r="AU65" i="27"/>
  <c r="AU126" i="27" s="1"/>
  <c r="AU57" i="27"/>
  <c r="AU118" i="27" s="1"/>
  <c r="AU70" i="27"/>
  <c r="AU131" i="27" s="1"/>
  <c r="AU73" i="27"/>
  <c r="AU134" i="27" s="1"/>
  <c r="AU62" i="27"/>
  <c r="AU123" i="27" s="1"/>
  <c r="AU66" i="27"/>
  <c r="AU127" i="27" s="1"/>
  <c r="AU58" i="27"/>
  <c r="AU119" i="27" s="1"/>
  <c r="AU51" i="27"/>
  <c r="AU112" i="27" s="1"/>
  <c r="AU40" i="27"/>
  <c r="AU101" i="27" s="1"/>
  <c r="AU74" i="27"/>
  <c r="AU135" i="27" s="1"/>
  <c r="AU64" i="27"/>
  <c r="AU125" i="27" s="1"/>
  <c r="AU72" i="27"/>
  <c r="AU133" i="27" s="1"/>
  <c r="AU68" i="27"/>
  <c r="AU129" i="27" s="1"/>
  <c r="AU60" i="27"/>
  <c r="AU121" i="27" s="1"/>
  <c r="AT179" i="23" a="1"/>
  <c r="AT179" i="23" s="1"/>
  <c r="AT37" i="27"/>
  <c r="Q241" i="23" a="1"/>
  <c r="Q241" i="23" s="1"/>
  <c r="AT91" i="27" l="1"/>
  <c r="AT98" i="27"/>
  <c r="AW67" i="27"/>
  <c r="AW128" i="27" s="1"/>
  <c r="AW63" i="27"/>
  <c r="AW124" i="27" s="1"/>
  <c r="AW71" i="27"/>
  <c r="AW132" i="27" s="1"/>
  <c r="AW59" i="27"/>
  <c r="AW120" i="27" s="1"/>
  <c r="AW61" i="27"/>
  <c r="AW122" i="27" s="1"/>
  <c r="AW69" i="27"/>
  <c r="AW130" i="27" s="1"/>
  <c r="AW65" i="27"/>
  <c r="AW126" i="27" s="1"/>
  <c r="AW57" i="27"/>
  <c r="AW118" i="27" s="1"/>
  <c r="AW62" i="27"/>
  <c r="AW123" i="27" s="1"/>
  <c r="AW73" i="27"/>
  <c r="AW134" i="27" s="1"/>
  <c r="AW70" i="27"/>
  <c r="AW131" i="27" s="1"/>
  <c r="AW66" i="27"/>
  <c r="AW127" i="27" s="1"/>
  <c r="AW58" i="27"/>
  <c r="AW119" i="27" s="1"/>
  <c r="AW64" i="27"/>
  <c r="AW125" i="27" s="1"/>
  <c r="AW72" i="27"/>
  <c r="AW133" i="27" s="1"/>
  <c r="AW68" i="27"/>
  <c r="AW129" i="27" s="1"/>
  <c r="AW74" i="27"/>
  <c r="AW135" i="27" s="1"/>
  <c r="AW60" i="27"/>
  <c r="AW121" i="27" s="1"/>
  <c r="AX53" i="27"/>
  <c r="AX114" i="27" s="1"/>
  <c r="AX44" i="27"/>
  <c r="AX105" i="27" s="1"/>
  <c r="AV179" i="23" a="1"/>
  <c r="AV179" i="23" s="1"/>
  <c r="AV37" i="27"/>
  <c r="AX50" i="27"/>
  <c r="AX111" i="27" s="1"/>
  <c r="AX39" i="27"/>
  <c r="AX100" i="27" s="1"/>
  <c r="AX52" i="27"/>
  <c r="AX113" i="27" s="1"/>
  <c r="AX41" i="27"/>
  <c r="AX102" i="27" s="1"/>
  <c r="AX54" i="27"/>
  <c r="AX115" i="27" s="1"/>
  <c r="AX42" i="27"/>
  <c r="AX103" i="27" s="1"/>
  <c r="AW51" i="27"/>
  <c r="AW112" i="27" s="1"/>
  <c r="AW40" i="27"/>
  <c r="AW101" i="27" s="1"/>
  <c r="AU179" i="23" a="1"/>
  <c r="AU179" i="23" s="1"/>
  <c r="AU37" i="27"/>
  <c r="R241" i="23" a="1"/>
  <c r="R241" i="23" s="1"/>
  <c r="AU91" i="27" l="1"/>
  <c r="AU98" i="27"/>
  <c r="AV91" i="27"/>
  <c r="AV98" i="27"/>
  <c r="AX51" i="27"/>
  <c r="AX112" i="27" s="1"/>
  <c r="AX40" i="27"/>
  <c r="AX101" i="27" s="1"/>
  <c r="AY50" i="27"/>
  <c r="AY111" i="27" s="1"/>
  <c r="AY39" i="27"/>
  <c r="AY100" i="27" s="1"/>
  <c r="AY53" i="27"/>
  <c r="AY114" i="27" s="1"/>
  <c r="AY44" i="27"/>
  <c r="AY105" i="27" s="1"/>
  <c r="AY54" i="27"/>
  <c r="AY115" i="27" s="1"/>
  <c r="AY42" i="27"/>
  <c r="AY103" i="27" s="1"/>
  <c r="AX70" i="27"/>
  <c r="AX131" i="27" s="1"/>
  <c r="AX62" i="27"/>
  <c r="AX123" i="27" s="1"/>
  <c r="AX66" i="27"/>
  <c r="AX127" i="27" s="1"/>
  <c r="AX73" i="27"/>
  <c r="AX134" i="27" s="1"/>
  <c r="AX58" i="27"/>
  <c r="AX119" i="27" s="1"/>
  <c r="AX63" i="27"/>
  <c r="AX124" i="27" s="1"/>
  <c r="AX67" i="27"/>
  <c r="AX128" i="27" s="1"/>
  <c r="AX71" i="27"/>
  <c r="AX132" i="27" s="1"/>
  <c r="AX59" i="27"/>
  <c r="AX120" i="27" s="1"/>
  <c r="AW179" i="23" a="1"/>
  <c r="AW179" i="23" s="1"/>
  <c r="AW37" i="27"/>
  <c r="AX64" i="27"/>
  <c r="AX125" i="27" s="1"/>
  <c r="AX72" i="27"/>
  <c r="AX133" i="27" s="1"/>
  <c r="AX68" i="27"/>
  <c r="AX129" i="27" s="1"/>
  <c r="AX74" i="27"/>
  <c r="AX135" i="27" s="1"/>
  <c r="AX60" i="27"/>
  <c r="AX121" i="27" s="1"/>
  <c r="AY52" i="27"/>
  <c r="AY113" i="27" s="1"/>
  <c r="AY41" i="27"/>
  <c r="AY102" i="27" s="1"/>
  <c r="AX61" i="27"/>
  <c r="AX122" i="27" s="1"/>
  <c r="AX69" i="27"/>
  <c r="AX130" i="27" s="1"/>
  <c r="AX65" i="27"/>
  <c r="AX126" i="27" s="1"/>
  <c r="AX57" i="27"/>
  <c r="AX118" i="27" s="1"/>
  <c r="AW91" i="27" l="1"/>
  <c r="AW98" i="27"/>
  <c r="AY61" i="27"/>
  <c r="AY122" i="27" s="1"/>
  <c r="AY69" i="27"/>
  <c r="AY130" i="27" s="1"/>
  <c r="AY65" i="27"/>
  <c r="AY126" i="27" s="1"/>
  <c r="AY57" i="27"/>
  <c r="AY118" i="27" s="1"/>
  <c r="AX179" i="23" a="1"/>
  <c r="AX179" i="23" s="1"/>
  <c r="AX37" i="27"/>
  <c r="AY71" i="27"/>
  <c r="AY132" i="27" s="1"/>
  <c r="AY63" i="27"/>
  <c r="AY124" i="27" s="1"/>
  <c r="AY67" i="27"/>
  <c r="AY128" i="27" s="1"/>
  <c r="AY59" i="27"/>
  <c r="AY120" i="27" s="1"/>
  <c r="AY66" i="27"/>
  <c r="AY127" i="27" s="1"/>
  <c r="AY73" i="27"/>
  <c r="AY134" i="27" s="1"/>
  <c r="AY70" i="27"/>
  <c r="AY131" i="27" s="1"/>
  <c r="AY62" i="27"/>
  <c r="AY123" i="27" s="1"/>
  <c r="AY58" i="27"/>
  <c r="AY119" i="27" s="1"/>
  <c r="AZ50" i="27"/>
  <c r="AZ111" i="27" s="1"/>
  <c r="AZ39" i="27"/>
  <c r="AZ100" i="27" s="1"/>
  <c r="AY74" i="27"/>
  <c r="AY135" i="27" s="1"/>
  <c r="AY68" i="27"/>
  <c r="AY129" i="27" s="1"/>
  <c r="AY72" i="27"/>
  <c r="AY133" i="27" s="1"/>
  <c r="AY64" i="27"/>
  <c r="AY125" i="27" s="1"/>
  <c r="AY60" i="27"/>
  <c r="AY121" i="27" s="1"/>
  <c r="AZ53" i="27"/>
  <c r="AZ114" i="27" s="1"/>
  <c r="AZ44" i="27"/>
  <c r="AZ105" i="27" s="1"/>
  <c r="AZ52" i="27"/>
  <c r="AZ113" i="27" s="1"/>
  <c r="AZ41" i="27"/>
  <c r="AZ102" i="27" s="1"/>
  <c r="AZ54" i="27"/>
  <c r="AZ115" i="27" s="1"/>
  <c r="AZ42" i="27"/>
  <c r="AZ103" i="27" s="1"/>
  <c r="AY51" i="27"/>
  <c r="AY112" i="27" s="1"/>
  <c r="AY40" i="27"/>
  <c r="AY101" i="27" s="1"/>
  <c r="AX91" i="27" l="1"/>
  <c r="AX98" i="27"/>
  <c r="BA52" i="27"/>
  <c r="BA113" i="27" s="1"/>
  <c r="BA41" i="27"/>
  <c r="BA102" i="27" s="1"/>
  <c r="AZ66" i="27"/>
  <c r="AZ127" i="27" s="1"/>
  <c r="AZ62" i="27"/>
  <c r="AZ123" i="27" s="1"/>
  <c r="AZ70" i="27"/>
  <c r="AZ131" i="27" s="1"/>
  <c r="AZ73" i="27"/>
  <c r="AZ134" i="27" s="1"/>
  <c r="AZ58" i="27"/>
  <c r="AZ119" i="27" s="1"/>
  <c r="AZ51" i="27"/>
  <c r="AZ112" i="27" s="1"/>
  <c r="AZ40" i="27"/>
  <c r="AZ101" i="27" s="1"/>
  <c r="BA53" i="27"/>
  <c r="BA114" i="27" s="1"/>
  <c r="BA44" i="27"/>
  <c r="BA105" i="27" s="1"/>
  <c r="AZ69" i="27"/>
  <c r="AZ130" i="27" s="1"/>
  <c r="AZ61" i="27"/>
  <c r="AZ122" i="27" s="1"/>
  <c r="AZ65" i="27"/>
  <c r="AZ126" i="27" s="1"/>
  <c r="AZ57" i="27"/>
  <c r="AZ118" i="27" s="1"/>
  <c r="BA54" i="27"/>
  <c r="BA115" i="27" s="1"/>
  <c r="BA42" i="27"/>
  <c r="BA103" i="27" s="1"/>
  <c r="AZ63" i="27"/>
  <c r="AZ124" i="27" s="1"/>
  <c r="AZ71" i="27"/>
  <c r="AZ132" i="27" s="1"/>
  <c r="AZ67" i="27"/>
  <c r="AZ128" i="27" s="1"/>
  <c r="AZ59" i="27"/>
  <c r="AZ120" i="27" s="1"/>
  <c r="AY179" i="23" a="1"/>
  <c r="AY179" i="23" s="1"/>
  <c r="AY37" i="27"/>
  <c r="BA50" i="27"/>
  <c r="BA111" i="27" s="1"/>
  <c r="BA39" i="27"/>
  <c r="BA100" i="27" s="1"/>
  <c r="AZ74" i="27"/>
  <c r="AZ135" i="27" s="1"/>
  <c r="AZ64" i="27"/>
  <c r="AZ125" i="27" s="1"/>
  <c r="AZ68" i="27"/>
  <c r="AZ129" i="27" s="1"/>
  <c r="AZ72" i="27"/>
  <c r="AZ133" i="27" s="1"/>
  <c r="AZ60" i="27"/>
  <c r="AZ121" i="27" s="1"/>
  <c r="AY91" i="27" l="1"/>
  <c r="AY98" i="27"/>
  <c r="AZ179" i="23" a="1"/>
  <c r="AZ179" i="23" s="1"/>
  <c r="AZ37" i="27"/>
  <c r="BB54" i="27"/>
  <c r="BB115" i="27" s="1"/>
  <c r="BB42" i="27"/>
  <c r="BB103" i="27" s="1"/>
  <c r="BB53" i="27"/>
  <c r="BB114" i="27" s="1"/>
  <c r="BB44" i="27"/>
  <c r="BB105" i="27" s="1"/>
  <c r="BA68" i="27"/>
  <c r="BA129" i="27" s="1"/>
  <c r="BA72" i="27"/>
  <c r="BA133" i="27" s="1"/>
  <c r="BA64" i="27"/>
  <c r="BA125" i="27" s="1"/>
  <c r="BA74" i="27"/>
  <c r="BA135" i="27" s="1"/>
  <c r="BA60" i="27"/>
  <c r="BA121" i="27" s="1"/>
  <c r="BA51" i="27"/>
  <c r="BA112" i="27" s="1"/>
  <c r="BA40" i="27"/>
  <c r="BA101" i="27" s="1"/>
  <c r="BA63" i="27"/>
  <c r="BA124" i="27" s="1"/>
  <c r="BA71" i="27"/>
  <c r="BA132" i="27" s="1"/>
  <c r="BA67" i="27"/>
  <c r="BA128" i="27" s="1"/>
  <c r="BA59" i="27"/>
  <c r="BA120" i="27" s="1"/>
  <c r="BB50" i="27"/>
  <c r="BB111" i="27" s="1"/>
  <c r="BB39" i="27"/>
  <c r="BB100" i="27" s="1"/>
  <c r="BA65" i="27"/>
  <c r="BA126" i="27" s="1"/>
  <c r="BA69" i="27"/>
  <c r="BA130" i="27" s="1"/>
  <c r="BA61" i="27"/>
  <c r="BA122" i="27" s="1"/>
  <c r="BA57" i="27"/>
  <c r="BA118" i="27" s="1"/>
  <c r="BA70" i="27"/>
  <c r="BA131" i="27" s="1"/>
  <c r="BA62" i="27"/>
  <c r="BA123" i="27" s="1"/>
  <c r="BA66" i="27"/>
  <c r="BA127" i="27" s="1"/>
  <c r="BA73" i="27"/>
  <c r="BA134" i="27" s="1"/>
  <c r="BA58" i="27"/>
  <c r="BA119" i="27" s="1"/>
  <c r="BB52" i="27"/>
  <c r="BB113" i="27" s="1"/>
  <c r="BB41" i="27"/>
  <c r="BB102" i="27" s="1"/>
  <c r="I158" i="27" a="1"/>
  <c r="A241" i="23"/>
  <c r="AZ91" i="27" l="1"/>
  <c r="AZ98" i="27"/>
  <c r="BB63" i="27"/>
  <c r="BB124" i="27" s="1"/>
  <c r="BB71" i="27"/>
  <c r="BB132" i="27" s="1"/>
  <c r="BB67" i="27"/>
  <c r="BB128" i="27" s="1"/>
  <c r="BB59" i="27"/>
  <c r="BB120" i="27" s="1"/>
  <c r="BC54" i="27"/>
  <c r="BC115" i="27" s="1"/>
  <c r="BC42" i="27"/>
  <c r="BC103" i="27" s="1"/>
  <c r="BB65" i="27"/>
  <c r="BB126" i="27" s="1"/>
  <c r="BB61" i="27"/>
  <c r="BB122" i="27" s="1"/>
  <c r="BB69" i="27"/>
  <c r="BB130" i="27" s="1"/>
  <c r="BB57" i="27"/>
  <c r="BB118" i="27" s="1"/>
  <c r="BB68" i="27"/>
  <c r="BB129" i="27" s="1"/>
  <c r="BB64" i="27"/>
  <c r="BB125" i="27" s="1"/>
  <c r="BB72" i="27"/>
  <c r="BB133" i="27" s="1"/>
  <c r="BB74" i="27"/>
  <c r="BB135" i="27" s="1"/>
  <c r="BB60" i="27"/>
  <c r="BB121" i="27" s="1"/>
  <c r="BA179" i="23" a="1"/>
  <c r="BA179" i="23" s="1"/>
  <c r="BA37" i="27"/>
  <c r="BB51" i="27"/>
  <c r="BB112" i="27" s="1"/>
  <c r="BB40" i="27"/>
  <c r="BB101" i="27" s="1"/>
  <c r="BB73" i="27"/>
  <c r="BB134" i="27" s="1"/>
  <c r="BB70" i="27"/>
  <c r="BB131" i="27" s="1"/>
  <c r="BB62" i="27"/>
  <c r="BB123" i="27" s="1"/>
  <c r="BB66" i="27"/>
  <c r="BB127" i="27" s="1"/>
  <c r="BB58" i="27"/>
  <c r="BB119" i="27" s="1"/>
  <c r="BC50" i="27"/>
  <c r="BC111" i="27" s="1"/>
  <c r="BC39" i="27"/>
  <c r="BC100" i="27" s="1"/>
  <c r="BC52" i="27"/>
  <c r="BC113" i="27" s="1"/>
  <c r="BC41" i="27"/>
  <c r="BC102" i="27" s="1"/>
  <c r="BC53" i="27"/>
  <c r="BC114" i="27" s="1"/>
  <c r="BC44" i="27"/>
  <c r="BC105" i="27" s="1"/>
  <c r="I158" i="27"/>
  <c r="BA206" i="27"/>
  <c r="BA267" i="27" s="1"/>
  <c r="AT196" i="27"/>
  <c r="AT257" i="27" s="1"/>
  <c r="Y192" i="27"/>
  <c r="Y253" i="27" s="1"/>
  <c r="AJ180" i="27"/>
  <c r="AJ241" i="27" s="1"/>
  <c r="BG195" i="27"/>
  <c r="I200" i="27"/>
  <c r="AU205" i="27"/>
  <c r="AU266" i="27" s="1"/>
  <c r="S209" i="27"/>
  <c r="S270" i="27" s="1"/>
  <c r="AB190" i="27"/>
  <c r="AB251" i="27" s="1"/>
  <c r="AY193" i="27"/>
  <c r="AY254" i="27" s="1"/>
  <c r="BD205" i="27"/>
  <c r="BD266" i="27" s="1"/>
  <c r="AK174" i="27"/>
  <c r="AK235" i="27" s="1"/>
  <c r="R196" i="27"/>
  <c r="R257" i="27" s="1"/>
  <c r="AK187" i="27"/>
  <c r="AK248" i="27" s="1"/>
  <c r="N196" i="27"/>
  <c r="N257" i="27" s="1"/>
  <c r="BA210" i="27"/>
  <c r="BA271" i="27" s="1"/>
  <c r="AL205" i="27"/>
  <c r="AL266" i="27" s="1"/>
  <c r="R207" i="27"/>
  <c r="R268" i="27" s="1"/>
  <c r="U181" i="27"/>
  <c r="U242" i="27" s="1"/>
  <c r="AX197" i="27"/>
  <c r="AX258" i="27" s="1"/>
  <c r="AT172" i="27"/>
  <c r="AT233" i="27" s="1"/>
  <c r="AC205" i="27"/>
  <c r="AC266" i="27" s="1"/>
  <c r="X172" i="27"/>
  <c r="X233" i="27" s="1"/>
  <c r="AU162" i="27"/>
  <c r="AU223" i="27" s="1"/>
  <c r="BE191" i="27"/>
  <c r="AA197" i="27"/>
  <c r="AA258" i="27" s="1"/>
  <c r="AC188" i="27"/>
  <c r="AC249" i="27" s="1"/>
  <c r="AI196" i="27"/>
  <c r="AI257" i="27" s="1"/>
  <c r="AY160" i="27"/>
  <c r="AY221" i="27" s="1"/>
  <c r="O210" i="27"/>
  <c r="O271" i="27" s="1"/>
  <c r="BG209" i="27"/>
  <c r="BG270" i="27" s="1"/>
  <c r="W184" i="27"/>
  <c r="W245" i="27" s="1"/>
  <c r="Z180" i="27"/>
  <c r="Z241" i="27" s="1"/>
  <c r="V195" i="27"/>
  <c r="V256" i="27" s="1"/>
  <c r="O199" i="27"/>
  <c r="O260" i="27" s="1"/>
  <c r="S192" i="27"/>
  <c r="S253" i="27" s="1"/>
  <c r="AJ209" i="27"/>
  <c r="AJ270" i="27" s="1"/>
  <c r="Z206" i="27"/>
  <c r="Z267" i="27" s="1"/>
  <c r="BB207" i="27"/>
  <c r="BB268" i="27" s="1"/>
  <c r="AF187" i="27"/>
  <c r="AF248" i="27" s="1"/>
  <c r="AV191" i="27"/>
  <c r="AV252" i="27" s="1"/>
  <c r="Y208" i="27"/>
  <c r="Y269" i="27" s="1"/>
  <c r="BG184" i="27"/>
  <c r="AI205" i="27"/>
  <c r="AI266" i="27" s="1"/>
  <c r="AY196" i="27"/>
  <c r="AY257" i="27" s="1"/>
  <c r="T163" i="27"/>
  <c r="T224" i="27" s="1"/>
  <c r="AX166" i="27"/>
  <c r="AX227" i="27" s="1"/>
  <c r="AL163" i="27"/>
  <c r="AL224" i="27" s="1"/>
  <c r="AX161" i="27"/>
  <c r="AX222" i="27" s="1"/>
  <c r="AT173" i="27"/>
  <c r="AT234" i="27" s="1"/>
  <c r="AV183" i="27"/>
  <c r="AV244" i="27" s="1"/>
  <c r="AB170" i="27"/>
  <c r="AB231" i="27" s="1"/>
  <c r="R187" i="27"/>
  <c r="R248" i="27" s="1"/>
  <c r="AY179" i="27"/>
  <c r="AY240" i="27" s="1"/>
  <c r="K191" i="27"/>
  <c r="K252" i="27" s="1"/>
  <c r="O198" i="27"/>
  <c r="O259" i="27" s="1"/>
  <c r="Y171" i="27"/>
  <c r="Y232" i="27" s="1"/>
  <c r="P174" i="27"/>
  <c r="P235" i="27" s="1"/>
  <c r="AD195" i="27"/>
  <c r="AD256" i="27" s="1"/>
  <c r="AB210" i="27"/>
  <c r="AB271" i="27" s="1"/>
  <c r="AY207" i="27"/>
  <c r="AY268" i="27" s="1"/>
  <c r="W187" i="27"/>
  <c r="W248" i="27" s="1"/>
  <c r="BE161" i="27"/>
  <c r="AS158" i="27"/>
  <c r="AS219" i="27" s="1"/>
  <c r="U161" i="27"/>
  <c r="U222" i="27" s="1"/>
  <c r="AI168" i="27"/>
  <c r="AI229" i="27" s="1"/>
  <c r="BC178" i="27"/>
  <c r="AS164" i="27"/>
  <c r="AS225" i="27" s="1"/>
  <c r="AL187" i="27"/>
  <c r="AL248" i="27" s="1"/>
  <c r="AS195" i="27"/>
  <c r="AS256" i="27" s="1"/>
  <c r="L208" i="27"/>
  <c r="L269" i="27" s="1"/>
  <c r="X209" i="27"/>
  <c r="X270" i="27" s="1"/>
  <c r="AY189" i="27"/>
  <c r="AY250" i="27" s="1"/>
  <c r="BE190" i="27"/>
  <c r="I208" i="27"/>
  <c r="AU187" i="27"/>
  <c r="AU248" i="27" s="1"/>
  <c r="AF206" i="27"/>
  <c r="AF267" i="27" s="1"/>
  <c r="AC196" i="27"/>
  <c r="AC257" i="27" s="1"/>
  <c r="I160" i="27"/>
  <c r="O167" i="27"/>
  <c r="O228" i="27" s="1"/>
  <c r="BB163" i="27"/>
  <c r="BB224" i="27" s="1"/>
  <c r="X162" i="27"/>
  <c r="X223" i="27" s="1"/>
  <c r="K174" i="27"/>
  <c r="K235" i="27" s="1"/>
  <c r="M184" i="27"/>
  <c r="M245" i="27" s="1"/>
  <c r="AM172" i="27"/>
  <c r="AM233" i="27" s="1"/>
  <c r="AL208" i="27"/>
  <c r="AL269" i="27" s="1"/>
  <c r="I201" i="27"/>
  <c r="BD194" i="27"/>
  <c r="AS190" i="27"/>
  <c r="AS251" i="27" s="1"/>
  <c r="X205" i="27"/>
  <c r="X266" i="27" s="1"/>
  <c r="AN205" i="27"/>
  <c r="AN266" i="27" s="1"/>
  <c r="AS208" i="27"/>
  <c r="AS269" i="27" s="1"/>
  <c r="AF173" i="27"/>
  <c r="AF234" i="27" s="1"/>
  <c r="J209" i="27"/>
  <c r="J270" i="27" s="1"/>
  <c r="AY209" i="27"/>
  <c r="AY270" i="27" s="1"/>
  <c r="T194" i="27"/>
  <c r="T255" i="27" s="1"/>
  <c r="AE205" i="27"/>
  <c r="AE266" i="27" s="1"/>
  <c r="AT190" i="27"/>
  <c r="AT251" i="27" s="1"/>
  <c r="AU183" i="27"/>
  <c r="AU244" i="27" s="1"/>
  <c r="AE194" i="27"/>
  <c r="AE255" i="27" s="1"/>
  <c r="AN209" i="27"/>
  <c r="AN270" i="27" s="1"/>
  <c r="O202" i="27"/>
  <c r="O263" i="27" s="1"/>
  <c r="BD195" i="27"/>
  <c r="AU208" i="27"/>
  <c r="AU269" i="27" s="1"/>
  <c r="Y193" i="27"/>
  <c r="Y254" i="27" s="1"/>
  <c r="R189" i="27"/>
  <c r="R250" i="27" s="1"/>
  <c r="AS196" i="27"/>
  <c r="AS257" i="27" s="1"/>
  <c r="AJ162" i="27"/>
  <c r="AJ223" i="27" s="1"/>
  <c r="P210" i="27"/>
  <c r="P271" i="27" s="1"/>
  <c r="AC178" i="27"/>
  <c r="AC239" i="27" s="1"/>
  <c r="AM192" i="27"/>
  <c r="AM253" i="27" s="1"/>
  <c r="AV184" i="27"/>
  <c r="AV245" i="27" s="1"/>
  <c r="BB194" i="27"/>
  <c r="BD209" i="27"/>
  <c r="BD270" i="27" s="1"/>
  <c r="AF205" i="27"/>
  <c r="AF266" i="27" s="1"/>
  <c r="I199" i="27"/>
  <c r="AT210" i="27"/>
  <c r="AT271" i="27" s="1"/>
  <c r="AZ167" i="27"/>
  <c r="AZ228" i="27" s="1"/>
  <c r="AG193" i="27"/>
  <c r="AG254" i="27" s="1"/>
  <c r="AG197" i="27"/>
  <c r="AG258" i="27" s="1"/>
  <c r="S161" i="27"/>
  <c r="S222" i="27" s="1"/>
  <c r="AG188" i="27"/>
  <c r="AG249" i="27" s="1"/>
  <c r="Y197" i="27"/>
  <c r="Y258" i="27" s="1"/>
  <c r="AO206" i="27"/>
  <c r="AO267" i="27" s="1"/>
  <c r="AM183" i="27"/>
  <c r="AM244" i="27" s="1"/>
  <c r="AP188" i="27"/>
  <c r="AP249" i="27" s="1"/>
  <c r="L207" i="27"/>
  <c r="L268" i="27" s="1"/>
  <c r="AR180" i="27"/>
  <c r="AR241" i="27" s="1"/>
  <c r="I203" i="27"/>
  <c r="Q195" i="27"/>
  <c r="Q256" i="27" s="1"/>
  <c r="J158" i="27"/>
  <c r="L168" i="27"/>
  <c r="L229" i="27" s="1"/>
  <c r="AY164" i="27"/>
  <c r="AY225" i="27" s="1"/>
  <c r="AW163" i="27"/>
  <c r="AW224" i="27" s="1"/>
  <c r="BG174" i="27"/>
  <c r="AO158" i="27"/>
  <c r="AO219" i="27" s="1"/>
  <c r="AZ206" i="27"/>
  <c r="AZ267" i="27" s="1"/>
  <c r="O176" i="27"/>
  <c r="O237" i="27" s="1"/>
  <c r="AU182" i="27"/>
  <c r="AU243" i="27" s="1"/>
  <c r="R185" i="27"/>
  <c r="R246" i="27" s="1"/>
  <c r="AH196" i="27"/>
  <c r="AH257" i="27" s="1"/>
  <c r="M197" i="27"/>
  <c r="M258" i="27" s="1"/>
  <c r="I165" i="27"/>
  <c r="AP193" i="27"/>
  <c r="AP254" i="27" s="1"/>
  <c r="O209" i="27"/>
  <c r="O270" i="27" s="1"/>
  <c r="AL206" i="27"/>
  <c r="AL267" i="27" s="1"/>
  <c r="AC183" i="27"/>
  <c r="AC244" i="27" s="1"/>
  <c r="S163" i="27"/>
  <c r="S224" i="27" s="1"/>
  <c r="BF159" i="27"/>
  <c r="BF220" i="27" s="1"/>
  <c r="AH162" i="27"/>
  <c r="AH223" i="27" s="1"/>
  <c r="BF169" i="27"/>
  <c r="BF230" i="27" s="1"/>
  <c r="Q180" i="27"/>
  <c r="Q241" i="27" s="1"/>
  <c r="V166" i="27"/>
  <c r="V227" i="27" s="1"/>
  <c r="BA208" i="27"/>
  <c r="BA269" i="27" s="1"/>
  <c r="BB184" i="27"/>
  <c r="BA205" i="27"/>
  <c r="BA266" i="27" s="1"/>
  <c r="AL207" i="27"/>
  <c r="AL268" i="27" s="1"/>
  <c r="AG186" i="27"/>
  <c r="AG247" i="27" s="1"/>
  <c r="AZ187" i="27"/>
  <c r="AZ248" i="27" s="1"/>
  <c r="AU206" i="27"/>
  <c r="AU267" i="27" s="1"/>
  <c r="J184" i="27"/>
  <c r="J245" i="27" s="1"/>
  <c r="S205" i="27"/>
  <c r="S266" i="27" s="1"/>
  <c r="AV194" i="27"/>
  <c r="AV255" i="27" s="1"/>
  <c r="Z158" i="27"/>
  <c r="Z219" i="27" s="1"/>
  <c r="AB168" i="27"/>
  <c r="AB229" i="27" s="1"/>
  <c r="P165" i="27"/>
  <c r="P226" i="27" s="1"/>
  <c r="T164" i="27"/>
  <c r="T225" i="27" s="1"/>
  <c r="X175" i="27"/>
  <c r="X236" i="27" s="1"/>
  <c r="P159" i="27"/>
  <c r="P220" i="27" s="1"/>
  <c r="V182" i="27"/>
  <c r="V243" i="27" s="1"/>
  <c r="BF209" i="27"/>
  <c r="BF270" i="27" s="1"/>
  <c r="S206" i="27"/>
  <c r="S267" i="27" s="1"/>
  <c r="P197" i="27"/>
  <c r="P258" i="27" s="1"/>
  <c r="AL195" i="27"/>
  <c r="AL256" i="27" s="1"/>
  <c r="AV207" i="27"/>
  <c r="AV268" i="27" s="1"/>
  <c r="V208" i="27"/>
  <c r="V269" i="27" s="1"/>
  <c r="AV210" i="27"/>
  <c r="AV271" i="27" s="1"/>
  <c r="N195" i="27"/>
  <c r="N256" i="27" s="1"/>
  <c r="BF176" i="27"/>
  <c r="BF237" i="27" s="1"/>
  <c r="AW197" i="27"/>
  <c r="AW258" i="27" s="1"/>
  <c r="AU185" i="27"/>
  <c r="AU246" i="27" s="1"/>
  <c r="AV190" i="27"/>
  <c r="AV251" i="27" s="1"/>
  <c r="K176" i="27"/>
  <c r="K237" i="27" s="1"/>
  <c r="BD178" i="27"/>
  <c r="AH192" i="27"/>
  <c r="AH253" i="27" s="1"/>
  <c r="AA208" i="27"/>
  <c r="AA269" i="27" s="1"/>
  <c r="AA209" i="27"/>
  <c r="AA270" i="27" s="1"/>
  <c r="L190" i="27"/>
  <c r="L251" i="27" s="1"/>
  <c r="Z193" i="27"/>
  <c r="Z254" i="27" s="1"/>
  <c r="AW182" i="27"/>
  <c r="AW243" i="27" s="1"/>
  <c r="U185" i="27"/>
  <c r="U246" i="27" s="1"/>
  <c r="M195" i="27"/>
  <c r="M256" i="27" s="1"/>
  <c r="M210" i="27"/>
  <c r="M271" i="27" s="1"/>
  <c r="AY206" i="27"/>
  <c r="AY267" i="27" s="1"/>
  <c r="BE207" i="27"/>
  <c r="BE268" i="27" s="1"/>
  <c r="AM180" i="27"/>
  <c r="AM241" i="27" s="1"/>
  <c r="AE180" i="27"/>
  <c r="AE241" i="27" s="1"/>
  <c r="I193" i="27"/>
  <c r="AQ208" i="27"/>
  <c r="AQ269" i="27" s="1"/>
  <c r="K199" i="27"/>
  <c r="K260" i="27" s="1"/>
  <c r="AO189" i="27"/>
  <c r="AO250" i="27" s="1"/>
  <c r="AJ208" i="27"/>
  <c r="AJ269" i="27" s="1"/>
  <c r="U210" i="27"/>
  <c r="U271" i="27" s="1"/>
  <c r="BG190" i="27"/>
  <c r="AZ195" i="27"/>
  <c r="AZ256" i="27" s="1"/>
  <c r="AQ209" i="27"/>
  <c r="AQ270" i="27" s="1"/>
  <c r="U208" i="27"/>
  <c r="U269" i="27" s="1"/>
  <c r="AQ194" i="27"/>
  <c r="AQ255" i="27" s="1"/>
  <c r="AB205" i="27"/>
  <c r="AB266" i="27" s="1"/>
  <c r="AY178" i="27"/>
  <c r="AY239" i="27" s="1"/>
  <c r="K185" i="27"/>
  <c r="K246" i="27" s="1"/>
  <c r="AX205" i="27"/>
  <c r="AX266" i="27" s="1"/>
  <c r="BF174" i="27"/>
  <c r="AH210" i="27"/>
  <c r="AH271" i="27" s="1"/>
  <c r="AA193" i="27"/>
  <c r="AA254" i="27" s="1"/>
  <c r="W159" i="27"/>
  <c r="W220" i="27" s="1"/>
  <c r="Y169" i="27"/>
  <c r="Y230" i="27" s="1"/>
  <c r="AL158" i="27"/>
  <c r="AL219" i="27" s="1"/>
  <c r="AG165" i="27"/>
  <c r="AG226" i="27" s="1"/>
  <c r="U176" i="27"/>
  <c r="U237" i="27" s="1"/>
  <c r="AP160" i="27"/>
  <c r="AP221" i="27" s="1"/>
  <c r="V189" i="27"/>
  <c r="V250" i="27" s="1"/>
  <c r="AC197" i="27"/>
  <c r="AC258" i="27" s="1"/>
  <c r="N210" i="27"/>
  <c r="N271" i="27" s="1"/>
  <c r="AF177" i="27"/>
  <c r="AF238" i="27" s="1"/>
  <c r="AZ194" i="27"/>
  <c r="AZ255" i="27" s="1"/>
  <c r="AE195" i="27"/>
  <c r="AE256" i="27" s="1"/>
  <c r="AQ210" i="27"/>
  <c r="AQ271" i="27" s="1"/>
  <c r="V191" i="27"/>
  <c r="V252" i="27" s="1"/>
  <c r="BA207" i="27"/>
  <c r="BA268" i="27" s="1"/>
  <c r="Y205" i="27"/>
  <c r="Y266" i="27" s="1"/>
  <c r="AF178" i="27"/>
  <c r="AF239" i="27" s="1"/>
  <c r="AF164" i="27"/>
  <c r="AF225" i="27" s="1"/>
  <c r="T161" i="27"/>
  <c r="T222" i="27" s="1"/>
  <c r="K158" i="27"/>
  <c r="AB171" i="27"/>
  <c r="AB232" i="27" s="1"/>
  <c r="AD181" i="27"/>
  <c r="AD242" i="27" s="1"/>
  <c r="AR167" i="27"/>
  <c r="AR228" i="27" s="1"/>
  <c r="AA196" i="27"/>
  <c r="AA257" i="27" s="1"/>
  <c r="Z207" i="27"/>
  <c r="Z268" i="27" s="1"/>
  <c r="BD196" i="27"/>
  <c r="BD257" i="27" s="1"/>
  <c r="Y206" i="27"/>
  <c r="Y267" i="27" s="1"/>
  <c r="AM182" i="27"/>
  <c r="AM243" i="27" s="1"/>
  <c r="L184" i="27"/>
  <c r="L245" i="27" s="1"/>
  <c r="AH205" i="27"/>
  <c r="AH266" i="27" s="1"/>
  <c r="X179" i="27"/>
  <c r="X240" i="27" s="1"/>
  <c r="R210" i="27"/>
  <c r="R271" i="27" s="1"/>
  <c r="BC192" i="27"/>
  <c r="AM159" i="27"/>
  <c r="AM220" i="27" s="1"/>
  <c r="AO169" i="27"/>
  <c r="AO230" i="27" s="1"/>
  <c r="BB158" i="27"/>
  <c r="AY165" i="27"/>
  <c r="AY226" i="27" s="1"/>
  <c r="AK176" i="27"/>
  <c r="AK237" i="27" s="1"/>
  <c r="P205" i="27"/>
  <c r="P266" i="27" s="1"/>
  <c r="W189" i="27"/>
  <c r="W250" i="27" s="1"/>
  <c r="AP167" i="27"/>
  <c r="AP228" i="27" s="1"/>
  <c r="AX207" i="27"/>
  <c r="AX268" i="27" s="1"/>
  <c r="N203" i="27"/>
  <c r="N264" i="27" s="1"/>
  <c r="AF207" i="27"/>
  <c r="AF268" i="27" s="1"/>
  <c r="Y210" i="27"/>
  <c r="Y271" i="27" s="1"/>
  <c r="AO210" i="27"/>
  <c r="AO271" i="27" s="1"/>
  <c r="AH175" i="27"/>
  <c r="AH236" i="27" s="1"/>
  <c r="I204" i="27"/>
  <c r="L206" i="27"/>
  <c r="L267" i="27" s="1"/>
  <c r="N208" i="27"/>
  <c r="N269" i="27" s="1"/>
  <c r="AG166" i="27"/>
  <c r="AG227" i="27" s="1"/>
  <c r="AY173" i="27"/>
  <c r="AY234" i="27" s="1"/>
  <c r="K209" i="27"/>
  <c r="K270" i="27" s="1"/>
  <c r="BE209" i="27"/>
  <c r="BE270" i="27" s="1"/>
  <c r="AI189" i="27"/>
  <c r="AI250" i="27" s="1"/>
  <c r="AP207" i="27"/>
  <c r="AP268" i="27" s="1"/>
  <c r="K206" i="27"/>
  <c r="K267" i="27" s="1"/>
  <c r="AR174" i="27"/>
  <c r="AR235" i="27" s="1"/>
  <c r="L181" i="27"/>
  <c r="L242" i="27" s="1"/>
  <c r="AJ159" i="27"/>
  <c r="AJ220" i="27" s="1"/>
  <c r="K181" i="27"/>
  <c r="K242" i="27" s="1"/>
  <c r="V193" i="27"/>
  <c r="V254" i="27" s="1"/>
  <c r="AY208" i="27"/>
  <c r="AY269" i="27" s="1"/>
  <c r="Y195" i="27"/>
  <c r="Y256" i="27" s="1"/>
  <c r="AW192" i="27"/>
  <c r="AW253" i="27" s="1"/>
  <c r="AZ209" i="27"/>
  <c r="AZ270" i="27" s="1"/>
  <c r="V210" i="27"/>
  <c r="V271" i="27" s="1"/>
  <c r="Y190" i="27"/>
  <c r="Y251" i="27" s="1"/>
  <c r="AK208" i="27"/>
  <c r="AK269" i="27" s="1"/>
  <c r="L191" i="27"/>
  <c r="L252" i="27" s="1"/>
  <c r="AN165" i="27"/>
  <c r="AN226" i="27" s="1"/>
  <c r="AX206" i="27"/>
  <c r="AX267" i="27" s="1"/>
  <c r="K208" i="27"/>
  <c r="K269" i="27" s="1"/>
  <c r="BA187" i="27"/>
  <c r="BA248" i="27" s="1"/>
  <c r="Q194" i="27"/>
  <c r="Q255" i="27" s="1"/>
  <c r="BB188" i="27"/>
  <c r="AL196" i="27"/>
  <c r="AL257" i="27" s="1"/>
  <c r="AF191" i="27"/>
  <c r="AF252" i="27" s="1"/>
  <c r="O204" i="27"/>
  <c r="O265" i="27" s="1"/>
  <c r="R172" i="27"/>
  <c r="R233" i="27" s="1"/>
  <c r="AZ180" i="27"/>
  <c r="AZ241" i="27" s="1"/>
  <c r="V197" i="27"/>
  <c r="V258" i="27" s="1"/>
  <c r="T166" i="27"/>
  <c r="T227" i="27" s="1"/>
  <c r="U209" i="27"/>
  <c r="U270" i="27" s="1"/>
  <c r="BB190" i="27"/>
  <c r="AJ160" i="27"/>
  <c r="AJ221" i="27" s="1"/>
  <c r="AL170" i="27"/>
  <c r="AL231" i="27" s="1"/>
  <c r="AY159" i="27"/>
  <c r="AY220" i="27" s="1"/>
  <c r="BC166" i="27"/>
  <c r="BC227" i="27" s="1"/>
  <c r="AH177" i="27"/>
  <c r="AH238" i="27" s="1"/>
  <c r="AQ162" i="27"/>
  <c r="AQ223" i="27" s="1"/>
  <c r="O205" i="27"/>
  <c r="O266" i="27" s="1"/>
  <c r="R209" i="27"/>
  <c r="R270" i="27" s="1"/>
  <c r="T208" i="27"/>
  <c r="T269" i="27" s="1"/>
  <c r="AD165" i="27"/>
  <c r="AD226" i="27" s="1"/>
  <c r="BF192" i="27"/>
  <c r="AQ193" i="27"/>
  <c r="AQ254" i="27" s="1"/>
  <c r="AD209" i="27"/>
  <c r="AD270" i="27" s="1"/>
  <c r="S188" i="27"/>
  <c r="S249" i="27" s="1"/>
  <c r="AN206" i="27"/>
  <c r="AN267" i="27" s="1"/>
  <c r="L204" i="27"/>
  <c r="L265" i="27" s="1"/>
  <c r="BA171" i="27"/>
  <c r="BA232" i="27" s="1"/>
  <c r="AS165" i="27"/>
  <c r="AS226" i="27" s="1"/>
  <c r="AG162" i="27"/>
  <c r="AG223" i="27" s="1"/>
  <c r="K160" i="27"/>
  <c r="K221" i="27" s="1"/>
  <c r="AO172" i="27"/>
  <c r="AO233" i="27" s="1"/>
  <c r="AQ182" i="27"/>
  <c r="AQ243" i="27" s="1"/>
  <c r="O169" i="27"/>
  <c r="O230" i="27" s="1"/>
  <c r="Z185" i="27"/>
  <c r="Z246" i="27" s="1"/>
  <c r="AF194" i="27"/>
  <c r="AF255" i="27" s="1"/>
  <c r="BG193" i="27"/>
  <c r="L205" i="27"/>
  <c r="L266" i="27" s="1"/>
  <c r="X177" i="27"/>
  <c r="X238" i="27" s="1"/>
  <c r="AE179" i="27"/>
  <c r="AE240" i="27" s="1"/>
  <c r="O200" i="27"/>
  <c r="O261" i="27" s="1"/>
  <c r="BD172" i="27"/>
  <c r="BD208" i="27"/>
  <c r="BD269" i="27" s="1"/>
  <c r="M190" i="27"/>
  <c r="M251" i="27" s="1"/>
  <c r="AZ160" i="27"/>
  <c r="AZ221" i="27" s="1"/>
  <c r="BB170" i="27"/>
  <c r="BB231" i="27" s="1"/>
  <c r="P160" i="27"/>
  <c r="P221" i="27" s="1"/>
  <c r="V167" i="27"/>
  <c r="V228" i="27" s="1"/>
  <c r="AX177" i="27"/>
  <c r="AX238" i="27" s="1"/>
  <c r="AM197" i="27"/>
  <c r="AM258" i="27" s="1"/>
  <c r="M193" i="27"/>
  <c r="M254" i="27" s="1"/>
  <c r="AK177" i="27"/>
  <c r="AK238" i="27" s="1"/>
  <c r="AB209" i="27"/>
  <c r="AB270" i="27" s="1"/>
  <c r="AI206" i="27"/>
  <c r="AI267" i="27" s="1"/>
  <c r="W210" i="27"/>
  <c r="W271" i="27" s="1"/>
  <c r="BB166" i="27"/>
  <c r="BB227" i="27" s="1"/>
  <c r="AG170" i="27"/>
  <c r="AG231" i="27" s="1"/>
  <c r="AN189" i="27"/>
  <c r="AN250" i="27" s="1"/>
  <c r="U175" i="27"/>
  <c r="U236" i="27" s="1"/>
  <c r="S186" i="27"/>
  <c r="S247" i="27" s="1"/>
  <c r="I197" i="27"/>
  <c r="AG210" i="27"/>
  <c r="AG271" i="27" s="1"/>
  <c r="AR206" i="27"/>
  <c r="AR267" i="27" s="1"/>
  <c r="AT205" i="27"/>
  <c r="AT266" i="27" s="1"/>
  <c r="AR208" i="27"/>
  <c r="AR269" i="27" s="1"/>
  <c r="O186" i="27"/>
  <c r="O247" i="27" s="1"/>
  <c r="AJ196" i="27"/>
  <c r="AJ257" i="27" s="1"/>
  <c r="V194" i="27"/>
  <c r="V255" i="27" s="1"/>
  <c r="AD208" i="27"/>
  <c r="AD269" i="27" s="1"/>
  <c r="M200" i="27"/>
  <c r="M261" i="27" s="1"/>
  <c r="X210" i="27"/>
  <c r="X271" i="27" s="1"/>
  <c r="AD210" i="27"/>
  <c r="AD271" i="27" s="1"/>
  <c r="AR190" i="27"/>
  <c r="AR251" i="27" s="1"/>
  <c r="BC208" i="27"/>
  <c r="BC269" i="27" s="1"/>
  <c r="BC188" i="27"/>
  <c r="AA178" i="27"/>
  <c r="AA239" i="27" s="1"/>
  <c r="AJ206" i="27"/>
  <c r="AJ267" i="27" s="1"/>
  <c r="I209" i="27"/>
  <c r="I187" i="27"/>
  <c r="J193" i="27"/>
  <c r="J254" i="27" s="1"/>
  <c r="AZ165" i="27"/>
  <c r="AZ226" i="27" s="1"/>
  <c r="AM208" i="27"/>
  <c r="AM269" i="27" s="1"/>
  <c r="AK197" i="27"/>
  <c r="AK258" i="27" s="1"/>
  <c r="AW206" i="27"/>
  <c r="AW267" i="27" s="1"/>
  <c r="N184" i="27"/>
  <c r="N245" i="27" s="1"/>
  <c r="O192" i="27"/>
  <c r="O253" i="27" s="1"/>
  <c r="O161" i="27"/>
  <c r="O222" i="27" s="1"/>
  <c r="Y182" i="27"/>
  <c r="Y243" i="27" s="1"/>
  <c r="AM185" i="27"/>
  <c r="AM246" i="27" s="1"/>
  <c r="AR196" i="27"/>
  <c r="AR257" i="27" s="1"/>
  <c r="BE158" i="27"/>
  <c r="I175" i="27"/>
  <c r="AN195" i="27"/>
  <c r="AN256" i="27" s="1"/>
  <c r="AJ210" i="27"/>
  <c r="AJ271" i="27" s="1"/>
  <c r="BG207" i="27"/>
  <c r="BG268" i="27" s="1"/>
  <c r="AT187" i="27"/>
  <c r="AT248" i="27" s="1"/>
  <c r="AW161" i="27"/>
  <c r="AW222" i="27" s="1"/>
  <c r="AK158" i="27"/>
  <c r="AK219" i="27" s="1"/>
  <c r="M161" i="27"/>
  <c r="M222" i="27" s="1"/>
  <c r="Z168" i="27"/>
  <c r="Z229" i="27" s="1"/>
  <c r="AU178" i="27"/>
  <c r="AU239" i="27" s="1"/>
  <c r="AH164" i="27"/>
  <c r="AH225" i="27" s="1"/>
  <c r="J198" i="27"/>
  <c r="J259" i="27" s="1"/>
  <c r="AV196" i="27"/>
  <c r="AV257" i="27" s="1"/>
  <c r="J206" i="27"/>
  <c r="J267" i="27" s="1"/>
  <c r="AF209" i="27"/>
  <c r="AF270" i="27" s="1"/>
  <c r="S190" i="27"/>
  <c r="S251" i="27" s="1"/>
  <c r="Y191" i="27"/>
  <c r="Y252" i="27" s="1"/>
  <c r="Q208" i="27"/>
  <c r="Q269" i="27" s="1"/>
  <c r="AM184" i="27"/>
  <c r="AM245" i="27" s="1"/>
  <c r="AA205" i="27"/>
  <c r="AA266" i="27" s="1"/>
  <c r="AN196" i="27"/>
  <c r="AN257" i="27" s="1"/>
  <c r="AU161" i="27"/>
  <c r="AU222" i="27" s="1"/>
  <c r="BF166" i="27"/>
  <c r="BF227" i="27" s="1"/>
  <c r="AT163" i="27"/>
  <c r="AT224" i="27" s="1"/>
  <c r="L162" i="27"/>
  <c r="L223" i="27" s="1"/>
  <c r="BB173" i="27"/>
  <c r="BB234" i="27" s="1"/>
  <c r="BD183" i="27"/>
  <c r="AK170" i="27"/>
  <c r="AK231" i="27" s="1"/>
  <c r="Z196" i="27"/>
  <c r="Z257" i="27" s="1"/>
  <c r="AG177" i="27"/>
  <c r="AG238" i="27" s="1"/>
  <c r="BB189" i="27"/>
  <c r="BD197" i="27"/>
  <c r="BD258" i="27" s="1"/>
  <c r="I170" i="27"/>
  <c r="O173" i="27"/>
  <c r="O234" i="27" s="1"/>
  <c r="AZ196" i="27"/>
  <c r="AZ257" i="27" s="1"/>
  <c r="AO163" i="27"/>
  <c r="AO224" i="27" s="1"/>
  <c r="AQ207" i="27"/>
  <c r="AQ268" i="27" s="1"/>
  <c r="AV186" i="27"/>
  <c r="AV247" i="27" s="1"/>
  <c r="N162" i="27"/>
  <c r="N223" i="27" s="1"/>
  <c r="BA158" i="27"/>
  <c r="AC161" i="27"/>
  <c r="AC222" i="27" s="1"/>
  <c r="AS168" i="27"/>
  <c r="AS229" i="27" s="1"/>
  <c r="L179" i="27"/>
  <c r="L240" i="27" s="1"/>
  <c r="AV181" i="27"/>
  <c r="AV242" i="27" s="1"/>
  <c r="AI195" i="27"/>
  <c r="AI256" i="27" s="1"/>
  <c r="AQ186" i="27"/>
  <c r="AQ247" i="27" s="1"/>
  <c r="AE169" i="27"/>
  <c r="AE230" i="27" s="1"/>
  <c r="O208" i="27"/>
  <c r="O269" i="27" s="1"/>
  <c r="AE164" i="27"/>
  <c r="AE225" i="27" s="1"/>
  <c r="AB184" i="27"/>
  <c r="AB245" i="27" s="1"/>
  <c r="BA184" i="27"/>
  <c r="BA245" i="27" s="1"/>
  <c r="W194" i="27"/>
  <c r="W255" i="27" s="1"/>
  <c r="S197" i="27"/>
  <c r="S258" i="27" s="1"/>
  <c r="AK206" i="27"/>
  <c r="AK267" i="27" s="1"/>
  <c r="X192" i="27"/>
  <c r="X253" i="27" s="1"/>
  <c r="Q207" i="27"/>
  <c r="Q268" i="27" s="1"/>
  <c r="BF197" i="27"/>
  <c r="BF258" i="27" s="1"/>
  <c r="AX193" i="27"/>
  <c r="AX254" i="27" s="1"/>
  <c r="AE207" i="27"/>
  <c r="AE268" i="27" s="1"/>
  <c r="O182" i="27"/>
  <c r="O243" i="27" s="1"/>
  <c r="T191" i="27"/>
  <c r="T252" i="27" s="1"/>
  <c r="AZ185" i="27"/>
  <c r="AZ246" i="27" s="1"/>
  <c r="N205" i="27"/>
  <c r="N266" i="27" s="1"/>
  <c r="J194" i="27"/>
  <c r="J255" i="27" s="1"/>
  <c r="BG206" i="27"/>
  <c r="BG267" i="27" s="1"/>
  <c r="Q209" i="27"/>
  <c r="Q270" i="27" s="1"/>
  <c r="AG187" i="27"/>
  <c r="AG248" i="27" s="1"/>
  <c r="AM205" i="27"/>
  <c r="AM266" i="27" s="1"/>
  <c r="AQ171" i="27"/>
  <c r="AQ232" i="27" s="1"/>
  <c r="AC208" i="27"/>
  <c r="AC269" i="27" s="1"/>
  <c r="BE194" i="27"/>
  <c r="AU207" i="27"/>
  <c r="AU268" i="27" s="1"/>
  <c r="Q183" i="27"/>
  <c r="Q244" i="27" s="1"/>
  <c r="AO207" i="27"/>
  <c r="AO268" i="27" s="1"/>
  <c r="P207" i="27"/>
  <c r="P268" i="27" s="1"/>
  <c r="J204" i="27"/>
  <c r="J265" i="27" s="1"/>
  <c r="W195" i="27"/>
  <c r="W256" i="27" s="1"/>
  <c r="AJ205" i="27"/>
  <c r="AJ266" i="27" s="1"/>
  <c r="AK179" i="27"/>
  <c r="AK240" i="27" s="1"/>
  <c r="X207" i="27"/>
  <c r="X268" i="27" s="1"/>
  <c r="W183" i="27"/>
  <c r="W244" i="27" s="1"/>
  <c r="U183" i="27"/>
  <c r="U244" i="27" s="1"/>
  <c r="AN179" i="27"/>
  <c r="AN240" i="27" s="1"/>
  <c r="L195" i="27"/>
  <c r="L256" i="27" s="1"/>
  <c r="W197" i="27"/>
  <c r="W258" i="27" s="1"/>
  <c r="Y166" i="27"/>
  <c r="Y227" i="27" s="1"/>
  <c r="BA193" i="27"/>
  <c r="BA254" i="27" s="1"/>
  <c r="W209" i="27"/>
  <c r="W270" i="27" s="1"/>
  <c r="AT206" i="27"/>
  <c r="AT267" i="27" s="1"/>
  <c r="BF183" i="27"/>
  <c r="K163" i="27"/>
  <c r="K224" i="27" s="1"/>
  <c r="AX159" i="27"/>
  <c r="AX220" i="27" s="1"/>
  <c r="Z162" i="27"/>
  <c r="Z223" i="27" s="1"/>
  <c r="AV169" i="27"/>
  <c r="AV230" i="27" s="1"/>
  <c r="I180" i="27"/>
  <c r="M166" i="27"/>
  <c r="M227" i="27" s="1"/>
  <c r="Q191" i="27"/>
  <c r="Q252" i="27" s="1"/>
  <c r="AU186" i="27"/>
  <c r="AU247" i="27" s="1"/>
  <c r="L202" i="27"/>
  <c r="L263" i="27" s="1"/>
  <c r="AT207" i="27"/>
  <c r="AT268" i="27" s="1"/>
  <c r="BF186" i="27"/>
  <c r="W188" i="27"/>
  <c r="W249" i="27" s="1"/>
  <c r="BC206" i="27"/>
  <c r="BC267" i="27" s="1"/>
  <c r="L180" i="27"/>
  <c r="L241" i="27" s="1"/>
  <c r="N204" i="27"/>
  <c r="N265" i="27" s="1"/>
  <c r="BF194" i="27"/>
  <c r="R158" i="27"/>
  <c r="T168" i="27"/>
  <c r="T229" i="27" s="1"/>
  <c r="BG164" i="27"/>
  <c r="BG225" i="27" s="1"/>
  <c r="I164" i="27"/>
  <c r="P175" i="27"/>
  <c r="P236" i="27" s="1"/>
  <c r="BC158" i="27"/>
  <c r="AC206" i="27"/>
  <c r="AC267" i="27" s="1"/>
  <c r="AG171" i="27"/>
  <c r="AG232" i="27" s="1"/>
  <c r="J188" i="27"/>
  <c r="J249" i="27" s="1"/>
  <c r="AS184" i="27"/>
  <c r="AS245" i="27" s="1"/>
  <c r="X196" i="27"/>
  <c r="X257" i="27" s="1"/>
  <c r="BA196" i="27"/>
  <c r="BA257" i="27" s="1"/>
  <c r="AU163" i="27"/>
  <c r="AU224" i="27" s="1"/>
  <c r="T195" i="27"/>
  <c r="T256" i="27" s="1"/>
  <c r="T210" i="27"/>
  <c r="T271" i="27" s="1"/>
  <c r="AD206" i="27"/>
  <c r="AD267" i="27" s="1"/>
  <c r="BE182" i="27"/>
  <c r="AA163" i="27"/>
  <c r="AA224" i="27" s="1"/>
  <c r="O160" i="27"/>
  <c r="O221" i="27" s="1"/>
  <c r="AP162" i="27"/>
  <c r="AP223" i="27" s="1"/>
  <c r="P170" i="27"/>
  <c r="P231" i="27" s="1"/>
  <c r="Y180" i="27"/>
  <c r="Y241" i="27" s="1"/>
  <c r="BE210" i="27"/>
  <c r="BE271" i="27" s="1"/>
  <c r="V205" i="27"/>
  <c r="V266" i="27" s="1"/>
  <c r="AI194" i="27"/>
  <c r="AI255" i="27" s="1"/>
  <c r="K188" i="27"/>
  <c r="K249" i="27" s="1"/>
  <c r="I163" i="27"/>
  <c r="AH191" i="27"/>
  <c r="AH252" i="27" s="1"/>
  <c r="Q196" i="27"/>
  <c r="Q257" i="27" s="1"/>
  <c r="AK196" i="27"/>
  <c r="AK257" i="27" s="1"/>
  <c r="I207" i="27"/>
  <c r="Y207" i="27"/>
  <c r="Y268" i="27" s="1"/>
  <c r="L209" i="27"/>
  <c r="L270" i="27" s="1"/>
  <c r="Z209" i="27"/>
  <c r="Z270" i="27" s="1"/>
  <c r="I190" i="27"/>
  <c r="AG207" i="27"/>
  <c r="AG268" i="27" s="1"/>
  <c r="U164" i="27"/>
  <c r="U225" i="27" s="1"/>
  <c r="AU197" i="27"/>
  <c r="AU258" i="27" s="1"/>
  <c r="K169" i="27"/>
  <c r="K230" i="27" s="1"/>
  <c r="BB208" i="27"/>
  <c r="BB269" i="27" s="1"/>
  <c r="AM210" i="27"/>
  <c r="AM271" i="27" s="1"/>
  <c r="AX192" i="27"/>
  <c r="AX253" i="27" s="1"/>
  <c r="AD205" i="27"/>
  <c r="AD266" i="27" s="1"/>
  <c r="AJ189" i="27"/>
  <c r="AJ250" i="27" s="1"/>
  <c r="AP206" i="27"/>
  <c r="AP267" i="27" s="1"/>
  <c r="BB178" i="27"/>
  <c r="BB183" i="27"/>
  <c r="BE196" i="27"/>
  <c r="BE257" i="27" s="1"/>
  <c r="W208" i="27"/>
  <c r="W269" i="27" s="1"/>
  <c r="R170" i="27"/>
  <c r="R231" i="27" s="1"/>
  <c r="U205" i="27"/>
  <c r="U266" i="27" s="1"/>
  <c r="Z171" i="27"/>
  <c r="Z232" i="27" s="1"/>
  <c r="M169" i="27"/>
  <c r="M230" i="27" s="1"/>
  <c r="U206" i="27"/>
  <c r="U267" i="27" s="1"/>
  <c r="X186" i="27"/>
  <c r="X247" i="27" s="1"/>
  <c r="AM186" i="27"/>
  <c r="AM247" i="27" s="1"/>
  <c r="BB196" i="27"/>
  <c r="BB257" i="27" s="1"/>
  <c r="AL160" i="27"/>
  <c r="AL221" i="27" s="1"/>
  <c r="AB206" i="27"/>
  <c r="AB267" i="27" s="1"/>
  <c r="J199" i="27"/>
  <c r="J260" i="27" s="1"/>
  <c r="AB208" i="27"/>
  <c r="AB269" i="27" s="1"/>
  <c r="AV209" i="27"/>
  <c r="AV270" i="27" s="1"/>
  <c r="AN190" i="27"/>
  <c r="AN251" i="27" s="1"/>
  <c r="BB193" i="27"/>
  <c r="AL209" i="27"/>
  <c r="AL270" i="27" s="1"/>
  <c r="AO188" i="27"/>
  <c r="AO249" i="27" s="1"/>
  <c r="AV206" i="27"/>
  <c r="AV267" i="27" s="1"/>
  <c r="N200" i="27"/>
  <c r="N261" i="27" s="1"/>
  <c r="BB172" i="27"/>
  <c r="AK165" i="27"/>
  <c r="AK226" i="27" s="1"/>
  <c r="Y162" i="27"/>
  <c r="Y223" i="27" s="1"/>
  <c r="AW159" i="27"/>
  <c r="AW220" i="27" s="1"/>
  <c r="AG172" i="27"/>
  <c r="AG233" i="27" s="1"/>
  <c r="AI182" i="27"/>
  <c r="AI243" i="27" s="1"/>
  <c r="BE168" i="27"/>
  <c r="BE229" i="27" s="1"/>
  <c r="BG197" i="27"/>
  <c r="BG258" i="27" s="1"/>
  <c r="P196" i="27"/>
  <c r="P257" i="27" s="1"/>
  <c r="S194" i="27"/>
  <c r="S255" i="27" s="1"/>
  <c r="T205" i="27"/>
  <c r="T266" i="27" s="1"/>
  <c r="J178" i="27"/>
  <c r="J239" i="27" s="1"/>
  <c r="R180" i="27"/>
  <c r="R241" i="27" s="1"/>
  <c r="K197" i="27"/>
  <c r="K258" i="27" s="1"/>
  <c r="BB164" i="27"/>
  <c r="BB225" i="27" s="1"/>
  <c r="M209" i="27"/>
  <c r="M270" i="27" s="1"/>
  <c r="AE190" i="27"/>
  <c r="AE251" i="27" s="1"/>
  <c r="AR160" i="27"/>
  <c r="AR221" i="27" s="1"/>
  <c r="AT170" i="27"/>
  <c r="AT231" i="27" s="1"/>
  <c r="BG159" i="27"/>
  <c r="BG220" i="27" s="1"/>
  <c r="M167" i="27"/>
  <c r="M228" i="27" s="1"/>
  <c r="AP177" i="27"/>
  <c r="AP238" i="27" s="1"/>
  <c r="BC162" i="27"/>
  <c r="AL197" i="27"/>
  <c r="AL258" i="27" s="1"/>
  <c r="BD207" i="27"/>
  <c r="BD268" i="27" s="1"/>
  <c r="AW209" i="27"/>
  <c r="AW270" i="27" s="1"/>
  <c r="BF163" i="27"/>
  <c r="AU192" i="27"/>
  <c r="AU253" i="27" s="1"/>
  <c r="AE193" i="27"/>
  <c r="AE254" i="27" s="1"/>
  <c r="V209" i="27"/>
  <c r="V270" i="27" s="1"/>
  <c r="BC190" i="27"/>
  <c r="AS207" i="27"/>
  <c r="AS268" i="27" s="1"/>
  <c r="K198" i="27"/>
  <c r="K259" i="27" s="1"/>
  <c r="AX170" i="27"/>
  <c r="AX231" i="27" s="1"/>
  <c r="BA165" i="27"/>
  <c r="BA226" i="27" s="1"/>
  <c r="AO162" i="27"/>
  <c r="AO223" i="27" s="1"/>
  <c r="Y160" i="27"/>
  <c r="Y221" i="27" s="1"/>
  <c r="AW172" i="27"/>
  <c r="AW233" i="27" s="1"/>
  <c r="AY182" i="27"/>
  <c r="AY243" i="27" s="1"/>
  <c r="AW183" i="27"/>
  <c r="AW244" i="27" s="1"/>
  <c r="AN197" i="27"/>
  <c r="AN258" i="27" s="1"/>
  <c r="AE188" i="27"/>
  <c r="AE249" i="27" s="1"/>
  <c r="AZ176" i="27"/>
  <c r="AZ237" i="27" s="1"/>
  <c r="BF207" i="27"/>
  <c r="BF268" i="27" s="1"/>
  <c r="AX191" i="27"/>
  <c r="AX252" i="27" s="1"/>
  <c r="AO195" i="27"/>
  <c r="AO256" i="27" s="1"/>
  <c r="AM163" i="27"/>
  <c r="AM224" i="27" s="1"/>
  <c r="L183" i="27"/>
  <c r="L244" i="27" s="1"/>
  <c r="AT158" i="27"/>
  <c r="AT219" i="27" s="1"/>
  <c r="AO194" i="27"/>
  <c r="AO255" i="27" s="1"/>
  <c r="AB161" i="27"/>
  <c r="AB222" i="27" s="1"/>
  <c r="BC210" i="27"/>
  <c r="BC271" i="27" s="1"/>
  <c r="N193" i="27"/>
  <c r="N254" i="27" s="1"/>
  <c r="AS193" i="27"/>
  <c r="AS254" i="27" s="1"/>
  <c r="AT197" i="27"/>
  <c r="AT258" i="27" s="1"/>
  <c r="AU168" i="27"/>
  <c r="AU229" i="27" s="1"/>
  <c r="O172" i="27"/>
  <c r="O233" i="27" s="1"/>
  <c r="AP196" i="27"/>
  <c r="AP257" i="27" s="1"/>
  <c r="BF161" i="27"/>
  <c r="AI207" i="27"/>
  <c r="AI268" i="27" s="1"/>
  <c r="AT189" i="27"/>
  <c r="AT250" i="27" s="1"/>
  <c r="I161" i="27"/>
  <c r="K171" i="27"/>
  <c r="K232" i="27" s="1"/>
  <c r="X160" i="27"/>
  <c r="X221" i="27" s="1"/>
  <c r="AF167" i="27"/>
  <c r="AF228" i="27" s="1"/>
  <c r="BF177" i="27"/>
  <c r="BF238" i="27" s="1"/>
  <c r="AS174" i="27"/>
  <c r="AS235" i="27" s="1"/>
  <c r="P176" i="27"/>
  <c r="P237" i="27" s="1"/>
  <c r="AJ194" i="27"/>
  <c r="AJ255" i="27" s="1"/>
  <c r="AL172" i="27"/>
  <c r="AL233" i="27" s="1"/>
  <c r="BC189" i="27"/>
  <c r="P186" i="27"/>
  <c r="P247" i="27" s="1"/>
  <c r="AN181" i="27"/>
  <c r="AN242" i="27" s="1"/>
  <c r="AQ195" i="27"/>
  <c r="AQ256" i="27" s="1"/>
  <c r="BC197" i="27"/>
  <c r="BC258" i="27" s="1"/>
  <c r="AH207" i="27"/>
  <c r="AH268" i="27" s="1"/>
  <c r="AF189" i="27"/>
  <c r="AF250" i="27" s="1"/>
  <c r="AH185" i="27"/>
  <c r="AH246" i="27" s="1"/>
  <c r="O203" i="27"/>
  <c r="O264" i="27" s="1"/>
  <c r="P164" i="27"/>
  <c r="P225" i="27" s="1"/>
  <c r="AE163" i="27"/>
  <c r="AE224" i="27" s="1"/>
  <c r="N181" i="27"/>
  <c r="N242" i="27" s="1"/>
  <c r="AB172" i="27"/>
  <c r="AB233" i="27" s="1"/>
  <c r="AW168" i="27"/>
  <c r="AW229" i="27" s="1"/>
  <c r="BF167" i="27"/>
  <c r="BF228" i="27" s="1"/>
  <c r="AP181" i="27"/>
  <c r="AP242" i="27" s="1"/>
  <c r="L192" i="27"/>
  <c r="L253" i="27" s="1"/>
  <c r="Z176" i="27"/>
  <c r="Z237" i="27" s="1"/>
  <c r="AY169" i="27"/>
  <c r="AY230" i="27" s="1"/>
  <c r="BE165" i="27"/>
  <c r="AB185" i="27"/>
  <c r="AB246" i="27" s="1"/>
  <c r="W196" i="27"/>
  <c r="W257" i="27" s="1"/>
  <c r="AO177" i="27"/>
  <c r="AO238" i="27" s="1"/>
  <c r="AY190" i="27"/>
  <c r="AY251" i="27" s="1"/>
  <c r="U180" i="27"/>
  <c r="U241" i="27" s="1"/>
  <c r="K201" i="27"/>
  <c r="K262" i="27" s="1"/>
  <c r="I178" i="27"/>
  <c r="BA170" i="27"/>
  <c r="BA231" i="27" s="1"/>
  <c r="Y176" i="27"/>
  <c r="Y237" i="27" s="1"/>
  <c r="AR161" i="27"/>
  <c r="AR222" i="27" s="1"/>
  <c r="AZ171" i="27"/>
  <c r="AZ232" i="27" s="1"/>
  <c r="AJ165" i="27"/>
  <c r="AJ226" i="27" s="1"/>
  <c r="AR162" i="27"/>
  <c r="AR223" i="27" s="1"/>
  <c r="W174" i="27"/>
  <c r="W235" i="27" s="1"/>
  <c r="N176" i="27"/>
  <c r="N237" i="27" s="1"/>
  <c r="S187" i="27"/>
  <c r="S248" i="27" s="1"/>
  <c r="BD168" i="27"/>
  <c r="BD229" i="27" s="1"/>
  <c r="AG159" i="27"/>
  <c r="AG220" i="27" s="1"/>
  <c r="V177" i="27"/>
  <c r="V238" i="27" s="1"/>
  <c r="AB178" i="27"/>
  <c r="AB239" i="27" s="1"/>
  <c r="X191" i="27"/>
  <c r="X252" i="27" s="1"/>
  <c r="AA169" i="27"/>
  <c r="AA230" i="27" s="1"/>
  <c r="AR186" i="27"/>
  <c r="AR247" i="27" s="1"/>
  <c r="T173" i="27"/>
  <c r="T234" i="27" s="1"/>
  <c r="Z188" i="27"/>
  <c r="Z249" i="27" s="1"/>
  <c r="AI193" i="27"/>
  <c r="AI254" i="27" s="1"/>
  <c r="BD186" i="27"/>
  <c r="AW189" i="27"/>
  <c r="AW250" i="27" s="1"/>
  <c r="AW195" i="27"/>
  <c r="AW256" i="27" s="1"/>
  <c r="AM167" i="27"/>
  <c r="AM228" i="27" s="1"/>
  <c r="L163" i="27"/>
  <c r="L224" i="27" s="1"/>
  <c r="AK184" i="27"/>
  <c r="AK245" i="27" s="1"/>
  <c r="BE173" i="27"/>
  <c r="AM170" i="27"/>
  <c r="AM231" i="27" s="1"/>
  <c r="AY170" i="27"/>
  <c r="AY231" i="27" s="1"/>
  <c r="AE183" i="27"/>
  <c r="AE244" i="27" s="1"/>
  <c r="BC194" i="27"/>
  <c r="L189" i="27"/>
  <c r="L250" i="27" s="1"/>
  <c r="AP197" i="27"/>
  <c r="AP258" i="27" s="1"/>
  <c r="AK209" i="27"/>
  <c r="AK270" i="27" s="1"/>
  <c r="AT162" i="27"/>
  <c r="AT223" i="27" s="1"/>
  <c r="J162" i="27"/>
  <c r="J223" i="27" s="1"/>
  <c r="AR179" i="27"/>
  <c r="AR240" i="27" s="1"/>
  <c r="AM171" i="27"/>
  <c r="AM232" i="27" s="1"/>
  <c r="BB167" i="27"/>
  <c r="BB228" i="27" s="1"/>
  <c r="AJ166" i="27"/>
  <c r="AJ227" i="27" s="1"/>
  <c r="AU180" i="27"/>
  <c r="AU241" i="27" s="1"/>
  <c r="W191" i="27"/>
  <c r="W252" i="27" s="1"/>
  <c r="AE175" i="27"/>
  <c r="AE236" i="27" s="1"/>
  <c r="AC168" i="27"/>
  <c r="AC229" i="27" s="1"/>
  <c r="U163" i="27"/>
  <c r="U224" i="27" s="1"/>
  <c r="AF184" i="27"/>
  <c r="AF245" i="27" s="1"/>
  <c r="AH195" i="27"/>
  <c r="AH256" i="27" s="1"/>
  <c r="AG178" i="27"/>
  <c r="AG239" i="27" s="1"/>
  <c r="AA191" i="27"/>
  <c r="AA252" i="27" s="1"/>
  <c r="BG180" i="27"/>
  <c r="W169" i="27"/>
  <c r="W230" i="27" s="1"/>
  <c r="O162" i="27"/>
  <c r="O223" i="27" s="1"/>
  <c r="N194" i="27"/>
  <c r="N255" i="27" s="1"/>
  <c r="AC195" i="27"/>
  <c r="AC256" i="27" s="1"/>
  <c r="BC167" i="27"/>
  <c r="BC228" i="27" s="1"/>
  <c r="AK163" i="27"/>
  <c r="AK224" i="27" s="1"/>
  <c r="AB158" i="27"/>
  <c r="AB219" i="27" s="1"/>
  <c r="V174" i="27"/>
  <c r="V235" i="27" s="1"/>
  <c r="BE170" i="27"/>
  <c r="BE231" i="27" s="1"/>
  <c r="AC171" i="27"/>
  <c r="AC232" i="27" s="1"/>
  <c r="AX183" i="27"/>
  <c r="AX244" i="27" s="1"/>
  <c r="U162" i="27"/>
  <c r="U223" i="27" s="1"/>
  <c r="AH178" i="27"/>
  <c r="AH239" i="27" s="1"/>
  <c r="K173" i="27"/>
  <c r="K234" i="27" s="1"/>
  <c r="AD171" i="27"/>
  <c r="AD232" i="27" s="1"/>
  <c r="AJ187" i="27"/>
  <c r="AJ248" i="27" s="1"/>
  <c r="AZ162" i="27"/>
  <c r="AZ223" i="27" s="1"/>
  <c r="Y184" i="27"/>
  <c r="Y245" i="27" s="1"/>
  <c r="AL167" i="27"/>
  <c r="AL228" i="27" s="1"/>
  <c r="I186" i="27"/>
  <c r="BA195" i="27"/>
  <c r="BA256" i="27" s="1"/>
  <c r="AD196" i="27"/>
  <c r="AD257" i="27" s="1"/>
  <c r="N206" i="27"/>
  <c r="N267" i="27" s="1"/>
  <c r="AQ163" i="27"/>
  <c r="AQ224" i="27" s="1"/>
  <c r="BF162" i="27"/>
  <c r="AO180" i="27"/>
  <c r="AO241" i="27" s="1"/>
  <c r="BC171" i="27"/>
  <c r="V168" i="27"/>
  <c r="V229" i="27" s="1"/>
  <c r="N167" i="27"/>
  <c r="N228" i="27" s="1"/>
  <c r="O181" i="27"/>
  <c r="O242" i="27" s="1"/>
  <c r="AM191" i="27"/>
  <c r="AM252" i="27" s="1"/>
  <c r="AX175" i="27"/>
  <c r="AX236" i="27" s="1"/>
  <c r="BG168" i="27"/>
  <c r="BG229" i="27" s="1"/>
  <c r="AC164" i="27"/>
  <c r="AC225" i="27" s="1"/>
  <c r="AY184" i="27"/>
  <c r="AY245" i="27" s="1"/>
  <c r="AX195" i="27"/>
  <c r="AX256" i="27" s="1"/>
  <c r="M179" i="27"/>
  <c r="M240" i="27" s="1"/>
  <c r="AS191" i="27"/>
  <c r="AS252" i="27" s="1"/>
  <c r="AF181" i="27"/>
  <c r="AF242" i="27" s="1"/>
  <c r="V164" i="27"/>
  <c r="V225" i="27" s="1"/>
  <c r="AG174" i="27"/>
  <c r="AG235" i="27" s="1"/>
  <c r="BB209" i="27"/>
  <c r="BB270" i="27" s="1"/>
  <c r="AY205" i="27"/>
  <c r="AY266" i="27" s="1"/>
  <c r="K166" i="27"/>
  <c r="K227" i="27" s="1"/>
  <c r="V163" i="27"/>
  <c r="V224" i="27" s="1"/>
  <c r="AD173" i="27"/>
  <c r="AD234" i="27" s="1"/>
  <c r="BG166" i="27"/>
  <c r="BG227" i="27" s="1"/>
  <c r="N164" i="27"/>
  <c r="N225" i="27" s="1"/>
  <c r="V159" i="27"/>
  <c r="V220" i="27" s="1"/>
  <c r="Q177" i="27"/>
  <c r="Q238" i="27" s="1"/>
  <c r="P188" i="27"/>
  <c r="P249" i="27" s="1"/>
  <c r="J205" i="27"/>
  <c r="J266" i="27" s="1"/>
  <c r="AS169" i="27"/>
  <c r="AS230" i="27" s="1"/>
  <c r="AI172" i="27"/>
  <c r="AI233" i="27" s="1"/>
  <c r="AS194" i="27"/>
  <c r="AS255" i="27" s="1"/>
  <c r="T165" i="27"/>
  <c r="T226" i="27" s="1"/>
  <c r="AK178" i="27"/>
  <c r="AK239" i="27" s="1"/>
  <c r="M196" i="27"/>
  <c r="M257" i="27" s="1"/>
  <c r="U186" i="27"/>
  <c r="U247" i="27" s="1"/>
  <c r="R179" i="27"/>
  <c r="R240" i="27" s="1"/>
  <c r="AB195" i="27"/>
  <c r="AB256" i="27" s="1"/>
  <c r="AA173" i="27"/>
  <c r="AA234" i="27" s="1"/>
  <c r="AO159" i="27"/>
  <c r="AO220" i="27" s="1"/>
  <c r="AZ178" i="27"/>
  <c r="AZ239" i="27" s="1"/>
  <c r="AL191" i="27"/>
  <c r="AL252" i="27" s="1"/>
  <c r="AT193" i="27"/>
  <c r="AT254" i="27" s="1"/>
  <c r="AV166" i="27"/>
  <c r="AV227" i="27" s="1"/>
  <c r="P187" i="27"/>
  <c r="P248" i="27" s="1"/>
  <c r="J203" i="27"/>
  <c r="J264" i="27" s="1"/>
  <c r="AY210" i="27"/>
  <c r="AY271" i="27" s="1"/>
  <c r="T171" i="27"/>
  <c r="T232" i="27" s="1"/>
  <c r="AN184" i="27"/>
  <c r="AN245" i="27" s="1"/>
  <c r="AP165" i="27"/>
  <c r="AP226" i="27" s="1"/>
  <c r="U195" i="27"/>
  <c r="U256" i="27" s="1"/>
  <c r="X158" i="27"/>
  <c r="X219" i="27" s="1"/>
  <c r="AR194" i="27"/>
  <c r="AR255" i="27" s="1"/>
  <c r="AD175" i="27"/>
  <c r="AD236" i="27" s="1"/>
  <c r="Q189" i="27"/>
  <c r="Q250" i="27" s="1"/>
  <c r="L196" i="27"/>
  <c r="L257" i="27" s="1"/>
  <c r="AQ196" i="27"/>
  <c r="AQ257" i="27" s="1"/>
  <c r="K162" i="27"/>
  <c r="K223" i="27" s="1"/>
  <c r="BG194" i="27"/>
  <c r="L210" i="27"/>
  <c r="L271" i="27" s="1"/>
  <c r="V206" i="27"/>
  <c r="V267" i="27" s="1"/>
  <c r="Y186" i="27"/>
  <c r="Y247" i="27" s="1"/>
  <c r="V162" i="27"/>
  <c r="V223" i="27" s="1"/>
  <c r="J159" i="27"/>
  <c r="J220" i="27" s="1"/>
  <c r="AK161" i="27"/>
  <c r="AK222" i="27" s="1"/>
  <c r="BB168" i="27"/>
  <c r="BB229" i="27" s="1"/>
  <c r="T179" i="27"/>
  <c r="T240" i="27" s="1"/>
  <c r="AR209" i="27"/>
  <c r="AR270" i="27" s="1"/>
  <c r="AF210" i="27"/>
  <c r="AF271" i="27" s="1"/>
  <c r="AK173" i="27"/>
  <c r="AK234" i="27" s="1"/>
  <c r="AE208" i="27"/>
  <c r="AE269" i="27" s="1"/>
  <c r="AL159" i="27"/>
  <c r="AL220" i="27" s="1"/>
  <c r="V178" i="27"/>
  <c r="V239" i="27" s="1"/>
  <c r="AB173" i="27"/>
  <c r="AB234" i="27" s="1"/>
  <c r="BC193" i="27"/>
  <c r="U196" i="27"/>
  <c r="U257" i="27" s="1"/>
  <c r="AS185" i="27"/>
  <c r="AS246" i="27" s="1"/>
  <c r="AC181" i="27"/>
  <c r="AC242" i="27" s="1"/>
  <c r="AR175" i="27"/>
  <c r="AR236" i="27" s="1"/>
  <c r="J197" i="27"/>
  <c r="J258" i="27" s="1"/>
  <c r="AP166" i="27"/>
  <c r="AP227" i="27" s="1"/>
  <c r="AL161" i="27"/>
  <c r="AL222" i="27" s="1"/>
  <c r="AN183" i="27"/>
  <c r="AN244" i="27" s="1"/>
  <c r="AO173" i="27"/>
  <c r="AO234" i="27" s="1"/>
  <c r="T170" i="27"/>
  <c r="T231" i="27" s="1"/>
  <c r="W170" i="27"/>
  <c r="W231" i="27" s="1"/>
  <c r="M183" i="27"/>
  <c r="M244" i="27" s="1"/>
  <c r="AO160" i="27"/>
  <c r="AO221" i="27" s="1"/>
  <c r="AV177" i="27"/>
  <c r="AV238" i="27" s="1"/>
  <c r="J172" i="27"/>
  <c r="J233" i="27" s="1"/>
  <c r="AN169" i="27"/>
  <c r="AN230" i="27" s="1"/>
  <c r="AX186" i="27"/>
  <c r="AX247" i="27" s="1"/>
  <c r="AJ197" i="27"/>
  <c r="AJ258" i="27" s="1"/>
  <c r="BC179" i="27"/>
  <c r="V192" i="27"/>
  <c r="V253" i="27" s="1"/>
  <c r="N182" i="27"/>
  <c r="N243" i="27" s="1"/>
  <c r="AT179" i="27"/>
  <c r="AT240" i="27" s="1"/>
  <c r="AI160" i="27"/>
  <c r="AI221" i="27" s="1"/>
  <c r="BC209" i="27"/>
  <c r="BC270" i="27" s="1"/>
  <c r="AL164" i="27"/>
  <c r="AL225" i="27" s="1"/>
  <c r="S164" i="27"/>
  <c r="S225" i="27" s="1"/>
  <c r="AA174" i="27"/>
  <c r="AA235" i="27" s="1"/>
  <c r="Z167" i="27"/>
  <c r="Z228" i="27" s="1"/>
  <c r="AJ164" i="27"/>
  <c r="AJ225" i="27" s="1"/>
  <c r="M160" i="27"/>
  <c r="M221" i="27" s="1"/>
  <c r="AJ177" i="27"/>
  <c r="AJ238" i="27" s="1"/>
  <c r="AF188" i="27"/>
  <c r="AF249" i="27" s="1"/>
  <c r="U171" i="27"/>
  <c r="U232" i="27" s="1"/>
  <c r="AS162" i="27"/>
  <c r="AS223" i="27" s="1"/>
  <c r="AR178" i="27"/>
  <c r="AR239" i="27" s="1"/>
  <c r="AN180" i="27"/>
  <c r="AN241" i="27" s="1"/>
  <c r="AQ192" i="27"/>
  <c r="AQ253" i="27" s="1"/>
  <c r="AX172" i="27"/>
  <c r="AX233" i="27" s="1"/>
  <c r="O188" i="27"/>
  <c r="O249" i="27" s="1"/>
  <c r="BE175" i="27"/>
  <c r="AV189" i="27"/>
  <c r="AV250" i="27" s="1"/>
  <c r="BB210" i="27"/>
  <c r="BB271" i="27" s="1"/>
  <c r="W177" i="27"/>
  <c r="W238" i="27" s="1"/>
  <c r="AE182" i="27"/>
  <c r="AE243" i="27" s="1"/>
  <c r="J192" i="27"/>
  <c r="J253" i="27" s="1"/>
  <c r="N170" i="27"/>
  <c r="N231" i="27" s="1"/>
  <c r="AB166" i="27"/>
  <c r="AB227" i="27" s="1"/>
  <c r="P161" i="27"/>
  <c r="P222" i="27" s="1"/>
  <c r="BD158" i="27"/>
  <c r="BD171" i="27"/>
  <c r="BC172" i="27"/>
  <c r="AZ184" i="27"/>
  <c r="AZ245" i="27" s="1"/>
  <c r="AY176" i="27"/>
  <c r="AY237" i="27" s="1"/>
  <c r="Y165" i="27"/>
  <c r="Y226" i="27" s="1"/>
  <c r="AA194" i="27"/>
  <c r="AA255" i="27" s="1"/>
  <c r="K207" i="27"/>
  <c r="K268" i="27" s="1"/>
  <c r="U165" i="27"/>
  <c r="U226" i="27" s="1"/>
  <c r="X159" i="27"/>
  <c r="X220" i="27" s="1"/>
  <c r="S182" i="27"/>
  <c r="S243" i="27" s="1"/>
  <c r="AZ172" i="27"/>
  <c r="AZ233" i="27" s="1"/>
  <c r="Z169" i="27"/>
  <c r="Z230" i="27" s="1"/>
  <c r="AY168" i="27"/>
  <c r="AY229" i="27" s="1"/>
  <c r="R182" i="27"/>
  <c r="R243" i="27" s="1"/>
  <c r="AN158" i="27"/>
  <c r="AN219" i="27" s="1"/>
  <c r="BB176" i="27"/>
  <c r="BB237" i="27" s="1"/>
  <c r="AR170" i="27"/>
  <c r="AR231" i="27" s="1"/>
  <c r="Y167" i="27"/>
  <c r="Y228" i="27" s="1"/>
  <c r="BC185" i="27"/>
  <c r="AU196" i="27"/>
  <c r="AU257" i="27" s="1"/>
  <c r="AS180" i="27"/>
  <c r="AS241" i="27" s="1"/>
  <c r="AT192" i="27"/>
  <c r="AT253" i="27" s="1"/>
  <c r="AS182" i="27"/>
  <c r="AS243" i="27" s="1"/>
  <c r="AV205" i="27"/>
  <c r="AV266" i="27" s="1"/>
  <c r="AB194" i="27"/>
  <c r="AB255" i="27" s="1"/>
  <c r="BG188" i="27"/>
  <c r="U191" i="27"/>
  <c r="U252" i="27" s="1"/>
  <c r="AD170" i="27"/>
  <c r="AD231" i="27" s="1"/>
  <c r="AT166" i="27"/>
  <c r="AT227" i="27" s="1"/>
  <c r="AP161" i="27"/>
  <c r="AP222" i="27" s="1"/>
  <c r="AD159" i="27"/>
  <c r="AD220" i="27" s="1"/>
  <c r="U172" i="27"/>
  <c r="U233" i="27" s="1"/>
  <c r="AC173" i="27"/>
  <c r="AC234" i="27" s="1"/>
  <c r="Q185" i="27"/>
  <c r="Q246" i="27" s="1"/>
  <c r="R165" i="27"/>
  <c r="R226" i="27" s="1"/>
  <c r="BD179" i="27"/>
  <c r="BD174" i="27"/>
  <c r="AO174" i="27"/>
  <c r="AO235" i="27" s="1"/>
  <c r="BF188" i="27"/>
  <c r="K167" i="27"/>
  <c r="K228" i="27" s="1"/>
  <c r="AX185" i="27"/>
  <c r="AX246" i="27" s="1"/>
  <c r="R171" i="27"/>
  <c r="R232" i="27" s="1"/>
  <c r="AE187" i="27"/>
  <c r="AE248" i="27" s="1"/>
  <c r="AL185" i="27"/>
  <c r="AL246" i="27" s="1"/>
  <c r="BD192" i="27"/>
  <c r="AO197" i="27"/>
  <c r="AO258" i="27" s="1"/>
  <c r="R166" i="27"/>
  <c r="R227" i="27" s="1"/>
  <c r="AX160" i="27"/>
  <c r="AX221" i="27" s="1"/>
  <c r="P183" i="27"/>
  <c r="P244" i="27" s="1"/>
  <c r="Q173" i="27"/>
  <c r="Q234" i="27" s="1"/>
  <c r="AR169" i="27"/>
  <c r="AR230" i="27" s="1"/>
  <c r="AC169" i="27"/>
  <c r="AC230" i="27" s="1"/>
  <c r="AK182" i="27"/>
  <c r="AK243" i="27" s="1"/>
  <c r="AF159" i="27"/>
  <c r="AF220" i="27" s="1"/>
  <c r="U177" i="27"/>
  <c r="U238" i="27" s="1"/>
  <c r="V171" i="27"/>
  <c r="V232" i="27" s="1"/>
  <c r="S168" i="27"/>
  <c r="S229" i="27" s="1"/>
  <c r="W186" i="27"/>
  <c r="W247" i="27" s="1"/>
  <c r="L197" i="27"/>
  <c r="L258" i="27" s="1"/>
  <c r="S181" i="27"/>
  <c r="S242" i="27" s="1"/>
  <c r="N159" i="27"/>
  <c r="N220" i="27" s="1"/>
  <c r="O183" i="27"/>
  <c r="O244" i="27" s="1"/>
  <c r="Z170" i="27"/>
  <c r="Z231" i="27" s="1"/>
  <c r="I206" i="27"/>
  <c r="AB207" i="27"/>
  <c r="AB268" i="27" s="1"/>
  <c r="AX210" i="27"/>
  <c r="AX271" i="27" s="1"/>
  <c r="BF158" i="27"/>
  <c r="V158" i="27"/>
  <c r="V219" i="27" s="1"/>
  <c r="BD175" i="27"/>
  <c r="AV168" i="27"/>
  <c r="AV229" i="27" s="1"/>
  <c r="AU165" i="27"/>
  <c r="AU226" i="27" s="1"/>
  <c r="AI162" i="27"/>
  <c r="AI223" i="27" s="1"/>
  <c r="AN178" i="27"/>
  <c r="AN239" i="27" s="1"/>
  <c r="AC189" i="27"/>
  <c r="AC250" i="27" s="1"/>
  <c r="AH208" i="27"/>
  <c r="AH269" i="27" s="1"/>
  <c r="AT182" i="27"/>
  <c r="AT243" i="27" s="1"/>
  <c r="BC176" i="27"/>
  <c r="BC237" i="27" s="1"/>
  <c r="AZ197" i="27"/>
  <c r="AZ258" i="27" s="1"/>
  <c r="L175" i="27"/>
  <c r="L236" i="27" s="1"/>
  <c r="AZ181" i="27"/>
  <c r="AZ242" i="27" s="1"/>
  <c r="AI197" i="27"/>
  <c r="AI258" i="27" s="1"/>
  <c r="AK188" i="27"/>
  <c r="AK249" i="27" s="1"/>
  <c r="Z182" i="27"/>
  <c r="Z243" i="27" s="1"/>
  <c r="M171" i="27"/>
  <c r="M232" i="27" s="1"/>
  <c r="AC177" i="27"/>
  <c r="AC238" i="27" s="1"/>
  <c r="AL174" i="27"/>
  <c r="AL235" i="27" s="1"/>
  <c r="BA159" i="27"/>
  <c r="BA220" i="27" s="1"/>
  <c r="AW179" i="27"/>
  <c r="AW240" i="27" s="1"/>
  <c r="Q179" i="27"/>
  <c r="Q240" i="27" s="1"/>
  <c r="AD197" i="27"/>
  <c r="AD258" i="27" s="1"/>
  <c r="N188" i="27"/>
  <c r="N249" i="27" s="1"/>
  <c r="X173" i="27"/>
  <c r="X234" i="27" s="1"/>
  <c r="AO191" i="27"/>
  <c r="AO252" i="27" s="1"/>
  <c r="V181" i="27"/>
  <c r="V242" i="27" s="1"/>
  <c r="AP205" i="27"/>
  <c r="AP266" i="27" s="1"/>
  <c r="AC176" i="27"/>
  <c r="AC237" i="27" s="1"/>
  <c r="AI210" i="27"/>
  <c r="AI271" i="27" s="1"/>
  <c r="AJ171" i="27"/>
  <c r="AJ232" i="27" s="1"/>
  <c r="J168" i="27"/>
  <c r="J229" i="27" s="1"/>
  <c r="J187" i="27"/>
  <c r="J248" i="27" s="1"/>
  <c r="T184" i="27"/>
  <c r="T245" i="27" s="1"/>
  <c r="AD194" i="27"/>
  <c r="AD255" i="27" s="1"/>
  <c r="K195" i="27"/>
  <c r="K256" i="27" s="1"/>
  <c r="AA210" i="27"/>
  <c r="AA271" i="27" s="1"/>
  <c r="Q193" i="27"/>
  <c r="Q254" i="27" s="1"/>
  <c r="AX208" i="27"/>
  <c r="AX269" i="27" s="1"/>
  <c r="I205" i="27"/>
  <c r="AC182" i="27"/>
  <c r="AC243" i="27" s="1"/>
  <c r="AI163" i="27"/>
  <c r="AI224" i="27" s="1"/>
  <c r="W160" i="27"/>
  <c r="W221" i="27" s="1"/>
  <c r="AX162" i="27"/>
  <c r="AX223" i="27" s="1"/>
  <c r="Y170" i="27"/>
  <c r="Y231" i="27" s="1"/>
  <c r="AG180" i="27"/>
  <c r="AG241" i="27" s="1"/>
  <c r="L203" i="27"/>
  <c r="L264" i="27" s="1"/>
  <c r="BA191" i="27"/>
  <c r="BA252" i="27" s="1"/>
  <c r="W205" i="27"/>
  <c r="W266" i="27" s="1"/>
  <c r="AU194" i="27"/>
  <c r="AU255" i="27" s="1"/>
  <c r="T206" i="27"/>
  <c r="T267" i="27" s="1"/>
  <c r="Y209" i="27"/>
  <c r="Y270" i="27" s="1"/>
  <c r="AK210" i="27"/>
  <c r="AK271" i="27" s="1"/>
  <c r="AW191" i="27"/>
  <c r="AW252" i="27" s="1"/>
  <c r="AN194" i="27"/>
  <c r="AN255" i="27" s="1"/>
  <c r="AG195" i="27"/>
  <c r="AG256" i="27" s="1"/>
  <c r="AN167" i="27"/>
  <c r="AN228" i="27" s="1"/>
  <c r="AR210" i="27"/>
  <c r="AR271" i="27" s="1"/>
  <c r="AO193" i="27"/>
  <c r="AO254" i="27" s="1"/>
  <c r="Q169" i="27"/>
  <c r="Q230" i="27" s="1"/>
  <c r="V165" i="27"/>
  <c r="V226" i="27" s="1"/>
  <c r="Q160" i="27"/>
  <c r="Q221" i="27" s="1"/>
  <c r="AE158" i="27"/>
  <c r="AE219" i="27" s="1"/>
  <c r="AN171" i="27"/>
  <c r="AN232" i="27" s="1"/>
  <c r="AD172" i="27"/>
  <c r="AD233" i="27" s="1"/>
  <c r="AI184" i="27"/>
  <c r="AI245" i="27" s="1"/>
  <c r="AX163" i="27"/>
  <c r="AX224" i="27" s="1"/>
  <c r="S179" i="27"/>
  <c r="S240" i="27" s="1"/>
  <c r="J174" i="27"/>
  <c r="J235" i="27" s="1"/>
  <c r="L173" i="27"/>
  <c r="L234" i="27" s="1"/>
  <c r="U188" i="27"/>
  <c r="U249" i="27" s="1"/>
  <c r="K200" i="27"/>
  <c r="K261" i="27" s="1"/>
  <c r="BA181" i="27"/>
  <c r="BA242" i="27" s="1"/>
  <c r="BG160" i="27"/>
  <c r="AT183" i="27"/>
  <c r="AT244" i="27" s="1"/>
  <c r="AH193" i="27"/>
  <c r="AH254" i="27" s="1"/>
  <c r="BE208" i="27"/>
  <c r="BE269" i="27" s="1"/>
  <c r="AC207" i="27"/>
  <c r="AC268" i="27" s="1"/>
  <c r="BC159" i="27"/>
  <c r="BC220" i="27" s="1"/>
  <c r="S159" i="27"/>
  <c r="S220" i="27" s="1"/>
  <c r="BA176" i="27"/>
  <c r="BA237" i="27" s="1"/>
  <c r="AH169" i="27"/>
  <c r="AH230" i="27" s="1"/>
  <c r="N166" i="27"/>
  <c r="N227" i="27" s="1"/>
  <c r="X163" i="27"/>
  <c r="X224" i="27" s="1"/>
  <c r="BF178" i="27"/>
  <c r="AS189" i="27"/>
  <c r="AS250" i="27" s="1"/>
  <c r="U173" i="27"/>
  <c r="U234" i="27" s="1"/>
  <c r="AI165" i="27"/>
  <c r="AI226" i="27" s="1"/>
  <c r="O180" i="27"/>
  <c r="O241" i="27" s="1"/>
  <c r="AD182" i="27"/>
  <c r="AD243" i="27" s="1"/>
  <c r="BD193" i="27"/>
  <c r="AM175" i="27"/>
  <c r="AM236" i="27" s="1"/>
  <c r="AL189" i="27"/>
  <c r="AL250" i="27" s="1"/>
  <c r="T178" i="27"/>
  <c r="T239" i="27" s="1"/>
  <c r="S191" i="27"/>
  <c r="S252" i="27" s="1"/>
  <c r="K203" i="27"/>
  <c r="K264" i="27" s="1"/>
  <c r="AY158" i="27"/>
  <c r="AY219" i="27" s="1"/>
  <c r="AT169" i="27"/>
  <c r="AT230" i="27" s="1"/>
  <c r="AD185" i="27"/>
  <c r="AD246" i="27" s="1"/>
  <c r="Z159" i="27"/>
  <c r="Z220" i="27" s="1"/>
  <c r="U169" i="27"/>
  <c r="U230" i="27" s="1"/>
  <c r="AP163" i="27"/>
  <c r="AP224" i="27" s="1"/>
  <c r="BE160" i="27"/>
  <c r="R173" i="27"/>
  <c r="R234" i="27" s="1"/>
  <c r="AZ174" i="27"/>
  <c r="AZ235" i="27" s="1"/>
  <c r="N186" i="27"/>
  <c r="N247" i="27" s="1"/>
  <c r="X168" i="27"/>
  <c r="X229" i="27" s="1"/>
  <c r="AX194" i="27"/>
  <c r="AX255" i="27" s="1"/>
  <c r="Z189" i="27"/>
  <c r="Z250" i="27" s="1"/>
  <c r="AM195" i="27"/>
  <c r="AM256" i="27" s="1"/>
  <c r="AU167" i="27"/>
  <c r="AU228" i="27" s="1"/>
  <c r="Y163" i="27"/>
  <c r="Y224" i="27" s="1"/>
  <c r="P158" i="27"/>
  <c r="N174" i="27"/>
  <c r="N235" i="27" s="1"/>
  <c r="AV170" i="27"/>
  <c r="AV231" i="27" s="1"/>
  <c r="P171" i="27"/>
  <c r="P232" i="27" s="1"/>
  <c r="AO183" i="27"/>
  <c r="AO244" i="27" s="1"/>
  <c r="AY161" i="27"/>
  <c r="AY222" i="27" s="1"/>
  <c r="Y178" i="27"/>
  <c r="Y239" i="27" s="1"/>
  <c r="AV172" i="27"/>
  <c r="AV233" i="27" s="1"/>
  <c r="I171" i="27"/>
  <c r="Z187" i="27"/>
  <c r="Z248" i="27" s="1"/>
  <c r="I198" i="27"/>
  <c r="AG182" i="27"/>
  <c r="AG243" i="27" s="1"/>
  <c r="BG162" i="27"/>
  <c r="AA184" i="27"/>
  <c r="AA245" i="27" s="1"/>
  <c r="AH209" i="27"/>
  <c r="AH270" i="27" s="1"/>
  <c r="AJ185" i="27"/>
  <c r="AJ246" i="27" s="1"/>
  <c r="AB181" i="27"/>
  <c r="AB242" i="27" s="1"/>
  <c r="AE184" i="27"/>
  <c r="AE245" i="27" s="1"/>
  <c r="AP159" i="27"/>
  <c r="AP220" i="27" s="1"/>
  <c r="AM169" i="27"/>
  <c r="AM230" i="27" s="1"/>
  <c r="M164" i="27"/>
  <c r="M225" i="27" s="1"/>
  <c r="AE161" i="27"/>
  <c r="AE222" i="27" s="1"/>
  <c r="AH173" i="27"/>
  <c r="AH234" i="27" s="1"/>
  <c r="S175" i="27"/>
  <c r="S236" i="27" s="1"/>
  <c r="AD186" i="27"/>
  <c r="AD247" i="27" s="1"/>
  <c r="AH167" i="27"/>
  <c r="AH228" i="27" s="1"/>
  <c r="AA181" i="27"/>
  <c r="AA242" i="27" s="1"/>
  <c r="AA176" i="27"/>
  <c r="AA237" i="27" s="1"/>
  <c r="BE176" i="27"/>
  <c r="BE237" i="27" s="1"/>
  <c r="AC190" i="27"/>
  <c r="AC251" i="27" s="1"/>
  <c r="AS170" i="27"/>
  <c r="AS231" i="27" s="1"/>
  <c r="U187" i="27"/>
  <c r="U248" i="27" s="1"/>
  <c r="AF174" i="27"/>
  <c r="AF235" i="27" s="1"/>
  <c r="BA188" i="27"/>
  <c r="BA249" i="27" s="1"/>
  <c r="BE192" i="27"/>
  <c r="AZ186" i="27"/>
  <c r="AZ247" i="27" s="1"/>
  <c r="Z194" i="27"/>
  <c r="Z255" i="27" s="1"/>
  <c r="AR168" i="27"/>
  <c r="AR229" i="27" s="1"/>
  <c r="AO164" i="27"/>
  <c r="AO225" i="27" s="1"/>
  <c r="AC159" i="27"/>
  <c r="AC220" i="27" s="1"/>
  <c r="AD174" i="27"/>
  <c r="AD235" i="27" s="1"/>
  <c r="O171" i="27"/>
  <c r="O232" i="27" s="1"/>
  <c r="AP171" i="27"/>
  <c r="AP232" i="27" s="1"/>
  <c r="BG183" i="27"/>
  <c r="AN162" i="27"/>
  <c r="AN223" i="27" s="1"/>
  <c r="AQ178" i="27"/>
  <c r="AQ239" i="27" s="1"/>
  <c r="W173" i="27"/>
  <c r="W234" i="27" s="1"/>
  <c r="AY171" i="27"/>
  <c r="AY232" i="27" s="1"/>
  <c r="AS187" i="27"/>
  <c r="AS248" i="27" s="1"/>
  <c r="AA158" i="27"/>
  <c r="AA219" i="27" s="1"/>
  <c r="BB182" i="27"/>
  <c r="O164" i="27"/>
  <c r="O225" i="27" s="1"/>
  <c r="AU184" i="27"/>
  <c r="AU245" i="27" s="1"/>
  <c r="BD210" i="27"/>
  <c r="BD271" i="27" s="1"/>
  <c r="R194" i="27"/>
  <c r="R255" i="27" s="1"/>
  <c r="J196" i="27"/>
  <c r="J257" i="27" s="1"/>
  <c r="X208" i="27"/>
  <c r="X269" i="27" s="1"/>
  <c r="AG161" i="27"/>
  <c r="AG222" i="27" s="1"/>
  <c r="AV160" i="27"/>
  <c r="AV221" i="27" s="1"/>
  <c r="AE178" i="27"/>
  <c r="AE239" i="27" s="1"/>
  <c r="BD170" i="27"/>
  <c r="BD231" i="27" s="1"/>
  <c r="R167" i="27"/>
  <c r="R228" i="27" s="1"/>
  <c r="AB165" i="27"/>
  <c r="AB226" i="27" s="1"/>
  <c r="K180" i="27"/>
  <c r="K241" i="27" s="1"/>
  <c r="AP190" i="27"/>
  <c r="AP251" i="27" s="1"/>
  <c r="AE197" i="27"/>
  <c r="AE258" i="27" s="1"/>
  <c r="AZ159" i="27"/>
  <c r="AZ220" i="27" s="1"/>
  <c r="J160" i="27"/>
  <c r="J221" i="27" s="1"/>
  <c r="AN159" i="27"/>
  <c r="AN220" i="27" s="1"/>
  <c r="AT180" i="27"/>
  <c r="AT241" i="27" s="1"/>
  <c r="AG184" i="27"/>
  <c r="AG245" i="27" s="1"/>
  <c r="AA161" i="27"/>
  <c r="AA222" i="27" s="1"/>
  <c r="BA190" i="27"/>
  <c r="BA251" i="27" s="1"/>
  <c r="BE184" i="27"/>
  <c r="AG179" i="27"/>
  <c r="AG240" i="27" s="1"/>
  <c r="AQ183" i="27"/>
  <c r="AQ244" i="27" s="1"/>
  <c r="X171" i="27"/>
  <c r="X232" i="27" s="1"/>
  <c r="AI209" i="27"/>
  <c r="AI270" i="27" s="1"/>
  <c r="AV195" i="27"/>
  <c r="AV256" i="27" s="1"/>
  <c r="AT208" i="27"/>
  <c r="AT269" i="27" s="1"/>
  <c r="AH206" i="27"/>
  <c r="AH267" i="27" s="1"/>
  <c r="AA190" i="27"/>
  <c r="AA251" i="27" s="1"/>
  <c r="J208" i="27"/>
  <c r="J269" i="27" s="1"/>
  <c r="AI167" i="27"/>
  <c r="AI228" i="27" s="1"/>
  <c r="M174" i="27"/>
  <c r="M235" i="27" s="1"/>
  <c r="BB160" i="27"/>
  <c r="BB221" i="27" s="1"/>
  <c r="AB193" i="27"/>
  <c r="AB254" i="27" s="1"/>
  <c r="AL181" i="27"/>
  <c r="AL242" i="27" s="1"/>
  <c r="AU195" i="27"/>
  <c r="AU256" i="27" s="1"/>
  <c r="AO181" i="27"/>
  <c r="AO242" i="27" s="1"/>
  <c r="R175" i="27"/>
  <c r="R236" i="27" s="1"/>
  <c r="AE192" i="27"/>
  <c r="AE253" i="27" s="1"/>
  <c r="R193" i="27"/>
  <c r="R254" i="27" s="1"/>
  <c r="N209" i="27"/>
  <c r="N270" i="27" s="1"/>
  <c r="AI190" i="27"/>
  <c r="AI251" i="27" s="1"/>
  <c r="AK207" i="27"/>
  <c r="AK268" i="27" s="1"/>
  <c r="M201" i="27"/>
  <c r="M262" i="27" s="1"/>
  <c r="I177" i="27"/>
  <c r="AV164" i="27"/>
  <c r="AV225" i="27" s="1"/>
  <c r="AJ161" i="27"/>
  <c r="AJ222" i="27" s="1"/>
  <c r="AJ158" i="27"/>
  <c r="AJ219" i="27" s="1"/>
  <c r="AR171" i="27"/>
  <c r="AR232" i="27" s="1"/>
  <c r="AT181" i="27"/>
  <c r="AT242" i="27" s="1"/>
  <c r="AB196" i="27"/>
  <c r="AB257" i="27" s="1"/>
  <c r="AV165" i="27"/>
  <c r="AV226" i="27" s="1"/>
  <c r="AJ192" i="27"/>
  <c r="AJ253" i="27" s="1"/>
  <c r="O179" i="27"/>
  <c r="O240" i="27" s="1"/>
  <c r="L200" i="27"/>
  <c r="L261" i="27" s="1"/>
  <c r="O207" i="27"/>
  <c r="O268" i="27" s="1"/>
  <c r="AI208" i="27"/>
  <c r="AI269" i="27" s="1"/>
  <c r="AS188" i="27"/>
  <c r="AS249" i="27" s="1"/>
  <c r="AS192" i="27"/>
  <c r="AS253" i="27" s="1"/>
  <c r="Q170" i="27"/>
  <c r="Q231" i="27" s="1"/>
  <c r="AT209" i="27"/>
  <c r="AT270" i="27" s="1"/>
  <c r="R208" i="27"/>
  <c r="R269" i="27" s="1"/>
  <c r="R188" i="27"/>
  <c r="R249" i="27" s="1"/>
  <c r="AC158" i="27"/>
  <c r="AC219" i="27" s="1"/>
  <c r="Q168" i="27"/>
  <c r="Q229" i="27" s="1"/>
  <c r="Q163" i="27"/>
  <c r="Q224" i="27" s="1"/>
  <c r="AD160" i="27"/>
  <c r="AD221" i="27" s="1"/>
  <c r="BA172" i="27"/>
  <c r="BA233" i="27" s="1"/>
  <c r="AC174" i="27"/>
  <c r="AC235" i="27" s="1"/>
  <c r="AW185" i="27"/>
  <c r="AW246" i="27" s="1"/>
  <c r="AA166" i="27"/>
  <c r="AA227" i="27" s="1"/>
  <c r="AP180" i="27"/>
  <c r="AP241" i="27" s="1"/>
  <c r="AP175" i="27"/>
  <c r="AP236" i="27" s="1"/>
  <c r="AW175" i="27"/>
  <c r="AW236" i="27" s="1"/>
  <c r="AQ189" i="27"/>
  <c r="AQ250" i="27" s="1"/>
  <c r="Z160" i="27"/>
  <c r="Z221" i="27" s="1"/>
  <c r="AI183" i="27"/>
  <c r="AI244" i="27" s="1"/>
  <c r="AR165" i="27"/>
  <c r="AR226" i="27" s="1"/>
  <c r="W185" i="27"/>
  <c r="W246" i="27" s="1"/>
  <c r="AS210" i="27"/>
  <c r="AS271" i="27" s="1"/>
  <c r="AE206" i="27"/>
  <c r="AE267" i="27" s="1"/>
  <c r="BA209" i="27"/>
  <c r="BA270" i="27" s="1"/>
  <c r="AD162" i="27"/>
  <c r="AD223" i="27" s="1"/>
  <c r="AS161" i="27"/>
  <c r="AS222" i="27" s="1"/>
  <c r="AB179" i="27"/>
  <c r="AB240" i="27" s="1"/>
  <c r="W171" i="27"/>
  <c r="W232" i="27" s="1"/>
  <c r="AJ167" i="27"/>
  <c r="AJ228" i="27" s="1"/>
  <c r="BF165" i="27"/>
  <c r="AC180" i="27"/>
  <c r="AC241" i="27" s="1"/>
  <c r="BF190" i="27"/>
  <c r="M175" i="27"/>
  <c r="M236" i="27" s="1"/>
  <c r="AY167" i="27"/>
  <c r="AY228" i="27" s="1"/>
  <c r="BG161" i="27"/>
  <c r="K184" i="27"/>
  <c r="K245" i="27" s="1"/>
  <c r="R195" i="27"/>
  <c r="R256" i="27" s="1"/>
  <c r="BC177" i="27"/>
  <c r="BC238" i="27" s="1"/>
  <c r="I191" i="27"/>
  <c r="AI180" i="27"/>
  <c r="AI241" i="27" s="1"/>
  <c r="S160" i="27"/>
  <c r="S221" i="27" s="1"/>
  <c r="Q192" i="27"/>
  <c r="Q253" i="27" s="1"/>
  <c r="AW208" i="27"/>
  <c r="AW269" i="27" s="1"/>
  <c r="AU209" i="27"/>
  <c r="AU270" i="27" s="1"/>
  <c r="AL175" i="27"/>
  <c r="AL236" i="27" s="1"/>
  <c r="AZ161" i="27"/>
  <c r="AZ222" i="27" s="1"/>
  <c r="I172" i="27"/>
  <c r="AT165" i="27"/>
  <c r="AT226" i="27" s="1"/>
  <c r="BD162" i="27"/>
  <c r="AE174" i="27"/>
  <c r="AE235" i="27" s="1"/>
  <c r="W176" i="27"/>
  <c r="W237" i="27" s="1"/>
  <c r="AA187" i="27"/>
  <c r="AA248" i="27" s="1"/>
  <c r="AE210" i="27"/>
  <c r="AE271" i="27" s="1"/>
  <c r="J186" i="27"/>
  <c r="J247" i="27" s="1"/>
  <c r="BE181" i="27"/>
  <c r="AN191" i="27"/>
  <c r="AN252" i="27" s="1"/>
  <c r="V170" i="27"/>
  <c r="V231" i="27" s="1"/>
  <c r="AK166" i="27"/>
  <c r="AK227" i="27" s="1"/>
  <c r="AD161" i="27"/>
  <c r="AD222" i="27" s="1"/>
  <c r="Q159" i="27"/>
  <c r="Q220" i="27" s="1"/>
  <c r="M172" i="27"/>
  <c r="M233" i="27" s="1"/>
  <c r="P173" i="27"/>
  <c r="P234" i="27" s="1"/>
  <c r="I185" i="27"/>
  <c r="AX164" i="27"/>
  <c r="AX225" i="27" s="1"/>
  <c r="AU179" i="27"/>
  <c r="AU240" i="27" s="1"/>
  <c r="AU174" i="27"/>
  <c r="AU235" i="27" s="1"/>
  <c r="T174" i="27"/>
  <c r="T235" i="27" s="1"/>
  <c r="AW188" i="27"/>
  <c r="AW249" i="27" s="1"/>
  <c r="T162" i="27"/>
  <c r="T223" i="27" s="1"/>
  <c r="O184" i="27"/>
  <c r="O245" i="27" s="1"/>
  <c r="L167" i="27"/>
  <c r="L228" i="27" s="1"/>
  <c r="AY185" i="27"/>
  <c r="AY246" i="27" s="1"/>
  <c r="AZ208" i="27"/>
  <c r="AZ269" i="27" s="1"/>
  <c r="AS175" i="27"/>
  <c r="AS236" i="27" s="1"/>
  <c r="X167" i="27"/>
  <c r="X228" i="27" s="1"/>
  <c r="BA173" i="27"/>
  <c r="BA234" i="27" s="1"/>
  <c r="Q162" i="27"/>
  <c r="Q223" i="27" s="1"/>
  <c r="Y172" i="27"/>
  <c r="Y233" i="27" s="1"/>
  <c r="AE166" i="27"/>
  <c r="AE227" i="27" s="1"/>
  <c r="AF163" i="27"/>
  <c r="AF224" i="27" s="1"/>
  <c r="L158" i="27"/>
  <c r="AO176" i="27"/>
  <c r="AO237" i="27" s="1"/>
  <c r="AQ187" i="27"/>
  <c r="AQ248" i="27" s="1"/>
  <c r="AX169" i="27"/>
  <c r="AX230" i="27" s="1"/>
  <c r="AS160" i="27"/>
  <c r="AS221" i="27" s="1"/>
  <c r="AW177" i="27"/>
  <c r="AW238" i="27" s="1"/>
  <c r="V179" i="27"/>
  <c r="V240" i="27" s="1"/>
  <c r="AY191" i="27"/>
  <c r="AY252" i="27" s="1"/>
  <c r="BG173" i="27"/>
  <c r="AQ188" i="27"/>
  <c r="AQ249" i="27" s="1"/>
  <c r="AW176" i="27"/>
  <c r="AW237" i="27" s="1"/>
  <c r="X190" i="27"/>
  <c r="X251" i="27" s="1"/>
  <c r="K183" i="27"/>
  <c r="K244" i="27" s="1"/>
  <c r="BA177" i="27"/>
  <c r="BA238" i="27" s="1"/>
  <c r="X189" i="27"/>
  <c r="X250" i="27" s="1"/>
  <c r="S171" i="27"/>
  <c r="S232" i="27" s="1"/>
  <c r="AO167" i="27"/>
  <c r="AO228" i="27" s="1"/>
  <c r="BC161" i="27"/>
  <c r="AR159" i="27"/>
  <c r="AR220" i="27" s="1"/>
  <c r="AC172" i="27"/>
  <c r="AC233" i="27" s="1"/>
  <c r="AQ173" i="27"/>
  <c r="AQ234" i="27" s="1"/>
  <c r="Y185" i="27"/>
  <c r="Y246" i="27" s="1"/>
  <c r="AH165" i="27"/>
  <c r="AH226" i="27" s="1"/>
  <c r="N180" i="27"/>
  <c r="N241" i="27" s="1"/>
  <c r="N175" i="27"/>
  <c r="N236" i="27" s="1"/>
  <c r="BE174" i="27"/>
  <c r="P189" i="27"/>
  <c r="P250" i="27" s="1"/>
  <c r="AJ163" i="27"/>
  <c r="AJ224" i="27" s="1"/>
  <c r="AJ184" i="27"/>
  <c r="AJ245" i="27" s="1"/>
  <c r="I168" i="27"/>
  <c r="R186" i="27"/>
  <c r="R247" i="27" s="1"/>
  <c r="AU188" i="27"/>
  <c r="AU249" i="27" s="1"/>
  <c r="AH181" i="27"/>
  <c r="AH242" i="27" s="1"/>
  <c r="AB192" i="27"/>
  <c r="AB253" i="27" s="1"/>
  <c r="AW205" i="27"/>
  <c r="AW266" i="27" s="1"/>
  <c r="BG163" i="27"/>
  <c r="W163" i="27"/>
  <c r="W224" i="27" s="1"/>
  <c r="BE180" i="27"/>
  <c r="T172" i="27"/>
  <c r="T233" i="27" s="1"/>
  <c r="AN168" i="27"/>
  <c r="AN229" i="27" s="1"/>
  <c r="AQ167" i="27"/>
  <c r="AQ228" i="27" s="1"/>
  <c r="AG181" i="27"/>
  <c r="AG242" i="27" s="1"/>
  <c r="BC191" i="27"/>
  <c r="Z166" i="27"/>
  <c r="Z227" i="27" s="1"/>
  <c r="AA168" i="27"/>
  <c r="AA229" i="27" s="1"/>
  <c r="AI170" i="27"/>
  <c r="AI231" i="27" s="1"/>
  <c r="AL171" i="27"/>
  <c r="AL232" i="27" s="1"/>
  <c r="N185" i="27"/>
  <c r="N246" i="27" s="1"/>
  <c r="AW186" i="27"/>
  <c r="AW247" i="27" s="1"/>
  <c r="R168" i="27"/>
  <c r="R229" i="27" s="1"/>
  <c r="BB192" i="27"/>
  <c r="T187" i="27"/>
  <c r="T248" i="27" s="1"/>
  <c r="O185" i="27"/>
  <c r="O246" i="27" s="1"/>
  <c r="AQ184" i="27"/>
  <c r="AQ245" i="27" s="1"/>
  <c r="BB171" i="27"/>
  <c r="BB232" i="27" s="1"/>
  <c r="AJ173" i="27"/>
  <c r="AJ234" i="27" s="1"/>
  <c r="AV182" i="27"/>
  <c r="AV243" i="27" s="1"/>
  <c r="AW210" i="27"/>
  <c r="AW271" i="27" s="1"/>
  <c r="AJ195" i="27"/>
  <c r="AJ256" i="27" s="1"/>
  <c r="R178" i="27"/>
  <c r="R239" i="27" s="1"/>
  <c r="BB205" i="27"/>
  <c r="BB266" i="27" s="1"/>
  <c r="AG205" i="27"/>
  <c r="AG266" i="27" s="1"/>
  <c r="T209" i="27"/>
  <c r="T270" i="27" s="1"/>
  <c r="Z210" i="27"/>
  <c r="Z271" i="27" s="1"/>
  <c r="AO187" i="27"/>
  <c r="AO248" i="27" s="1"/>
  <c r="BF208" i="27"/>
  <c r="BF269" i="27" s="1"/>
  <c r="BF196" i="27"/>
  <c r="BF257" i="27" s="1"/>
  <c r="J207" i="27"/>
  <c r="J268" i="27" s="1"/>
  <c r="AO209" i="27"/>
  <c r="AO270" i="27" s="1"/>
  <c r="T159" i="27"/>
  <c r="T220" i="27" s="1"/>
  <c r="AG189" i="27"/>
  <c r="AG250" i="27" s="1"/>
  <c r="AM190" i="27"/>
  <c r="AM251" i="27" s="1"/>
  <c r="AZ207" i="27"/>
  <c r="AZ268" i="27" s="1"/>
  <c r="X187" i="27"/>
  <c r="X248" i="27" s="1"/>
  <c r="X206" i="27"/>
  <c r="X267" i="27" s="1"/>
  <c r="AY197" i="27"/>
  <c r="AY258" i="27" s="1"/>
  <c r="AF169" i="27"/>
  <c r="AF230" i="27" s="1"/>
  <c r="J166" i="27"/>
  <c r="J227" i="27" s="1"/>
  <c r="AW162" i="27"/>
  <c r="AW223" i="27" s="1"/>
  <c r="AK160" i="27"/>
  <c r="AK221" i="27" s="1"/>
  <c r="BE172" i="27"/>
  <c r="BG182" i="27"/>
  <c r="AU181" i="27"/>
  <c r="AU242" i="27" s="1"/>
  <c r="M202" i="27"/>
  <c r="M263" i="27" s="1"/>
  <c r="P167" i="27"/>
  <c r="P228" i="27" s="1"/>
  <c r="AA206" i="27"/>
  <c r="AA267" i="27" s="1"/>
  <c r="I194" i="27"/>
  <c r="M205" i="27"/>
  <c r="M266" i="27" s="1"/>
  <c r="N207" i="27"/>
  <c r="N268" i="27" s="1"/>
  <c r="P185" i="27"/>
  <c r="P246" i="27" s="1"/>
  <c r="AX189" i="27"/>
  <c r="AX250" i="27" s="1"/>
  <c r="AR205" i="27"/>
  <c r="AR266" i="27" s="1"/>
  <c r="T207" i="27"/>
  <c r="T268" i="27" s="1"/>
  <c r="AQ205" i="27"/>
  <c r="AQ266" i="27" s="1"/>
  <c r="J180" i="27"/>
  <c r="J241" i="27" s="1"/>
  <c r="BC160" i="27"/>
  <c r="J171" i="27"/>
  <c r="J232" i="27" s="1"/>
  <c r="Z165" i="27"/>
  <c r="Z226" i="27" s="1"/>
  <c r="AE162" i="27"/>
  <c r="AE223" i="27" s="1"/>
  <c r="O174" i="27"/>
  <c r="O235" i="27" s="1"/>
  <c r="BC175" i="27"/>
  <c r="K187" i="27"/>
  <c r="K248" i="27" s="1"/>
  <c r="AP168" i="27"/>
  <c r="AP229" i="27" s="1"/>
  <c r="M159" i="27"/>
  <c r="M220" i="27" s="1"/>
  <c r="M177" i="27"/>
  <c r="M238" i="27" s="1"/>
  <c r="M178" i="27"/>
  <c r="M239" i="27" s="1"/>
  <c r="N191" i="27"/>
  <c r="N252" i="27" s="1"/>
  <c r="N165" i="27"/>
  <c r="N226" i="27" s="1"/>
  <c r="M185" i="27"/>
  <c r="M246" i="27" s="1"/>
  <c r="AB169" i="27"/>
  <c r="AB230" i="27" s="1"/>
  <c r="AS186" i="27"/>
  <c r="AS247" i="27" s="1"/>
  <c r="P192" i="27"/>
  <c r="P253" i="27" s="1"/>
  <c r="M198" i="27"/>
  <c r="M259" i="27" s="1"/>
  <c r="AA207" i="27"/>
  <c r="AA268" i="27" s="1"/>
  <c r="BD164" i="27"/>
  <c r="BD225" i="27" s="1"/>
  <c r="AW158" i="27"/>
  <c r="AW219" i="27" s="1"/>
  <c r="BB181" i="27"/>
  <c r="AJ172" i="27"/>
  <c r="AJ233" i="27" s="1"/>
  <c r="BF168" i="27"/>
  <c r="BF229" i="27" s="1"/>
  <c r="W168" i="27"/>
  <c r="W229" i="27" s="1"/>
  <c r="AY181" i="27"/>
  <c r="AY242" i="27" s="1"/>
  <c r="T192" i="27"/>
  <c r="T253" i="27" s="1"/>
  <c r="AI176" i="27"/>
  <c r="AI237" i="27" s="1"/>
  <c r="O170" i="27"/>
  <c r="O231" i="27" s="1"/>
  <c r="AD166" i="27"/>
  <c r="AD227" i="27" s="1"/>
  <c r="AK185" i="27"/>
  <c r="AK246" i="27" s="1"/>
  <c r="AE196" i="27"/>
  <c r="AE257" i="27" s="1"/>
  <c r="S180" i="27"/>
  <c r="S241" i="27" s="1"/>
  <c r="AD192" i="27"/>
  <c r="AD253" i="27" s="1"/>
  <c r="X182" i="27"/>
  <c r="X243" i="27" s="1"/>
  <c r="AB167" i="27"/>
  <c r="AB228" i="27" s="1"/>
  <c r="AC210" i="27"/>
  <c r="AC271" i="27" s="1"/>
  <c r="W206" i="27"/>
  <c r="W267" i="27" s="1"/>
  <c r="U207" i="27"/>
  <c r="U268" i="27" s="1"/>
  <c r="P163" i="27"/>
  <c r="P224" i="27" s="1"/>
  <c r="AA164" i="27"/>
  <c r="AA225" i="27" s="1"/>
  <c r="AI174" i="27"/>
  <c r="AI235" i="27" s="1"/>
  <c r="BA167" i="27"/>
  <c r="BA228" i="27" s="1"/>
  <c r="AT164" i="27"/>
  <c r="AT225" i="27" s="1"/>
  <c r="AH160" i="27"/>
  <c r="AH221" i="27" s="1"/>
  <c r="AS177" i="27"/>
  <c r="AS238" i="27" s="1"/>
  <c r="AN188" i="27"/>
  <c r="AN249" i="27" s="1"/>
  <c r="AG209" i="27"/>
  <c r="AG270" i="27" s="1"/>
  <c r="AL176" i="27"/>
  <c r="AL237" i="27" s="1"/>
  <c r="AL168" i="27"/>
  <c r="AL229" i="27" s="1"/>
  <c r="BF184" i="27"/>
  <c r="AH159" i="27"/>
  <c r="AH220" i="27" s="1"/>
  <c r="AD169" i="27"/>
  <c r="AD230" i="27" s="1"/>
  <c r="BA163" i="27"/>
  <c r="BA224" i="27" s="1"/>
  <c r="R161" i="27"/>
  <c r="R222" i="27" s="1"/>
  <c r="Z173" i="27"/>
  <c r="Z234" i="27" s="1"/>
  <c r="J175" i="27"/>
  <c r="J236" i="27" s="1"/>
  <c r="V186" i="27"/>
  <c r="V247" i="27" s="1"/>
  <c r="T167" i="27"/>
  <c r="T228" i="27" s="1"/>
  <c r="R181" i="27"/>
  <c r="R242" i="27" s="1"/>
  <c r="R176" i="27"/>
  <c r="R237" i="27" s="1"/>
  <c r="AP176" i="27"/>
  <c r="AP237" i="27" s="1"/>
  <c r="T190" i="27"/>
  <c r="T251" i="27" s="1"/>
  <c r="AL166" i="27"/>
  <c r="AL227" i="27" s="1"/>
  <c r="AN185" i="27"/>
  <c r="AN246" i="27" s="1"/>
  <c r="AW170" i="27"/>
  <c r="AW231" i="27" s="1"/>
  <c r="V187" i="27"/>
  <c r="V248" i="27" s="1"/>
  <c r="BC187" i="27"/>
  <c r="BG210" i="27"/>
  <c r="BG271" i="27" s="1"/>
  <c r="AE209" i="27"/>
  <c r="AE270" i="27" s="1"/>
  <c r="BE159" i="27"/>
  <c r="BE220" i="27" s="1"/>
  <c r="AQ164" i="27"/>
  <c r="AQ225" i="27" s="1"/>
  <c r="AY174" i="27"/>
  <c r="AY235" i="27" s="1"/>
  <c r="U168" i="27"/>
  <c r="U229" i="27" s="1"/>
  <c r="Q165" i="27"/>
  <c r="Q226" i="27" s="1"/>
  <c r="W161" i="27"/>
  <c r="W222" i="27" s="1"/>
  <c r="L178" i="27"/>
  <c r="L239" i="27" s="1"/>
  <c r="BD188" i="27"/>
  <c r="BG171" i="27"/>
  <c r="AZ163" i="27"/>
  <c r="AZ224" i="27" s="1"/>
  <c r="U179" i="27"/>
  <c r="U240" i="27" s="1"/>
  <c r="Z181" i="27"/>
  <c r="Z242" i="27" s="1"/>
  <c r="P193" i="27"/>
  <c r="P254" i="27" s="1"/>
  <c r="AG176" i="27"/>
  <c r="AG237" i="27" s="1"/>
  <c r="N190" i="27"/>
  <c r="N251" i="27" s="1"/>
  <c r="N179" i="27"/>
  <c r="N240" i="27" s="1"/>
  <c r="AT191" i="27"/>
  <c r="AT252" i="27" s="1"/>
  <c r="BC170" i="27"/>
  <c r="BC231" i="27" s="1"/>
  <c r="N160" i="27"/>
  <c r="N221" i="27" s="1"/>
  <c r="AX181" i="27"/>
  <c r="AX242" i="27" s="1"/>
  <c r="AE160" i="27"/>
  <c r="AE221" i="27" s="1"/>
  <c r="AH170" i="27"/>
  <c r="AH231" i="27" s="1"/>
  <c r="W164" i="27"/>
  <c r="W225" i="27" s="1"/>
  <c r="AQ161" i="27"/>
  <c r="AQ222" i="27" s="1"/>
  <c r="AP173" i="27"/>
  <c r="AP234" i="27" s="1"/>
  <c r="AB175" i="27"/>
  <c r="AB236" i="27" s="1"/>
  <c r="AL186" i="27"/>
  <c r="AL247" i="27" s="1"/>
  <c r="AW167" i="27"/>
  <c r="AW228" i="27" s="1"/>
  <c r="AJ181" i="27"/>
  <c r="AJ242" i="27" s="1"/>
  <c r="AJ176" i="27"/>
  <c r="AJ237" i="27" s="1"/>
  <c r="T177" i="27"/>
  <c r="T238" i="27" s="1"/>
  <c r="AL190" i="27"/>
  <c r="AL251" i="27" s="1"/>
  <c r="AG167" i="27"/>
  <c r="AG228" i="27" s="1"/>
  <c r="BG185" i="27"/>
  <c r="AO171" i="27"/>
  <c r="AO232" i="27" s="1"/>
  <c r="AN187" i="27"/>
  <c r="AN248" i="27" s="1"/>
  <c r="BD167" i="27"/>
  <c r="BD228" i="27" s="1"/>
  <c r="N198" i="27"/>
  <c r="N259" i="27" s="1"/>
  <c r="BB185" i="27"/>
  <c r="U197" i="27"/>
  <c r="U258" i="27" s="1"/>
  <c r="AH166" i="27"/>
  <c r="AH227" i="27" s="1"/>
  <c r="X161" i="27"/>
  <c r="X222" i="27" s="1"/>
  <c r="AF183" i="27"/>
  <c r="AF244" i="27" s="1"/>
  <c r="AG173" i="27"/>
  <c r="AG234" i="27" s="1"/>
  <c r="K170" i="27"/>
  <c r="K231" i="27" s="1"/>
  <c r="BG169" i="27"/>
  <c r="BG230" i="27" s="1"/>
  <c r="BC182" i="27"/>
  <c r="U160" i="27"/>
  <c r="U221" i="27" s="1"/>
  <c r="K161" i="27"/>
  <c r="K222" i="27" s="1"/>
  <c r="AH174" i="27"/>
  <c r="AH235" i="27" s="1"/>
  <c r="AY177" i="27"/>
  <c r="AY238" i="27" s="1"/>
  <c r="S178" i="27"/>
  <c r="S239" i="27" s="1"/>
  <c r="T189" i="27"/>
  <c r="T250" i="27" s="1"/>
  <c r="N189" i="27"/>
  <c r="N250" i="27" s="1"/>
  <c r="AS173" i="27"/>
  <c r="AS234" i="27" s="1"/>
  <c r="Y194" i="27"/>
  <c r="Y255" i="27" s="1"/>
  <c r="AZ158" i="27"/>
  <c r="AR189" i="27"/>
  <c r="AR250" i="27" s="1"/>
  <c r="BG205" i="27"/>
  <c r="BG266" i="27" s="1"/>
  <c r="Q184" i="27"/>
  <c r="Q245" i="27" s="1"/>
  <c r="AE177" i="27"/>
  <c r="AE238" i="27" s="1"/>
  <c r="AK192" i="27"/>
  <c r="AK253" i="27" s="1"/>
  <c r="AD184" i="27"/>
  <c r="AD245" i="27" s="1"/>
  <c r="BC207" i="27"/>
  <c r="BC268" i="27" s="1"/>
  <c r="AZ192" i="27"/>
  <c r="AZ253" i="27" s="1"/>
  <c r="AL210" i="27"/>
  <c r="AL271" i="27" s="1"/>
  <c r="W179" i="27"/>
  <c r="W240" i="27" s="1"/>
  <c r="AW207" i="27"/>
  <c r="AW268" i="27" s="1"/>
  <c r="O193" i="27"/>
  <c r="O254" i="27" s="1"/>
  <c r="AW196" i="27"/>
  <c r="AW257" i="27" s="1"/>
  <c r="Q205" i="27"/>
  <c r="Q266" i="27" s="1"/>
  <c r="AN207" i="27"/>
  <c r="AN268" i="27" s="1"/>
  <c r="O195" i="27"/>
  <c r="O256" i="27" s="1"/>
  <c r="AM207" i="27"/>
  <c r="AM268" i="27" s="1"/>
  <c r="P209" i="27"/>
  <c r="P270" i="27" s="1"/>
  <c r="K186" i="27"/>
  <c r="K247" i="27" s="1"/>
  <c r="Y187" i="27"/>
  <c r="Y248" i="27" s="1"/>
  <c r="AM206" i="27"/>
  <c r="AM267" i="27" s="1"/>
  <c r="AG183" i="27"/>
  <c r="AG244" i="27" s="1"/>
  <c r="K205" i="27"/>
  <c r="K266" i="27" s="1"/>
  <c r="S196" i="27"/>
  <c r="S257" i="27" s="1"/>
  <c r="AI158" i="27"/>
  <c r="AI219" i="27" s="1"/>
  <c r="W167" i="27"/>
  <c r="W228" i="27" s="1"/>
  <c r="K164" i="27"/>
  <c r="K225" i="27" s="1"/>
  <c r="AK162" i="27"/>
  <c r="AK223" i="27" s="1"/>
  <c r="S174" i="27"/>
  <c r="S235" i="27" s="1"/>
  <c r="U184" i="27"/>
  <c r="U245" i="27" s="1"/>
  <c r="AS206" i="27"/>
  <c r="AS267" i="27" s="1"/>
  <c r="P195" i="27"/>
  <c r="P256" i="27" s="1"/>
  <c r="AN186" i="27"/>
  <c r="AN247" i="27" s="1"/>
  <c r="K194" i="27"/>
  <c r="K255" i="27" s="1"/>
  <c r="AN170" i="27"/>
  <c r="AN231" i="27" s="1"/>
  <c r="AR195" i="27"/>
  <c r="AR256" i="27" s="1"/>
  <c r="AZ205" i="27"/>
  <c r="AZ266" i="27" s="1"/>
  <c r="BB180" i="27"/>
  <c r="AE186" i="27"/>
  <c r="AE247" i="27" s="1"/>
  <c r="AR193" i="27"/>
  <c r="AR254" i="27" s="1"/>
  <c r="M199" i="27"/>
  <c r="M260" i="27" s="1"/>
  <c r="AP210" i="27"/>
  <c r="AP271" i="27" s="1"/>
  <c r="AW164" i="27"/>
  <c r="AW225" i="27" s="1"/>
  <c r="AD163" i="27"/>
  <c r="AD224" i="27" s="1"/>
  <c r="AL173" i="27"/>
  <c r="AL234" i="27" s="1"/>
  <c r="Q167" i="27"/>
  <c r="Q228" i="27" s="1"/>
  <c r="Y164" i="27"/>
  <c r="Y225" i="27" s="1"/>
  <c r="AS159" i="27"/>
  <c r="AS220" i="27" s="1"/>
  <c r="AA177" i="27"/>
  <c r="AA238" i="27" s="1"/>
  <c r="X188" i="27"/>
  <c r="X249" i="27" s="1"/>
  <c r="BF170" i="27"/>
  <c r="BF231" i="27" s="1"/>
  <c r="W162" i="27"/>
  <c r="W223" i="27" s="1"/>
  <c r="AI178" i="27"/>
  <c r="AI239" i="27" s="1"/>
  <c r="AB180" i="27"/>
  <c r="AB241" i="27" s="1"/>
  <c r="AI192" i="27"/>
  <c r="AI253" i="27" s="1"/>
  <c r="BA168" i="27"/>
  <c r="BA229" i="27" s="1"/>
  <c r="AI186" i="27"/>
  <c r="AI247" i="27" s="1"/>
  <c r="AY172" i="27"/>
  <c r="AY233" i="27" s="1"/>
  <c r="Q188" i="27"/>
  <c r="Q249" i="27" s="1"/>
  <c r="BA175" i="27"/>
  <c r="BA236" i="27" s="1"/>
  <c r="AW194" i="27"/>
  <c r="AW255" i="27" s="1"/>
  <c r="I196" i="27"/>
  <c r="AE167" i="27"/>
  <c r="AE228" i="27" s="1"/>
  <c r="AY162" i="27"/>
  <c r="AY223" i="27" s="1"/>
  <c r="AC184" i="27"/>
  <c r="AC245" i="27" s="1"/>
  <c r="AW173" i="27"/>
  <c r="AW234" i="27" s="1"/>
  <c r="AC170" i="27"/>
  <c r="AC231" i="27" s="1"/>
  <c r="AJ170" i="27"/>
  <c r="AJ231" i="27" s="1"/>
  <c r="V183" i="27"/>
  <c r="V244" i="27" s="1"/>
  <c r="J161" i="27"/>
  <c r="J222" i="27" s="1"/>
  <c r="BE177" i="27"/>
  <c r="BE238" i="27" s="1"/>
  <c r="W172" i="27"/>
  <c r="W233" i="27" s="1"/>
  <c r="L170" i="27"/>
  <c r="L231" i="27" s="1"/>
  <c r="BG186" i="27"/>
  <c r="AR197" i="27"/>
  <c r="AR258" i="27" s="1"/>
  <c r="M182" i="27"/>
  <c r="M243" i="27" s="1"/>
  <c r="AN161" i="27"/>
  <c r="AN222" i="27" s="1"/>
  <c r="BE183" i="27"/>
  <c r="BF172" i="27"/>
  <c r="Z191" i="27"/>
  <c r="Z252" i="27" s="1"/>
  <c r="N201" i="27"/>
  <c r="N262" i="27" s="1"/>
  <c r="AS209" i="27"/>
  <c r="AS270" i="27" s="1"/>
  <c r="L160" i="27"/>
  <c r="L221" i="27" s="1"/>
  <c r="AA159" i="27"/>
  <c r="AA220" i="27" s="1"/>
  <c r="J177" i="27"/>
  <c r="J238" i="27" s="1"/>
  <c r="AQ169" i="27"/>
  <c r="AQ230" i="27" s="1"/>
  <c r="W166" i="27"/>
  <c r="W227" i="27" s="1"/>
  <c r="AS163" i="27"/>
  <c r="AS224" i="27" s="1"/>
  <c r="P179" i="27"/>
  <c r="P240" i="27" s="1"/>
  <c r="BA189" i="27"/>
  <c r="BA250" i="27" s="1"/>
  <c r="AT188" i="27"/>
  <c r="AT249" i="27" s="1"/>
  <c r="O201" i="27"/>
  <c r="O262" i="27" s="1"/>
  <c r="AM209" i="27"/>
  <c r="AM270" i="27" s="1"/>
  <c r="AX174" i="27"/>
  <c r="AX235" i="27" s="1"/>
  <c r="I162" i="27"/>
  <c r="Q172" i="27"/>
  <c r="Q233" i="27" s="1"/>
  <c r="BC165" i="27"/>
  <c r="R163" i="27"/>
  <c r="R224" i="27" s="1"/>
  <c r="AM174" i="27"/>
  <c r="AM235" i="27" s="1"/>
  <c r="AF176" i="27"/>
  <c r="AF237" i="27" s="1"/>
  <c r="AI187" i="27"/>
  <c r="AI248" i="27" s="1"/>
  <c r="AJ169" i="27"/>
  <c r="AJ230" i="27" s="1"/>
  <c r="V160" i="27"/>
  <c r="V221" i="27" s="1"/>
  <c r="AN177" i="27"/>
  <c r="AN238" i="27" s="1"/>
  <c r="BE178" i="27"/>
  <c r="AP191" i="27"/>
  <c r="AP252" i="27" s="1"/>
  <c r="U170" i="27"/>
  <c r="U231" i="27" s="1"/>
  <c r="L187" i="27"/>
  <c r="L248" i="27" s="1"/>
  <c r="L174" i="27"/>
  <c r="L235" i="27" s="1"/>
  <c r="AR188" i="27"/>
  <c r="AR249" i="27" s="1"/>
  <c r="S208" i="27"/>
  <c r="S269" i="27" s="1"/>
  <c r="AG208" i="27"/>
  <c r="AG269" i="27" s="1"/>
  <c r="BD206" i="27"/>
  <c r="BD267" i="27" s="1"/>
  <c r="AB160" i="27"/>
  <c r="AB221" i="27" s="1"/>
  <c r="AQ159" i="27"/>
  <c r="AQ220" i="27" s="1"/>
  <c r="Z177" i="27"/>
  <c r="Z238" i="27" s="1"/>
  <c r="J170" i="27"/>
  <c r="J231" i="27" s="1"/>
  <c r="AO166" i="27"/>
  <c r="AO227" i="27" s="1"/>
  <c r="AB164" i="27"/>
  <c r="AB225" i="27" s="1"/>
  <c r="AH179" i="27"/>
  <c r="AH240" i="27" s="1"/>
  <c r="R190" i="27"/>
  <c r="R251" i="27" s="1"/>
  <c r="I174" i="27"/>
  <c r="AC166" i="27"/>
  <c r="AC227" i="27" s="1"/>
  <c r="AV158" i="27"/>
  <c r="AV219" i="27" s="1"/>
  <c r="J183" i="27"/>
  <c r="J244" i="27" s="1"/>
  <c r="AC194" i="27"/>
  <c r="AC255" i="27" s="1"/>
  <c r="AV178" i="27"/>
  <c r="AV239" i="27" s="1"/>
  <c r="AJ191" i="27"/>
  <c r="AJ252" i="27" s="1"/>
  <c r="T181" i="27"/>
  <c r="T242" i="27" s="1"/>
  <c r="W207" i="27"/>
  <c r="W268" i="27" s="1"/>
  <c r="S210" i="27"/>
  <c r="S271" i="27" s="1"/>
  <c r="AP208" i="27"/>
  <c r="AP269" i="27" s="1"/>
  <c r="Y168" i="27"/>
  <c r="Y229" i="27" s="1"/>
  <c r="BE162" i="27"/>
  <c r="N173" i="27"/>
  <c r="N234" i="27" s="1"/>
  <c r="AN166" i="27"/>
  <c r="AN227" i="27" s="1"/>
  <c r="AR163" i="27"/>
  <c r="AR224" i="27" s="1"/>
  <c r="AG158" i="27"/>
  <c r="AG219" i="27" s="1"/>
  <c r="AX176" i="27"/>
  <c r="AX237" i="27" s="1"/>
  <c r="AY187" i="27"/>
  <c r="AY248" i="27" s="1"/>
  <c r="M170" i="27"/>
  <c r="M231" i="27" s="1"/>
  <c r="N161" i="27"/>
  <c r="N222" i="27" s="1"/>
  <c r="BG177" i="27"/>
  <c r="BG238" i="27" s="1"/>
  <c r="AI179" i="27"/>
  <c r="AI240" i="27" s="1"/>
  <c r="I192" i="27"/>
  <c r="Q171" i="27"/>
  <c r="Q232" i="27" s="1"/>
  <c r="AD187" i="27"/>
  <c r="AD248" i="27" s="1"/>
  <c r="AW174" i="27"/>
  <c r="AW235" i="27" s="1"/>
  <c r="K189" i="27"/>
  <c r="K250" i="27" s="1"/>
  <c r="AD190" i="27"/>
  <c r="AD251" i="27" s="1"/>
  <c r="Q190" i="27"/>
  <c r="Q251" i="27" s="1"/>
  <c r="AD176" i="27"/>
  <c r="AD237" i="27" s="1"/>
  <c r="AZ193" i="27"/>
  <c r="AZ254" i="27" s="1"/>
  <c r="I169" i="27"/>
  <c r="K165" i="27"/>
  <c r="K226" i="27" s="1"/>
  <c r="BB159" i="27"/>
  <c r="BB220" i="27" s="1"/>
  <c r="Q158" i="27"/>
  <c r="AF171" i="27"/>
  <c r="AF232" i="27" s="1"/>
  <c r="P172" i="27"/>
  <c r="P233" i="27" s="1"/>
  <c r="Z184" i="27"/>
  <c r="Z245" i="27" s="1"/>
  <c r="AG163" i="27"/>
  <c r="AG224" i="27" s="1"/>
  <c r="X183" i="27"/>
  <c r="X244" i="27" s="1"/>
  <c r="P178" i="27"/>
  <c r="P239" i="27" s="1"/>
  <c r="AD183" i="27"/>
  <c r="AD244" i="27" s="1"/>
  <c r="Y183" i="27"/>
  <c r="Y244" i="27" s="1"/>
  <c r="S158" i="27"/>
  <c r="S219" i="27" s="1"/>
  <c r="AC191" i="27"/>
  <c r="AC252" i="27" s="1"/>
  <c r="AR177" i="27"/>
  <c r="AR238" i="27" s="1"/>
  <c r="AU164" i="27"/>
  <c r="AU225" i="27" s="1"/>
  <c r="Z163" i="27"/>
  <c r="Z224" i="27" s="1"/>
  <c r="BG191" i="27"/>
  <c r="L194" i="27"/>
  <c r="L255" i="27" s="1"/>
  <c r="AF161" i="27"/>
  <c r="AF222" i="27" s="1"/>
  <c r="AT160" i="27"/>
  <c r="AT221" i="27" s="1"/>
  <c r="K204" i="27"/>
  <c r="K265" i="27" s="1"/>
  <c r="AN176" i="27"/>
  <c r="AN237" i="27" s="1"/>
  <c r="AK193" i="27"/>
  <c r="AK254" i="27" s="1"/>
  <c r="R197" i="27"/>
  <c r="R258" i="27" s="1"/>
  <c r="S193" i="27"/>
  <c r="S254" i="27" s="1"/>
  <c r="L161" i="27"/>
  <c r="L222" i="27" s="1"/>
  <c r="AG206" i="27"/>
  <c r="AG267" i="27" s="1"/>
  <c r="AG169" i="27"/>
  <c r="AG230" i="27" s="1"/>
  <c r="BF175" i="27"/>
  <c r="AN164" i="27"/>
  <c r="AN225" i="27" s="1"/>
  <c r="AB183" i="27"/>
  <c r="AB244" i="27" s="1"/>
  <c r="M206" i="27"/>
  <c r="M267" i="27" s="1"/>
  <c r="Y196" i="27"/>
  <c r="Y257" i="27" s="1"/>
  <c r="Q206" i="27"/>
  <c r="Q267" i="27" s="1"/>
  <c r="AM176" i="27"/>
  <c r="AM237" i="27" s="1"/>
  <c r="AS178" i="27"/>
  <c r="AS239" i="27" s="1"/>
  <c r="M204" i="27"/>
  <c r="M265" i="27" s="1"/>
  <c r="BE171" i="27"/>
  <c r="AV208" i="27"/>
  <c r="AV269" i="27" s="1"/>
  <c r="AN192" i="27"/>
  <c r="AN253" i="27" s="1"/>
  <c r="AU159" i="27"/>
  <c r="AU220" i="27" s="1"/>
  <c r="AW169" i="27"/>
  <c r="AW230" i="27" s="1"/>
  <c r="K159" i="27"/>
  <c r="K220" i="27" s="1"/>
  <c r="I166" i="27"/>
  <c r="AS176" i="27"/>
  <c r="AS237" i="27" s="1"/>
  <c r="BE195" i="27"/>
  <c r="AT194" i="27"/>
  <c r="AT255" i="27" s="1"/>
  <c r="J201" i="27"/>
  <c r="J262" i="27" s="1"/>
  <c r="AA195" i="27"/>
  <c r="AA256" i="27" s="1"/>
  <c r="I210" i="27"/>
  <c r="AI191" i="27"/>
  <c r="AI252" i="27" s="1"/>
  <c r="AB188" i="27"/>
  <c r="AB249" i="27" s="1"/>
  <c r="X197" i="27"/>
  <c r="X258" i="27" s="1"/>
  <c r="BE163" i="27"/>
  <c r="BC205" i="27"/>
  <c r="BC266" i="27" s="1"/>
  <c r="AQ197" i="27"/>
  <c r="AQ258" i="27" s="1"/>
  <c r="K192" i="27"/>
  <c r="K253" i="27" s="1"/>
  <c r="AO205" i="27"/>
  <c r="AO266" i="27" s="1"/>
  <c r="AO161" i="27"/>
  <c r="AO222" i="27" s="1"/>
  <c r="BD160" i="27"/>
  <c r="AM178" i="27"/>
  <c r="AM239" i="27" s="1"/>
  <c r="N171" i="27"/>
  <c r="N232" i="27" s="1"/>
  <c r="AA167" i="27"/>
  <c r="AA228" i="27" s="1"/>
  <c r="AQ165" i="27"/>
  <c r="AQ226" i="27" s="1"/>
  <c r="T180" i="27"/>
  <c r="T241" i="27" s="1"/>
  <c r="AX190" i="27"/>
  <c r="AX251" i="27" s="1"/>
  <c r="BC174" i="27"/>
  <c r="AK167" i="27"/>
  <c r="AK228" i="27" s="1"/>
  <c r="Z161" i="27"/>
  <c r="Z222" i="27" s="1"/>
  <c r="AZ183" i="27"/>
  <c r="AZ244" i="27" s="1"/>
  <c r="J195" i="27"/>
  <c r="J256" i="27" s="1"/>
  <c r="Z175" i="27"/>
  <c r="Z236" i="27" s="1"/>
  <c r="AB189" i="27"/>
  <c r="AB250" i="27" s="1"/>
  <c r="BD177" i="27"/>
  <c r="BD238" i="27" s="1"/>
  <c r="AX209" i="27"/>
  <c r="AX270" i="27" s="1"/>
  <c r="I189" i="27"/>
  <c r="BF182" i="27"/>
  <c r="BA185" i="27"/>
  <c r="BA246" i="27" s="1"/>
  <c r="R159" i="27"/>
  <c r="R220" i="27" s="1"/>
  <c r="L169" i="27"/>
  <c r="L230" i="27" s="1"/>
  <c r="AC163" i="27"/>
  <c r="AC224" i="27" s="1"/>
  <c r="AQ160" i="27"/>
  <c r="AQ221" i="27" s="1"/>
  <c r="J173" i="27"/>
  <c r="J234" i="27" s="1"/>
  <c r="AP174" i="27"/>
  <c r="AP235" i="27" s="1"/>
  <c r="BE185" i="27"/>
  <c r="AQ166" i="27"/>
  <c r="AQ227" i="27" s="1"/>
  <c r="AY180" i="27"/>
  <c r="AY241" i="27" s="1"/>
  <c r="AY175" i="27"/>
  <c r="AY236" i="27" s="1"/>
  <c r="L176" i="27"/>
  <c r="L237" i="27" s="1"/>
  <c r="AZ189" i="27"/>
  <c r="AZ250" i="27" s="1"/>
  <c r="AO165" i="27"/>
  <c r="AO226" i="27" s="1"/>
  <c r="V185" i="27"/>
  <c r="V246" i="27" s="1"/>
  <c r="BB169" i="27"/>
  <c r="BB230" i="27" s="1"/>
  <c r="BC186" i="27"/>
  <c r="AJ193" i="27"/>
  <c r="AJ254" i="27" s="1"/>
  <c r="K196" i="27"/>
  <c r="K257" i="27" s="1"/>
  <c r="AM194" i="27"/>
  <c r="AM255" i="27" s="1"/>
  <c r="L199" i="27"/>
  <c r="L260" i="27" s="1"/>
  <c r="M165" i="27"/>
  <c r="M226" i="27" s="1"/>
  <c r="L159" i="27"/>
  <c r="L220" i="27" s="1"/>
  <c r="K182" i="27"/>
  <c r="K243" i="27" s="1"/>
  <c r="AR172" i="27"/>
  <c r="AR233" i="27" s="1"/>
  <c r="P169" i="27"/>
  <c r="P230" i="27" s="1"/>
  <c r="AK168" i="27"/>
  <c r="AK229" i="27" s="1"/>
  <c r="I182" i="27"/>
  <c r="T158" i="27"/>
  <c r="T219" i="27" s="1"/>
  <c r="AH197" i="27"/>
  <c r="AH258" i="27" s="1"/>
  <c r="O206" i="27"/>
  <c r="O267" i="27" s="1"/>
  <c r="J202" i="27"/>
  <c r="J263" i="27" s="1"/>
  <c r="T160" i="27"/>
  <c r="T221" i="27" s="1"/>
  <c r="AI159" i="27"/>
  <c r="AI220" i="27" s="1"/>
  <c r="R177" i="27"/>
  <c r="R238" i="27" s="1"/>
  <c r="AZ169" i="27"/>
  <c r="AZ230" i="27" s="1"/>
  <c r="AF166" i="27"/>
  <c r="AF227" i="27" s="1"/>
  <c r="J164" i="27"/>
  <c r="J225" i="27" s="1"/>
  <c r="Y179" i="27"/>
  <c r="Y240" i="27" s="1"/>
  <c r="J190" i="27"/>
  <c r="J251" i="27" s="1"/>
  <c r="AU173" i="27"/>
  <c r="AU234" i="27" s="1"/>
  <c r="O166" i="27"/>
  <c r="O227" i="27" s="1"/>
  <c r="O158" i="27"/>
  <c r="AX182" i="27"/>
  <c r="AX243" i="27" s="1"/>
  <c r="U194" i="27"/>
  <c r="U255" i="27" s="1"/>
  <c r="S176" i="27"/>
  <c r="S237" i="27" s="1"/>
  <c r="BD189" i="27"/>
  <c r="AX178" i="27"/>
  <c r="AX239" i="27" s="1"/>
  <c r="AK191" i="27"/>
  <c r="AK252" i="27" s="1"/>
  <c r="AA188" i="27"/>
  <c r="AA249" i="27" s="1"/>
  <c r="AF197" i="27"/>
  <c r="AF258" i="27" s="1"/>
  <c r="BB206" i="27"/>
  <c r="BB267" i="27" s="1"/>
  <c r="AC165" i="27"/>
  <c r="AC226" i="27" s="1"/>
  <c r="AK159" i="27"/>
  <c r="AK220" i="27" s="1"/>
  <c r="AA182" i="27"/>
  <c r="AA243" i="27" s="1"/>
  <c r="I173" i="27"/>
  <c r="AI169" i="27"/>
  <c r="AI230" i="27" s="1"/>
  <c r="N169" i="27"/>
  <c r="N230" i="27" s="1"/>
  <c r="AB182" i="27"/>
  <c r="AB243" i="27" s="1"/>
  <c r="I159" i="27"/>
  <c r="L177" i="27"/>
  <c r="L238" i="27" s="1"/>
  <c r="BG170" i="27"/>
  <c r="BG231" i="27" s="1"/>
  <c r="AV167" i="27"/>
  <c r="AV228" i="27" s="1"/>
  <c r="M186" i="27"/>
  <c r="M247" i="27" s="1"/>
  <c r="BC196" i="27"/>
  <c r="BC257" i="27" s="1"/>
  <c r="AR182" i="27"/>
  <c r="AR243" i="27" s="1"/>
  <c r="AN163" i="27"/>
  <c r="AN224" i="27" s="1"/>
  <c r="AL184" i="27"/>
  <c r="AL245" i="27" s="1"/>
  <c r="V207" i="27"/>
  <c r="V268" i="27" s="1"/>
  <c r="R205" i="27"/>
  <c r="R266" i="27" s="1"/>
  <c r="AN208" i="27"/>
  <c r="AN269" i="27" s="1"/>
  <c r="Q161" i="27"/>
  <c r="Q222" i="27" s="1"/>
  <c r="AF160" i="27"/>
  <c r="AF221" i="27" s="1"/>
  <c r="O178" i="27"/>
  <c r="O239" i="27" s="1"/>
  <c r="S170" i="27"/>
  <c r="S231" i="27" s="1"/>
  <c r="AY166" i="27"/>
  <c r="AY227" i="27" s="1"/>
  <c r="AR164" i="27"/>
  <c r="AR225" i="27" s="1"/>
  <c r="AQ179" i="27"/>
  <c r="AQ240" i="27" s="1"/>
  <c r="Z190" i="27"/>
  <c r="Z251" i="27" s="1"/>
  <c r="U174" i="27"/>
  <c r="U235" i="27" s="1"/>
  <c r="AR166" i="27"/>
  <c r="AR227" i="27" s="1"/>
  <c r="AB159" i="27"/>
  <c r="AB220" i="27" s="1"/>
  <c r="T183" i="27"/>
  <c r="T244" i="27" s="1"/>
  <c r="AK194" i="27"/>
  <c r="AK255" i="27" s="1"/>
  <c r="AV176" i="27"/>
  <c r="AV237" i="27" s="1"/>
  <c r="W190" i="27"/>
  <c r="W251" i="27" s="1"/>
  <c r="AA179" i="27"/>
  <c r="AA240" i="27" s="1"/>
  <c r="BD191" i="27"/>
  <c r="BB195" i="27"/>
  <c r="AO168" i="27"/>
  <c r="AO229" i="27" s="1"/>
  <c r="Z208" i="27"/>
  <c r="Z269" i="27" s="1"/>
  <c r="AQ180" i="27"/>
  <c r="AQ241" i="27" s="1"/>
  <c r="AU160" i="27"/>
  <c r="AU221" i="27" s="1"/>
  <c r="AZ170" i="27"/>
  <c r="AZ231" i="27" s="1"/>
  <c r="O165" i="27"/>
  <c r="O226" i="27" s="1"/>
  <c r="S162" i="27"/>
  <c r="S223" i="27" s="1"/>
  <c r="BF173" i="27"/>
  <c r="AT175" i="27"/>
  <c r="AT236" i="27" s="1"/>
  <c r="BB186" i="27"/>
  <c r="AF195" i="27"/>
  <c r="AF256" i="27" s="1"/>
  <c r="BA169" i="27"/>
  <c r="BA230" i="27" s="1"/>
  <c r="BE166" i="27"/>
  <c r="BE227" i="27" s="1"/>
  <c r="BD190" i="27"/>
  <c r="R191" i="27"/>
  <c r="R252" i="27" s="1"/>
  <c r="BA174" i="27"/>
  <c r="BA235" i="27" s="1"/>
  <c r="AP194" i="27"/>
  <c r="AP255" i="27" s="1"/>
  <c r="BA183" i="27"/>
  <c r="BA244" i="27" s="1"/>
  <c r="AJ175" i="27"/>
  <c r="AJ236" i="27" s="1"/>
  <c r="AF192" i="27"/>
  <c r="AF253" i="27" s="1"/>
  <c r="AW160" i="27"/>
  <c r="AW221" i="27" s="1"/>
  <c r="AZ164" i="27"/>
  <c r="AZ225" i="27" s="1"/>
  <c r="AT174" i="27"/>
  <c r="AT235" i="27" s="1"/>
  <c r="AP178" i="27"/>
  <c r="AP239" i="27" s="1"/>
  <c r="W193" i="27"/>
  <c r="W254" i="27" s="1"/>
  <c r="P182" i="27"/>
  <c r="P243" i="27" s="1"/>
  <c r="Z205" i="27"/>
  <c r="Z266" i="27" s="1"/>
  <c r="AF175" i="27"/>
  <c r="AF236" i="27" s="1"/>
  <c r="K202" i="27"/>
  <c r="K263" i="27" s="1"/>
  <c r="M176" i="27"/>
  <c r="M237" i="27" s="1"/>
  <c r="BE179" i="27"/>
  <c r="P190" i="27"/>
  <c r="P251" i="27" s="1"/>
  <c r="AR184" i="27"/>
  <c r="AR245" i="27" s="1"/>
  <c r="Q166" i="27"/>
  <c r="Q227" i="27" s="1"/>
  <c r="AJ179" i="27"/>
  <c r="AJ240" i="27" s="1"/>
  <c r="M207" i="27"/>
  <c r="M268" i="27" s="1"/>
  <c r="AV188" i="27"/>
  <c r="AV249" i="27" s="1"/>
  <c r="AH176" i="27"/>
  <c r="AH237" i="27" s="1"/>
  <c r="AU171" i="27"/>
  <c r="AU232" i="27" s="1"/>
  <c r="AP184" i="27"/>
  <c r="AP245" i="27" s="1"/>
  <c r="AP158" i="27"/>
  <c r="AP219" i="27" s="1"/>
  <c r="V172" i="27"/>
  <c r="V233" i="27" s="1"/>
  <c r="AG190" i="27"/>
  <c r="AG251" i="27" s="1"/>
  <c r="R160" i="27"/>
  <c r="R221" i="27" s="1"/>
  <c r="AM187" i="27"/>
  <c r="AM248" i="27" s="1"/>
  <c r="T169" i="27"/>
  <c r="T230" i="27" s="1"/>
  <c r="BF171" i="27"/>
  <c r="AP185" i="27"/>
  <c r="AP246" i="27" s="1"/>
  <c r="N187" i="27"/>
  <c r="N248" i="27" s="1"/>
  <c r="J169" i="27"/>
  <c r="J230" i="27" s="1"/>
  <c r="L193" i="27"/>
  <c r="L254" i="27" s="1"/>
  <c r="AH187" i="27"/>
  <c r="AH248" i="27" s="1"/>
  <c r="AG185" i="27"/>
  <c r="AG246" i="27" s="1"/>
  <c r="Q178" i="27"/>
  <c r="Q239" i="27" s="1"/>
  <c r="L164" i="27"/>
  <c r="L225" i="27" s="1"/>
  <c r="BC181" i="27"/>
  <c r="L185" i="27"/>
  <c r="L246" i="27" s="1"/>
  <c r="I202" i="27"/>
  <c r="O189" i="27"/>
  <c r="O250" i="27" s="1"/>
  <c r="I183" i="27"/>
  <c r="AM160" i="27"/>
  <c r="AM221" i="27" s="1"/>
  <c r="AP170" i="27"/>
  <c r="AP231" i="27" s="1"/>
  <c r="AZ173" i="27"/>
  <c r="AZ234" i="27" s="1"/>
  <c r="AV174" i="27"/>
  <c r="AV235" i="27" s="1"/>
  <c r="AJ186" i="27"/>
  <c r="AJ247" i="27" s="1"/>
  <c r="AP187" i="27"/>
  <c r="AP248" i="27" s="1"/>
  <c r="AF170" i="27"/>
  <c r="AF231" i="27" s="1"/>
  <c r="AD193" i="27"/>
  <c r="AD254" i="27" s="1"/>
  <c r="M188" i="27"/>
  <c r="M249" i="27" s="1"/>
  <c r="AL182" i="27"/>
  <c r="AL243" i="27" s="1"/>
  <c r="S167" i="27"/>
  <c r="S228" i="27" s="1"/>
  <c r="Q176" i="27"/>
  <c r="Q237" i="27" s="1"/>
  <c r="BA180" i="27"/>
  <c r="BA241" i="27" s="1"/>
  <c r="AE185" i="27"/>
  <c r="AE246" i="27" s="1"/>
  <c r="AQ176" i="27"/>
  <c r="AQ237" i="27" s="1"/>
  <c r="BC169" i="27"/>
  <c r="BC230" i="27" s="1"/>
  <c r="M162" i="27"/>
  <c r="M223" i="27" s="1"/>
  <c r="AE170" i="27"/>
  <c r="AE231" i="27" s="1"/>
  <c r="AF193" i="27"/>
  <c r="AF254" i="27" s="1"/>
  <c r="K172" i="27"/>
  <c r="K233" i="27" s="1"/>
  <c r="AV180" i="27"/>
  <c r="AV241" i="27" s="1"/>
  <c r="BG196" i="27"/>
  <c r="BG257" i="27" s="1"/>
  <c r="AR187" i="27"/>
  <c r="AR248" i="27" s="1"/>
  <c r="Y181" i="27"/>
  <c r="Y242" i="27" s="1"/>
  <c r="L172" i="27"/>
  <c r="L233" i="27" s="1"/>
  <c r="W158" i="27"/>
  <c r="W219" i="27" s="1"/>
  <c r="AU190" i="27"/>
  <c r="AU251" i="27" s="1"/>
  <c r="AO190" i="27"/>
  <c r="AO251" i="27" s="1"/>
  <c r="Y174" i="27"/>
  <c r="Y235" i="27" s="1"/>
  <c r="BC195" i="27"/>
  <c r="BF185" i="27"/>
  <c r="J182" i="27"/>
  <c r="J243" i="27" s="1"/>
  <c r="AN160" i="27"/>
  <c r="AN221" i="27" s="1"/>
  <c r="AU172" i="27"/>
  <c r="AU233" i="27" s="1"/>
  <c r="AB176" i="27"/>
  <c r="AB237" i="27" s="1"/>
  <c r="W182" i="27"/>
  <c r="W243" i="27" s="1"/>
  <c r="AB191" i="27"/>
  <c r="AB252" i="27" s="1"/>
  <c r="AW190" i="27"/>
  <c r="AW251" i="27" s="1"/>
  <c r="AF172" i="27"/>
  <c r="AF233" i="27" s="1"/>
  <c r="BF193" i="27"/>
  <c r="R169" i="27"/>
  <c r="R230" i="27" s="1"/>
  <c r="X165" i="27"/>
  <c r="X226" i="27" s="1"/>
  <c r="BA160" i="27"/>
  <c r="BA221" i="27" s="1"/>
  <c r="U178" i="27"/>
  <c r="U239" i="27" s="1"/>
  <c r="Q182" i="27"/>
  <c r="Q243" i="27" s="1"/>
  <c r="O168" i="27"/>
  <c r="O229" i="27" s="1"/>
  <c r="AE176" i="27"/>
  <c r="AE237" i="27" s="1"/>
  <c r="AE189" i="27"/>
  <c r="AE250" i="27" s="1"/>
  <c r="AZ190" i="27"/>
  <c r="AZ251" i="27" s="1"/>
  <c r="BA182" i="27"/>
  <c r="BA243" i="27" s="1"/>
  <c r="N192" i="27"/>
  <c r="N253" i="27" s="1"/>
  <c r="AF168" i="27"/>
  <c r="AF229" i="27" s="1"/>
  <c r="R206" i="27"/>
  <c r="R267" i="27" s="1"/>
  <c r="AU177" i="27"/>
  <c r="AU238" i="27" s="1"/>
  <c r="AO178" i="27"/>
  <c r="AO239" i="27" s="1"/>
  <c r="AN210" i="27"/>
  <c r="AN271" i="27" s="1"/>
  <c r="Q175" i="27"/>
  <c r="Q236" i="27" s="1"/>
  <c r="X169" i="27"/>
  <c r="X230" i="27" s="1"/>
  <c r="T182" i="27"/>
  <c r="T243" i="27" s="1"/>
  <c r="Z192" i="27"/>
  <c r="Z253" i="27" s="1"/>
  <c r="Q164" i="27"/>
  <c r="Q225" i="27" s="1"/>
  <c r="AF185" i="27"/>
  <c r="AF246" i="27" s="1"/>
  <c r="AE171" i="27"/>
  <c r="AE232" i="27" s="1"/>
  <c r="AI161" i="27"/>
  <c r="AI222" i="27" s="1"/>
  <c r="AT171" i="27"/>
  <c r="AT232" i="27" s="1"/>
  <c r="O190" i="27"/>
  <c r="O251" i="27" s="1"/>
  <c r="M168" i="27"/>
  <c r="M229" i="27" s="1"/>
  <c r="AP195" i="27"/>
  <c r="AP256" i="27" s="1"/>
  <c r="AF165" i="27"/>
  <c r="AF226" i="27" s="1"/>
  <c r="R164" i="27"/>
  <c r="R225" i="27" s="1"/>
  <c r="AK205" i="27"/>
  <c r="AK266" i="27" s="1"/>
  <c r="AS172" i="27"/>
  <c r="AS233" i="27" s="1"/>
  <c r="P168" i="27"/>
  <c r="P229" i="27" s="1"/>
  <c r="U167" i="27"/>
  <c r="U228" i="27" s="1"/>
  <c r="Z179" i="27"/>
  <c r="Z240" i="27" s="1"/>
  <c r="AD189" i="27"/>
  <c r="AD250" i="27" s="1"/>
  <c r="AA189" i="27"/>
  <c r="AA250" i="27" s="1"/>
  <c r="Z174" i="27"/>
  <c r="Z235" i="27" s="1"/>
  <c r="AH194" i="27"/>
  <c r="AH255" i="27" s="1"/>
  <c r="BE188" i="27"/>
  <c r="J163" i="27"/>
  <c r="J224" i="27" s="1"/>
  <c r="AM162" i="27"/>
  <c r="AM223" i="27" s="1"/>
  <c r="S173" i="27"/>
  <c r="S234" i="27" s="1"/>
  <c r="AA186" i="27"/>
  <c r="AA247" i="27" s="1"/>
  <c r="AB187" i="27"/>
  <c r="AB248" i="27" s="1"/>
  <c r="AB163" i="27"/>
  <c r="AB224" i="27" s="1"/>
  <c r="AD191" i="27"/>
  <c r="AD252" i="27" s="1"/>
  <c r="AI185" i="27"/>
  <c r="AI246" i="27" s="1"/>
  <c r="AQ170" i="27"/>
  <c r="AQ231" i="27" s="1"/>
  <c r="BG175" i="27"/>
  <c r="M180" i="27"/>
  <c r="M241" i="27" s="1"/>
  <c r="AH180" i="27"/>
  <c r="AH241" i="27" s="1"/>
  <c r="AQ190" i="27"/>
  <c r="AQ251" i="27" s="1"/>
  <c r="BF189" i="27"/>
  <c r="AC175" i="27"/>
  <c r="AC236" i="27" s="1"/>
  <c r="AV159" i="27"/>
  <c r="AV220" i="27" s="1"/>
  <c r="AW166" i="27"/>
  <c r="AW227" i="27" s="1"/>
  <c r="AT167" i="27"/>
  <c r="AT228" i="27" s="1"/>
  <c r="N163" i="27"/>
  <c r="N224" i="27" s="1"/>
  <c r="W180" i="27"/>
  <c r="W241" i="27" s="1"/>
  <c r="S185" i="27"/>
  <c r="S246" i="27" s="1"/>
  <c r="S189" i="27"/>
  <c r="S250" i="27" s="1"/>
  <c r="AA180" i="27"/>
  <c r="AA241" i="27" s="1"/>
  <c r="AC186" i="27"/>
  <c r="AC247" i="27" s="1"/>
  <c r="AD178" i="27"/>
  <c r="AD239" i="27" s="1"/>
  <c r="AG175" i="27"/>
  <c r="AG236" i="27" s="1"/>
  <c r="AM196" i="27"/>
  <c r="AM257" i="27" s="1"/>
  <c r="AJ178" i="27"/>
  <c r="AJ239" i="27" s="1"/>
  <c r="AH183" i="27"/>
  <c r="AH244" i="27" s="1"/>
  <c r="Y158" i="27"/>
  <c r="Y219" i="27" s="1"/>
  <c r="BG189" i="27"/>
  <c r="I184" i="27"/>
  <c r="AE168" i="27"/>
  <c r="AE229" i="27" s="1"/>
  <c r="AX165" i="27"/>
  <c r="AX226" i="27" s="1"/>
  <c r="M194" i="27"/>
  <c r="M255" i="27" s="1"/>
  <c r="AP164" i="27"/>
  <c r="AP225" i="27" s="1"/>
  <c r="K178" i="27"/>
  <c r="K239" i="27" s="1"/>
  <c r="Z197" i="27"/>
  <c r="Z258" i="27" s="1"/>
  <c r="V188" i="27"/>
  <c r="V249" i="27" s="1"/>
  <c r="AO184" i="27"/>
  <c r="AO245" i="27" s="1"/>
  <c r="W178" i="27"/>
  <c r="W239" i="27" s="1"/>
  <c r="AD177" i="27"/>
  <c r="AD238" i="27" s="1"/>
  <c r="BG181" i="27"/>
  <c r="Z186" i="27"/>
  <c r="Z247" i="27" s="1"/>
  <c r="BB165" i="27"/>
  <c r="BB226" i="27" s="1"/>
  <c r="BA192" i="27"/>
  <c r="BA253" i="27" s="1"/>
  <c r="AU176" i="27"/>
  <c r="AU237" i="27" s="1"/>
  <c r="AV162" i="27"/>
  <c r="AV223" i="27" s="1"/>
  <c r="AH186" i="27"/>
  <c r="AH247" i="27" s="1"/>
  <c r="S169" i="27"/>
  <c r="S230" i="27" s="1"/>
  <c r="O159" i="27"/>
  <c r="O220" i="27" s="1"/>
  <c r="AM189" i="27"/>
  <c r="AM250" i="27" s="1"/>
  <c r="BF160" i="27"/>
  <c r="AL162" i="27"/>
  <c r="AL223" i="27" s="1"/>
  <c r="R162" i="27"/>
  <c r="R223" i="27" s="1"/>
  <c r="AZ188" i="27"/>
  <c r="AZ249" i="27" s="1"/>
  <c r="AA175" i="27"/>
  <c r="AA236" i="27" s="1"/>
  <c r="AK172" i="27"/>
  <c r="AK233" i="27" s="1"/>
  <c r="AH184" i="27"/>
  <c r="AH245" i="27" s="1"/>
  <c r="AB177" i="27"/>
  <c r="AB238" i="27" s="1"/>
  <c r="W165" i="27"/>
  <c r="W226" i="27" s="1"/>
  <c r="AV197" i="27"/>
  <c r="AV258" i="27" s="1"/>
  <c r="Z172" i="27"/>
  <c r="Z233" i="27" s="1"/>
  <c r="AN182" i="27"/>
  <c r="AN243" i="27" s="1"/>
  <c r="BD169" i="27"/>
  <c r="BD230" i="27" s="1"/>
  <c r="T186" i="27"/>
  <c r="T247" i="27" s="1"/>
  <c r="X184" i="27"/>
  <c r="X245" i="27" s="1"/>
  <c r="AR183" i="27"/>
  <c r="AR244" i="27" s="1"/>
  <c r="X195" i="27"/>
  <c r="X256" i="27" s="1"/>
  <c r="J210" i="27"/>
  <c r="J271" i="27" s="1"/>
  <c r="N202" i="27"/>
  <c r="N263" i="27" s="1"/>
  <c r="M208" i="27"/>
  <c r="M269" i="27" s="1"/>
  <c r="BD165" i="27"/>
  <c r="AV193" i="27"/>
  <c r="AV254" i="27" s="1"/>
  <c r="BE169" i="27"/>
  <c r="BE230" i="27" s="1"/>
  <c r="AC179" i="27"/>
  <c r="AC240" i="27" s="1"/>
  <c r="M203" i="27"/>
  <c r="M264" i="27" s="1"/>
  <c r="AS167" i="27"/>
  <c r="AS228" i="27" s="1"/>
  <c r="AI164" i="27"/>
  <c r="AI225" i="27" s="1"/>
  <c r="AH163" i="27"/>
  <c r="AH224" i="27" s="1"/>
  <c r="N197" i="27"/>
  <c r="N258" i="27" s="1"/>
  <c r="AZ166" i="27"/>
  <c r="AZ227" i="27" s="1"/>
  <c r="BF180" i="27"/>
  <c r="AN175" i="27"/>
  <c r="AN236" i="27" s="1"/>
  <c r="AD179" i="27"/>
  <c r="AD240" i="27" s="1"/>
  <c r="BF181" i="27"/>
  <c r="Q174" i="27"/>
  <c r="Q235" i="27" s="1"/>
  <c r="T193" i="27"/>
  <c r="T254" i="27" s="1"/>
  <c r="S172" i="27"/>
  <c r="S233" i="27" s="1"/>
  <c r="BC183" i="27"/>
  <c r="U159" i="27"/>
  <c r="U220" i="27" s="1"/>
  <c r="AQ191" i="27"/>
  <c r="AQ252" i="27" s="1"/>
  <c r="N178" i="27"/>
  <c r="N239" i="27" s="1"/>
  <c r="AM165" i="27"/>
  <c r="AM226" i="27" s="1"/>
  <c r="M158" i="27"/>
  <c r="AA170" i="27"/>
  <c r="AA231" i="27" s="1"/>
  <c r="AN172" i="27"/>
  <c r="AN233" i="27" s="1"/>
  <c r="AO179" i="27"/>
  <c r="AO240" i="27" s="1"/>
  <c r="BE189" i="27"/>
  <c r="AP189" i="27"/>
  <c r="AP250" i="27" s="1"/>
  <c r="AP169" i="27"/>
  <c r="AP230" i="27" s="1"/>
  <c r="U193" i="27"/>
  <c r="U254" i="27" s="1"/>
  <c r="AX187" i="27"/>
  <c r="AX248" i="27" s="1"/>
  <c r="BC164" i="27"/>
  <c r="BC225" i="27" s="1"/>
  <c r="AL179" i="27"/>
  <c r="AL240" i="27" s="1"/>
  <c r="J185" i="27"/>
  <c r="J246" i="27" s="1"/>
  <c r="BC184" i="27"/>
  <c r="AB162" i="27"/>
  <c r="AB223" i="27" s="1"/>
  <c r="U192" i="27"/>
  <c r="U253" i="27" s="1"/>
  <c r="I179" i="27"/>
  <c r="J167" i="27"/>
  <c r="J228" i="27" s="1"/>
  <c r="M187" i="27"/>
  <c r="M248" i="27" s="1"/>
  <c r="BC180" i="27"/>
  <c r="V173" i="27"/>
  <c r="V234" i="27" s="1"/>
  <c r="M163" i="27"/>
  <c r="M224" i="27" s="1"/>
  <c r="Y189" i="27"/>
  <c r="Y250" i="27" s="1"/>
  <c r="AT159" i="27"/>
  <c r="AT220" i="27" s="1"/>
  <c r="R183" i="27"/>
  <c r="R244" i="27" s="1"/>
  <c r="BE205" i="27"/>
  <c r="BE266" i="27" s="1"/>
  <c r="U189" i="27"/>
  <c r="U250" i="27" s="1"/>
  <c r="AM179" i="27"/>
  <c r="AM240" i="27" s="1"/>
  <c r="BE167" i="27"/>
  <c r="BE228" i="27" s="1"/>
  <c r="AJ183" i="27"/>
  <c r="AJ244" i="27" s="1"/>
  <c r="BD185" i="27"/>
  <c r="BG165" i="27"/>
  <c r="W192" i="27"/>
  <c r="W253" i="27" s="1"/>
  <c r="AB186" i="27"/>
  <c r="AB247" i="27" s="1"/>
  <c r="AC167" i="27"/>
  <c r="AC228" i="27" s="1"/>
  <c r="AW171" i="27"/>
  <c r="AW232" i="27" s="1"/>
  <c r="AB197" i="27"/>
  <c r="AB258" i="27" s="1"/>
  <c r="AN173" i="27"/>
  <c r="AN234" i="27" s="1"/>
  <c r="AI181" i="27"/>
  <c r="AI242" i="27" s="1"/>
  <c r="AG160" i="27"/>
  <c r="AG221" i="27" s="1"/>
  <c r="AK190" i="27"/>
  <c r="AK251" i="27" s="1"/>
  <c r="BE186" i="27"/>
  <c r="AU170" i="27"/>
  <c r="AU231" i="27" s="1"/>
  <c r="I181" i="27"/>
  <c r="AF186" i="27"/>
  <c r="AF247" i="27" s="1"/>
  <c r="AF190" i="27"/>
  <c r="AF251" i="27" s="1"/>
  <c r="AR173" i="27"/>
  <c r="AR234" i="27" s="1"/>
  <c r="X194" i="27"/>
  <c r="X255" i="27" s="1"/>
  <c r="AD180" i="27"/>
  <c r="AD241" i="27" s="1"/>
  <c r="AT178" i="27"/>
  <c r="AT239" i="27" s="1"/>
  <c r="BG172" i="27"/>
  <c r="AM193" i="27"/>
  <c r="AM254" i="27" s="1"/>
  <c r="AG168" i="27"/>
  <c r="AG229" i="27" s="1"/>
  <c r="Z178" i="27"/>
  <c r="Z239" i="27" s="1"/>
  <c r="AA183" i="27"/>
  <c r="AA244" i="27" s="1"/>
  <c r="K175" i="27"/>
  <c r="K236" i="27" s="1"/>
  <c r="AU189" i="27"/>
  <c r="AU250" i="27" s="1"/>
  <c r="N183" i="27"/>
  <c r="N244" i="27" s="1"/>
  <c r="AV179" i="27"/>
  <c r="AV240" i="27" s="1"/>
  <c r="X185" i="27"/>
  <c r="X246" i="27" s="1"/>
  <c r="AT177" i="27"/>
  <c r="AT238" i="27" s="1"/>
  <c r="AL194" i="27"/>
  <c r="AL255" i="27" s="1"/>
  <c r="AQ206" i="27"/>
  <c r="AQ267" i="27" s="1"/>
  <c r="V180" i="27"/>
  <c r="V241" i="27" s="1"/>
  <c r="BA162" i="27"/>
  <c r="BA223" i="27" s="1"/>
  <c r="AA172" i="27"/>
  <c r="AA233" i="27" s="1"/>
  <c r="S166" i="27"/>
  <c r="S227" i="27" s="1"/>
  <c r="X174" i="27"/>
  <c r="X235" i="27" s="1"/>
  <c r="R174" i="27"/>
  <c r="R235" i="27" s="1"/>
  <c r="U166" i="27"/>
  <c r="U227" i="27" s="1"/>
  <c r="AQ174" i="27"/>
  <c r="AQ235" i="27" s="1"/>
  <c r="K179" i="27"/>
  <c r="K240" i="27" s="1"/>
  <c r="BF205" i="27"/>
  <c r="BF266" i="27" s="1"/>
  <c r="BD180" i="27"/>
  <c r="AF158" i="27"/>
  <c r="AF219" i="27" s="1"/>
  <c r="AD168" i="27"/>
  <c r="AD229" i="27" s="1"/>
  <c r="AM181" i="27"/>
  <c r="AM242" i="27" s="1"/>
  <c r="AZ210" i="27"/>
  <c r="AZ271" i="27" s="1"/>
  <c r="AO185" i="27"/>
  <c r="AO246" i="27" s="1"/>
  <c r="Q181" i="27"/>
  <c r="Q242" i="27" s="1"/>
  <c r="AP183" i="27"/>
  <c r="AP244" i="27" s="1"/>
  <c r="AV187" i="27"/>
  <c r="AV248" i="27" s="1"/>
  <c r="AX168" i="27"/>
  <c r="AX229" i="27" s="1"/>
  <c r="AC193" i="27"/>
  <c r="AC254" i="27" s="1"/>
  <c r="AK181" i="27"/>
  <c r="AK242" i="27" s="1"/>
  <c r="AA171" i="27"/>
  <c r="AA232" i="27" s="1"/>
  <c r="AX167" i="27"/>
  <c r="AX228" i="27" s="1"/>
  <c r="V175" i="27"/>
  <c r="V236" i="27" s="1"/>
  <c r="AX179" i="27"/>
  <c r="AX240" i="27" s="1"/>
  <c r="AT184" i="27"/>
  <c r="AT245" i="27" s="1"/>
  <c r="V161" i="27"/>
  <c r="V222" i="27" s="1"/>
  <c r="BF191" i="27"/>
  <c r="BB174" i="27"/>
  <c r="BB235" i="27" s="1"/>
  <c r="AU158" i="27"/>
  <c r="AU219" i="27" s="1"/>
  <c r="BF206" i="27"/>
  <c r="BF267" i="27" s="1"/>
  <c r="BD161" i="27"/>
  <c r="BB161" i="27"/>
  <c r="AM188" i="27"/>
  <c r="AM249" i="27" s="1"/>
  <c r="J189" i="27"/>
  <c r="J250" i="27" s="1"/>
  <c r="L171" i="27"/>
  <c r="L232" i="27" s="1"/>
  <c r="AU193" i="27"/>
  <c r="AU254" i="27" s="1"/>
  <c r="U182" i="27"/>
  <c r="U243" i="27" s="1"/>
  <c r="AQ172" i="27"/>
  <c r="AQ233" i="27" s="1"/>
  <c r="AQ185" i="27"/>
  <c r="AQ246" i="27" s="1"/>
  <c r="L186" i="27"/>
  <c r="L247" i="27" s="1"/>
  <c r="BC163" i="27"/>
  <c r="AK169" i="27"/>
  <c r="AK230" i="27" s="1"/>
  <c r="AY192" i="27"/>
  <c r="AY253" i="27" s="1"/>
  <c r="X170" i="27"/>
  <c r="X231" i="27" s="1"/>
  <c r="U190" i="27"/>
  <c r="U251" i="27" s="1"/>
  <c r="AX158" i="27"/>
  <c r="AX219" i="27" s="1"/>
  <c r="L166" i="27"/>
  <c r="L227" i="27" s="1"/>
  <c r="BA166" i="27"/>
  <c r="BA227" i="27" s="1"/>
  <c r="BB175" i="27"/>
  <c r="BB236" i="27" s="1"/>
  <c r="AW187" i="27"/>
  <c r="AW248" i="27" s="1"/>
  <c r="T188" i="27"/>
  <c r="T249" i="27" s="1"/>
  <c r="AX171" i="27"/>
  <c r="AX232" i="27" s="1"/>
  <c r="AW193" i="27"/>
  <c r="AW254" i="27" s="1"/>
  <c r="AJ207" i="27"/>
  <c r="AJ268" i="27" s="1"/>
  <c r="X181" i="27"/>
  <c r="X242" i="27" s="1"/>
  <c r="AT176" i="27"/>
  <c r="AT237" i="27" s="1"/>
  <c r="BG158" i="27"/>
  <c r="BF179" i="27"/>
  <c r="R184" i="27"/>
  <c r="R245" i="27" s="1"/>
  <c r="AD167" i="27"/>
  <c r="AD228" i="27" s="1"/>
  <c r="AR192" i="27"/>
  <c r="AR253" i="27" s="1"/>
  <c r="AP209" i="27"/>
  <c r="AP270" i="27" s="1"/>
  <c r="I167" i="27"/>
  <c r="BA164" i="27"/>
  <c r="BA225" i="27" s="1"/>
  <c r="K190" i="27"/>
  <c r="K251" i="27" s="1"/>
  <c r="AA162" i="27"/>
  <c r="AA223" i="27" s="1"/>
  <c r="AL177" i="27"/>
  <c r="AL238" i="27" s="1"/>
  <c r="AT195" i="27"/>
  <c r="AT256" i="27" s="1"/>
  <c r="S183" i="27"/>
  <c r="S244" i="27" s="1"/>
  <c r="AN174" i="27"/>
  <c r="AN235" i="27" s="1"/>
  <c r="AI166" i="27"/>
  <c r="AI227" i="27" s="1"/>
  <c r="AS205" i="27"/>
  <c r="AS266" i="27" s="1"/>
  <c r="AH158" i="27"/>
  <c r="AH219" i="27" s="1"/>
  <c r="Q210" i="27"/>
  <c r="Q271" i="27" s="1"/>
  <c r="AY195" i="27"/>
  <c r="AY256" i="27" s="1"/>
  <c r="AW178" i="27"/>
  <c r="AW239" i="27" s="1"/>
  <c r="BE187" i="27"/>
  <c r="AC160" i="27"/>
  <c r="AC221" i="27" s="1"/>
  <c r="AE173" i="27"/>
  <c r="AE234" i="27" s="1"/>
  <c r="BA197" i="27"/>
  <c r="BA258" i="27" s="1"/>
  <c r="AL180" i="27"/>
  <c r="AL241" i="27" s="1"/>
  <c r="K168" i="27"/>
  <c r="K229" i="27" s="1"/>
  <c r="M181" i="27"/>
  <c r="M242" i="27" s="1"/>
  <c r="AC209" i="27"/>
  <c r="AC270" i="27" s="1"/>
  <c r="AE191" i="27"/>
  <c r="AE252" i="27" s="1"/>
  <c r="BD182" i="27"/>
  <c r="AA165" i="27"/>
  <c r="AA226" i="27" s="1"/>
  <c r="X193" i="27"/>
  <c r="X254" i="27" s="1"/>
  <c r="AL188" i="27"/>
  <c r="AL249" i="27" s="1"/>
  <c r="AZ191" i="27"/>
  <c r="AZ252" i="27" s="1"/>
  <c r="AO170" i="27"/>
  <c r="AO231" i="27" s="1"/>
  <c r="BB187" i="27"/>
  <c r="BB191" i="27"/>
  <c r="Y175" i="27"/>
  <c r="Y236" i="27" s="1"/>
  <c r="AY194" i="27"/>
  <c r="AY255" i="27" s="1"/>
  <c r="S184" i="27"/>
  <c r="S245" i="27" s="1"/>
  <c r="J176" i="27"/>
  <c r="J237" i="27" s="1"/>
  <c r="P162" i="27"/>
  <c r="P223" i="27" s="1"/>
  <c r="J179" i="27"/>
  <c r="J240" i="27" s="1"/>
  <c r="V184" i="27"/>
  <c r="V245" i="27" s="1"/>
  <c r="Y188" i="27"/>
  <c r="Y249" i="27" s="1"/>
  <c r="AL169" i="27"/>
  <c r="AL230" i="27" s="1"/>
  <c r="AL193" i="27"/>
  <c r="AL254" i="27" s="1"/>
  <c r="AL178" i="27"/>
  <c r="AL239" i="27" s="1"/>
  <c r="X166" i="27"/>
  <c r="X227" i="27" s="1"/>
  <c r="AC192" i="27"/>
  <c r="AC253" i="27" s="1"/>
  <c r="AX173" i="27"/>
  <c r="AX234" i="27" s="1"/>
  <c r="V169" i="27"/>
  <c r="V230" i="27" s="1"/>
  <c r="AA192" i="27"/>
  <c r="AA253" i="27" s="1"/>
  <c r="AL192" i="27"/>
  <c r="AL253" i="27" s="1"/>
  <c r="V176" i="27"/>
  <c r="V237" i="27" s="1"/>
  <c r="S195" i="27"/>
  <c r="S256" i="27" s="1"/>
  <c r="AX184" i="27"/>
  <c r="AX245" i="27" s="1"/>
  <c r="BD176" i="27"/>
  <c r="BD237" i="27" s="1"/>
  <c r="BE193" i="27"/>
  <c r="BE197" i="27"/>
  <c r="BE258" i="27" s="1"/>
  <c r="BG176" i="27"/>
  <c r="BG237" i="27" s="1"/>
  <c r="W175" i="27"/>
  <c r="W236" i="27" s="1"/>
  <c r="O196" i="27"/>
  <c r="O257" i="27" s="1"/>
  <c r="AQ177" i="27"/>
  <c r="AQ238" i="27" s="1"/>
  <c r="AX196" i="27"/>
  <c r="AX257" i="27" s="1"/>
  <c r="N158" i="27"/>
  <c r="AH172" i="27"/>
  <c r="AH233" i="27" s="1"/>
  <c r="AI175" i="27"/>
  <c r="AI236" i="27" s="1"/>
  <c r="AQ181" i="27"/>
  <c r="AQ242" i="27" s="1"/>
  <c r="J191" i="27"/>
  <c r="J252" i="27" s="1"/>
  <c r="AJ190" i="27"/>
  <c r="AJ251" i="27" s="1"/>
  <c r="X176" i="27"/>
  <c r="X237" i="27" s="1"/>
  <c r="AV161" i="27"/>
  <c r="AV222" i="27" s="1"/>
  <c r="AM158" i="27"/>
  <c r="AM219" i="27" s="1"/>
  <c r="AU191" i="27"/>
  <c r="AU252" i="27" s="1"/>
  <c r="X180" i="27"/>
  <c r="X241" i="27" s="1"/>
  <c r="AU169" i="27"/>
  <c r="AU230" i="27" s="1"/>
  <c r="BD184" i="27"/>
  <c r="AX188" i="27"/>
  <c r="AX249" i="27" s="1"/>
  <c r="M173" i="27"/>
  <c r="M234" i="27" s="1"/>
  <c r="P194" i="27"/>
  <c r="P255" i="27" s="1"/>
  <c r="BE206" i="27"/>
  <c r="BE267" i="27" s="1"/>
  <c r="J165" i="27"/>
  <c r="J226" i="27" s="1"/>
  <c r="AI171" i="27"/>
  <c r="AI232" i="27" s="1"/>
  <c r="AN193" i="27"/>
  <c r="AN254" i="27" s="1"/>
  <c r="AE172" i="27"/>
  <c r="AE233" i="27" s="1"/>
  <c r="P181" i="27"/>
  <c r="P242" i="27" s="1"/>
  <c r="Q197" i="27"/>
  <c r="Q258" i="27" s="1"/>
  <c r="AR185" i="27"/>
  <c r="AR246" i="27" s="1"/>
  <c r="X178" i="27"/>
  <c r="X239" i="27" s="1"/>
  <c r="L182" i="27"/>
  <c r="L243" i="27" s="1"/>
  <c r="BG208" i="27"/>
  <c r="BG269" i="27" s="1"/>
  <c r="BG167" i="27"/>
  <c r="BG228" i="27" s="1"/>
  <c r="AS197" i="27"/>
  <c r="AS258" i="27" s="1"/>
  <c r="R192" i="27"/>
  <c r="R253" i="27" s="1"/>
  <c r="BF210" i="27"/>
  <c r="BF271" i="27" s="1"/>
  <c r="AZ182" i="27"/>
  <c r="AZ243" i="27" s="1"/>
  <c r="AW165" i="27"/>
  <c r="AW226" i="27" s="1"/>
  <c r="AF180" i="27"/>
  <c r="AF241" i="27" s="1"/>
  <c r="BD173" i="27"/>
  <c r="K193" i="27"/>
  <c r="K254" i="27" s="1"/>
  <c r="AH190" i="27"/>
  <c r="AH251" i="27" s="1"/>
  <c r="Y159" i="27"/>
  <c r="Y220" i="27" s="1"/>
  <c r="X164" i="27"/>
  <c r="X225" i="27" s="1"/>
  <c r="AD207" i="27"/>
  <c r="AD268" i="27" s="1"/>
  <c r="AJ168" i="27"/>
  <c r="AJ229" i="27" s="1"/>
  <c r="AK171" i="27"/>
  <c r="AK232" i="27" s="1"/>
  <c r="P208" i="27"/>
  <c r="P269" i="27" s="1"/>
  <c r="AK189" i="27"/>
  <c r="AK250" i="27" s="1"/>
  <c r="AQ175" i="27"/>
  <c r="AQ236" i="27" s="1"/>
  <c r="AQ158" i="27"/>
  <c r="AQ219" i="27" s="1"/>
  <c r="AD188" i="27"/>
  <c r="AD249" i="27" s="1"/>
  <c r="S207" i="27"/>
  <c r="S268" i="27" s="1"/>
  <c r="O191" i="27"/>
  <c r="O252" i="27" s="1"/>
  <c r="BE164" i="27"/>
  <c r="BE225" i="27" s="1"/>
  <c r="BG192" i="27"/>
  <c r="BB162" i="27"/>
  <c r="BB223" i="27" s="1"/>
  <c r="AO175" i="27"/>
  <c r="AO236" i="27" s="1"/>
  <c r="AO182" i="27"/>
  <c r="AO243" i="27" s="1"/>
  <c r="AT161" i="27"/>
  <c r="AT222" i="27" s="1"/>
  <c r="AB174" i="27"/>
  <c r="AB235" i="27" s="1"/>
  <c r="U158" i="27"/>
  <c r="U219" i="27" s="1"/>
  <c r="Y173" i="27"/>
  <c r="Y234" i="27" s="1"/>
  <c r="BD187" i="27"/>
  <c r="AG191" i="27"/>
  <c r="AG252" i="27" s="1"/>
  <c r="AM166" i="27"/>
  <c r="AM227" i="27" s="1"/>
  <c r="BG178" i="27"/>
  <c r="V196" i="27"/>
  <c r="V257" i="27" s="1"/>
  <c r="AK186" i="27"/>
  <c r="AK247" i="27" s="1"/>
  <c r="AS179" i="27"/>
  <c r="AS240" i="27" s="1"/>
  <c r="BD159" i="27"/>
  <c r="BD220" i="27" s="1"/>
  <c r="AH161" i="27"/>
  <c r="AH222" i="27" s="1"/>
  <c r="L188" i="27"/>
  <c r="L249" i="27" s="1"/>
  <c r="M192" i="27"/>
  <c r="M253" i="27" s="1"/>
  <c r="AU175" i="27"/>
  <c r="AU236" i="27" s="1"/>
  <c r="I195" i="27"/>
  <c r="BD181" i="27"/>
  <c r="N172" i="27"/>
  <c r="N233" i="27" s="1"/>
  <c r="T196" i="27"/>
  <c r="T257" i="27" s="1"/>
  <c r="AK175" i="27"/>
  <c r="AK236" i="27" s="1"/>
  <c r="AJ174" i="27"/>
  <c r="AJ235" i="27" s="1"/>
  <c r="BF195" i="27"/>
  <c r="BC168" i="27"/>
  <c r="BC229" i="27" s="1"/>
  <c r="BB179" i="27"/>
  <c r="AO196" i="27"/>
  <c r="AO257" i="27" s="1"/>
  <c r="O187" i="27"/>
  <c r="O248" i="27" s="1"/>
  <c r="AK180" i="27"/>
  <c r="AK241" i="27" s="1"/>
  <c r="L201" i="27"/>
  <c r="L262" i="27" s="1"/>
  <c r="AF182" i="27"/>
  <c r="AF243" i="27" s="1"/>
  <c r="BG187" i="27"/>
  <c r="BA178" i="27"/>
  <c r="BA239" i="27" s="1"/>
  <c r="P166" i="27"/>
  <c r="P227" i="27" s="1"/>
  <c r="Z183" i="27"/>
  <c r="Z244" i="27" s="1"/>
  <c r="AC187" i="27"/>
  <c r="AC248" i="27" s="1"/>
  <c r="AV175" i="27"/>
  <c r="AV236" i="27" s="1"/>
  <c r="AR176" i="27"/>
  <c r="AR237" i="27" s="1"/>
  <c r="AW181" i="27"/>
  <c r="AW242" i="27" s="1"/>
  <c r="Q186" i="27"/>
  <c r="Q247" i="27" s="1"/>
  <c r="L165" i="27"/>
  <c r="L226" i="27" s="1"/>
  <c r="AP192" i="27"/>
  <c r="AP253" i="27" s="1"/>
  <c r="BG179" i="27"/>
  <c r="AH168" i="27"/>
  <c r="AH229" i="27" s="1"/>
  <c r="AY163" i="27"/>
  <c r="AY224" i="27" s="1"/>
  <c r="N168" i="27"/>
  <c r="N229" i="27" s="1"/>
  <c r="AI177" i="27"/>
  <c r="AI238" i="27" s="1"/>
  <c r="Y177" i="27"/>
  <c r="Y238" i="27" s="1"/>
  <c r="AI188" i="27"/>
  <c r="AI249" i="27" s="1"/>
  <c r="M191" i="27"/>
  <c r="M252" i="27" s="1"/>
  <c r="S177" i="27"/>
  <c r="S238" i="27" s="1"/>
  <c r="AV163" i="27"/>
  <c r="AV224" i="27" s="1"/>
  <c r="K210" i="27"/>
  <c r="K271" i="27" s="1"/>
  <c r="BA179" i="27"/>
  <c r="BA240" i="27" s="1"/>
  <c r="I176" i="27"/>
  <c r="T197" i="27"/>
  <c r="T258" i="27" s="1"/>
  <c r="AP179" i="27"/>
  <c r="AP240" i="27" s="1"/>
  <c r="AY183" i="27"/>
  <c r="AY244" i="27" s="1"/>
  <c r="J200" i="27"/>
  <c r="J261" i="27" s="1"/>
  <c r="I188" i="27"/>
  <c r="AS181" i="27"/>
  <c r="AS242" i="27" s="1"/>
  <c r="O197" i="27"/>
  <c r="O258" i="27" s="1"/>
  <c r="AV171" i="27"/>
  <c r="AV232" i="27" s="1"/>
  <c r="AM173" i="27"/>
  <c r="AM234" i="27" s="1"/>
  <c r="AR207" i="27"/>
  <c r="AR268" i="27" s="1"/>
  <c r="BA194" i="27"/>
  <c r="BA255" i="27" s="1"/>
  <c r="AP182" i="27"/>
  <c r="AP243" i="27" s="1"/>
  <c r="AF196" i="27"/>
  <c r="AF257" i="27" s="1"/>
  <c r="N199" i="27"/>
  <c r="N260" i="27" s="1"/>
  <c r="AO192" i="27"/>
  <c r="AO253" i="27" s="1"/>
  <c r="AM168" i="27"/>
  <c r="AM229" i="27" s="1"/>
  <c r="O194" i="27"/>
  <c r="O255" i="27" s="1"/>
  <c r="AI173" i="27"/>
  <c r="AI234" i="27" s="1"/>
  <c r="AX180" i="27"/>
  <c r="AX241" i="27" s="1"/>
  <c r="P184" i="27"/>
  <c r="P245" i="27" s="1"/>
  <c r="AE159" i="27"/>
  <c r="AE220" i="27" s="1"/>
  <c r="AL183" i="27"/>
  <c r="AL244" i="27" s="1"/>
  <c r="AD164" i="27"/>
  <c r="AD225" i="27" s="1"/>
  <c r="AV192" i="27"/>
  <c r="AV253" i="27" s="1"/>
  <c r="AD158" i="27"/>
  <c r="AD219" i="27" s="1"/>
  <c r="S165" i="27"/>
  <c r="S226" i="27" s="1"/>
  <c r="AG196" i="27"/>
  <c r="AG257" i="27" s="1"/>
  <c r="AP172" i="27"/>
  <c r="AP233" i="27" s="1"/>
  <c r="AS183" i="27"/>
  <c r="AS244" i="27" s="1"/>
  <c r="BA161" i="27"/>
  <c r="BA222" i="27" s="1"/>
  <c r="AO208" i="27"/>
  <c r="AO269" i="27" s="1"/>
  <c r="BB177" i="27"/>
  <c r="BB238" i="27" s="1"/>
  <c r="AH188" i="27"/>
  <c r="AH249" i="27" s="1"/>
  <c r="AZ179" i="27"/>
  <c r="AZ240" i="27" s="1"/>
  <c r="BD163" i="27"/>
  <c r="P206" i="27"/>
  <c r="P267" i="27" s="1"/>
  <c r="M189" i="27"/>
  <c r="M250" i="27" s="1"/>
  <c r="N177" i="27"/>
  <c r="N238" i="27" s="1"/>
  <c r="AC162" i="27"/>
  <c r="AC223" i="27" s="1"/>
  <c r="Q187" i="27"/>
  <c r="Q248" i="27" s="1"/>
  <c r="AZ168" i="27"/>
  <c r="AZ229" i="27" s="1"/>
  <c r="AM161" i="27"/>
  <c r="AM222" i="27" s="1"/>
  <c r="AR181" i="27"/>
  <c r="AR242" i="27" s="1"/>
  <c r="AW184" i="27"/>
  <c r="AW245" i="27" s="1"/>
  <c r="AF162" i="27"/>
  <c r="AF223" i="27" s="1"/>
  <c r="P191" i="27"/>
  <c r="P252" i="27" s="1"/>
  <c r="T185" i="27"/>
  <c r="T246" i="27" s="1"/>
  <c r="BC173" i="27"/>
  <c r="AV173" i="27"/>
  <c r="AV234" i="27" s="1"/>
  <c r="Z195" i="27"/>
  <c r="Z256" i="27" s="1"/>
  <c r="T176" i="27"/>
  <c r="T237" i="27" s="1"/>
  <c r="AJ182" i="27"/>
  <c r="AJ243" i="27" s="1"/>
  <c r="BB197" i="27"/>
  <c r="BB258" i="27" s="1"/>
  <c r="AY186" i="27"/>
  <c r="AY247" i="27" s="1"/>
  <c r="P180" i="27"/>
  <c r="P241" i="27" s="1"/>
  <c r="W181" i="27"/>
  <c r="W242" i="27" s="1"/>
  <c r="AG164" i="27"/>
  <c r="AG225" i="27" s="1"/>
  <c r="BF164" i="27"/>
  <c r="BF225" i="27" s="1"/>
  <c r="AM164" i="27"/>
  <c r="AM225" i="27" s="1"/>
  <c r="AH182" i="27"/>
  <c r="AH243" i="27" s="1"/>
  <c r="AA185" i="27"/>
  <c r="AA246" i="27" s="1"/>
  <c r="Z164" i="27"/>
  <c r="Z225" i="27" s="1"/>
  <c r="AR191" i="27"/>
  <c r="AR252" i="27" s="1"/>
  <c r="AV185" i="27"/>
  <c r="AV246" i="27" s="1"/>
  <c r="AZ175" i="27"/>
  <c r="AZ236" i="27" s="1"/>
  <c r="AF208" i="27"/>
  <c r="AF269" i="27" s="1"/>
  <c r="AH171" i="27"/>
  <c r="AH232" i="27" s="1"/>
  <c r="T175" i="27"/>
  <c r="T236" i="27" s="1"/>
  <c r="AE181" i="27"/>
  <c r="AE242" i="27" s="1"/>
  <c r="AS171" i="27"/>
  <c r="AS232" i="27" s="1"/>
  <c r="J181" i="27"/>
  <c r="J242" i="27" s="1"/>
  <c r="AL165" i="27"/>
  <c r="AL226" i="27" s="1"/>
  <c r="AK164" i="27"/>
  <c r="AK225" i="27" s="1"/>
  <c r="AH189" i="27"/>
  <c r="AH250" i="27" s="1"/>
  <c r="AA160" i="27"/>
  <c r="AA221" i="27" s="1"/>
  <c r="P177" i="27"/>
  <c r="P238" i="27" s="1"/>
  <c r="AK195" i="27"/>
  <c r="AK256" i="27" s="1"/>
  <c r="AC185" i="27"/>
  <c r="AC246" i="27" s="1"/>
  <c r="AZ177" i="27"/>
  <c r="AZ238" i="27" s="1"/>
  <c r="AW180" i="27"/>
  <c r="AW241" i="27" s="1"/>
  <c r="AM177" i="27"/>
  <c r="AM238" i="27" s="1"/>
  <c r="AO186" i="27"/>
  <c r="AO247" i="27" s="1"/>
  <c r="BA186" i="27"/>
  <c r="BA247" i="27" s="1"/>
  <c r="AS166" i="27"/>
  <c r="AS227" i="27" s="1"/>
  <c r="AG194" i="27"/>
  <c r="AG255" i="27" s="1"/>
  <c r="AK183" i="27"/>
  <c r="AK244" i="27" s="1"/>
  <c r="O175" i="27"/>
  <c r="O236" i="27" s="1"/>
  <c r="Y161" i="27"/>
  <c r="Y222" i="27" s="1"/>
  <c r="BD166" i="27"/>
  <c r="BD227" i="27" s="1"/>
  <c r="AT168" i="27"/>
  <c r="AT229" i="27" s="1"/>
  <c r="K177" i="27"/>
  <c r="K238" i="27" s="1"/>
  <c r="BF187" i="27"/>
  <c r="AJ188" i="27"/>
  <c r="AJ249" i="27" s="1"/>
  <c r="AU166" i="27"/>
  <c r="AU227" i="27" s="1"/>
  <c r="AG192" i="27"/>
  <c r="AG253" i="27" s="1"/>
  <c r="AP186" i="27"/>
  <c r="AP247" i="27" s="1"/>
  <c r="AU210" i="27"/>
  <c r="AU271" i="27" s="1"/>
  <c r="AQ168" i="27"/>
  <c r="AQ229" i="27" s="1"/>
  <c r="AR158" i="27"/>
  <c r="AR219" i="27" s="1"/>
  <c r="AY188" i="27"/>
  <c r="AY249" i="27" s="1"/>
  <c r="AF179" i="27"/>
  <c r="AF240" i="27" s="1"/>
  <c r="AT186" i="27"/>
  <c r="AT247" i="27" s="1"/>
  <c r="L198" i="27"/>
  <c r="L259" i="27" s="1"/>
  <c r="AE165" i="27"/>
  <c r="AE226" i="27" s="1"/>
  <c r="AT185" i="27"/>
  <c r="AT246" i="27" s="1"/>
  <c r="O163" i="27"/>
  <c r="O224" i="27" s="1"/>
  <c r="O177" i="27"/>
  <c r="O238" i="27" s="1"/>
  <c r="V190" i="27"/>
  <c r="V251" i="27" s="1"/>
  <c r="P202" i="27"/>
  <c r="P263" i="27" s="1"/>
  <c r="P199" i="27"/>
  <c r="P260" i="27" s="1"/>
  <c r="P198" i="27"/>
  <c r="P259" i="27" s="1"/>
  <c r="P203" i="27"/>
  <c r="P264" i="27" s="1"/>
  <c r="P200" i="27"/>
  <c r="P261" i="27" s="1"/>
  <c r="P204" i="27"/>
  <c r="P265" i="27" s="1"/>
  <c r="Q198" i="27"/>
  <c r="Q259" i="27" s="1"/>
  <c r="R198" i="27"/>
  <c r="R259" i="27" s="1"/>
  <c r="S198" i="27"/>
  <c r="S259" i="27" s="1"/>
  <c r="T198" i="27"/>
  <c r="T259" i="27" s="1"/>
  <c r="U198" i="27"/>
  <c r="U259" i="27" s="1"/>
  <c r="V198" i="27"/>
  <c r="V259" i="27" s="1"/>
  <c r="W198" i="27"/>
  <c r="W259" i="27" s="1"/>
  <c r="X198" i="27"/>
  <c r="X259" i="27" s="1"/>
  <c r="Y198" i="27"/>
  <c r="Y259" i="27" s="1"/>
  <c r="Z198" i="27"/>
  <c r="Z259" i="27" s="1"/>
  <c r="AA198" i="27"/>
  <c r="AA259" i="27" s="1"/>
  <c r="AB198" i="27"/>
  <c r="AB259" i="27" s="1"/>
  <c r="AC198" i="27"/>
  <c r="AC259" i="27" s="1"/>
  <c r="AD198" i="27"/>
  <c r="AD259" i="27" s="1"/>
  <c r="AE198" i="27"/>
  <c r="AE259" i="27" s="1"/>
  <c r="AF198" i="27"/>
  <c r="AF259" i="27" s="1"/>
  <c r="AG198" i="27"/>
  <c r="AG259" i="27" s="1"/>
  <c r="AH198" i="27"/>
  <c r="AH259" i="27" s="1"/>
  <c r="AI198" i="27"/>
  <c r="AI259" i="27" s="1"/>
  <c r="Q200" i="27"/>
  <c r="Q261" i="27" s="1"/>
  <c r="Q204" i="27"/>
  <c r="Q265" i="27" s="1"/>
  <c r="Q202" i="27"/>
  <c r="Q263" i="27" s="1"/>
  <c r="Q203" i="27"/>
  <c r="Q264" i="27" s="1"/>
  <c r="Q199" i="27"/>
  <c r="Q260" i="27" s="1"/>
  <c r="AJ198" i="27"/>
  <c r="AJ259" i="27" s="1"/>
  <c r="R200" i="27"/>
  <c r="R261" i="27" s="1"/>
  <c r="R203" i="27"/>
  <c r="R264" i="27" s="1"/>
  <c r="R202" i="27"/>
  <c r="R263" i="27" s="1"/>
  <c r="AK198" i="27"/>
  <c r="AK259" i="27" s="1"/>
  <c r="P201" i="27"/>
  <c r="P262" i="27" s="1"/>
  <c r="R199" i="27"/>
  <c r="R260" i="27" s="1"/>
  <c r="R204" i="27"/>
  <c r="R265" i="27" s="1"/>
  <c r="S204" i="27"/>
  <c r="S265" i="27" s="1"/>
  <c r="AL198" i="27"/>
  <c r="AL259" i="27" s="1"/>
  <c r="Q201" i="27"/>
  <c r="Q262" i="27" s="1"/>
  <c r="S199" i="27"/>
  <c r="S260" i="27" s="1"/>
  <c r="S200" i="27"/>
  <c r="S261" i="27" s="1"/>
  <c r="S203" i="27"/>
  <c r="S264" i="27" s="1"/>
  <c r="S202" i="27"/>
  <c r="S263" i="27" s="1"/>
  <c r="T202" i="27"/>
  <c r="T263" i="27" s="1"/>
  <c r="U204" i="27"/>
  <c r="U265" i="27" s="1"/>
  <c r="U200" i="27"/>
  <c r="U261" i="27" s="1"/>
  <c r="T199" i="27"/>
  <c r="T260" i="27" s="1"/>
  <c r="T200" i="27"/>
  <c r="T261" i="27" s="1"/>
  <c r="T204" i="27"/>
  <c r="T265" i="27" s="1"/>
  <c r="T203" i="27"/>
  <c r="T264" i="27" s="1"/>
  <c r="AM198" i="27"/>
  <c r="AM259" i="27" s="1"/>
  <c r="R201" i="27"/>
  <c r="R262" i="27" s="1"/>
  <c r="U202" i="27"/>
  <c r="U263" i="27" s="1"/>
  <c r="U203" i="27"/>
  <c r="U264" i="27" s="1"/>
  <c r="S201" i="27"/>
  <c r="S262" i="27" s="1"/>
  <c r="AN198" i="27"/>
  <c r="AN259" i="27" s="1"/>
  <c r="V200" i="27"/>
  <c r="V261" i="27" s="1"/>
  <c r="V204" i="27"/>
  <c r="V265" i="27" s="1"/>
  <c r="V203" i="27"/>
  <c r="V264" i="27" s="1"/>
  <c r="V202" i="27"/>
  <c r="V263" i="27" s="1"/>
  <c r="U199" i="27"/>
  <c r="U260" i="27" s="1"/>
  <c r="W202" i="27"/>
  <c r="W263" i="27" s="1"/>
  <c r="U201" i="27"/>
  <c r="U262" i="27" s="1"/>
  <c r="V199" i="27"/>
  <c r="V260" i="27" s="1"/>
  <c r="W203" i="27"/>
  <c r="W264" i="27" s="1"/>
  <c r="W204" i="27"/>
  <c r="W265" i="27" s="1"/>
  <c r="T201" i="27"/>
  <c r="T262" i="27" s="1"/>
  <c r="AO198" i="27"/>
  <c r="AO259" i="27" s="1"/>
  <c r="W200" i="27"/>
  <c r="W261" i="27" s="1"/>
  <c r="X204" i="27"/>
  <c r="X265" i="27" s="1"/>
  <c r="V201" i="27"/>
  <c r="V262" i="27" s="1"/>
  <c r="W199" i="27"/>
  <c r="W260" i="27" s="1"/>
  <c r="AP198" i="27"/>
  <c r="AP259" i="27" s="1"/>
  <c r="X200" i="27"/>
  <c r="X261" i="27" s="1"/>
  <c r="X202" i="27"/>
  <c r="X263" i="27" s="1"/>
  <c r="X203" i="27"/>
  <c r="X264" i="27" s="1"/>
  <c r="W201" i="27"/>
  <c r="W262" i="27" s="1"/>
  <c r="Y203" i="27"/>
  <c r="Y264" i="27" s="1"/>
  <c r="Y200" i="27"/>
  <c r="Y261" i="27" s="1"/>
  <c r="Y202" i="27"/>
  <c r="Y263" i="27" s="1"/>
  <c r="AQ198" i="27"/>
  <c r="AQ259" i="27" s="1"/>
  <c r="X199" i="27"/>
  <c r="X260" i="27" s="1"/>
  <c r="Y204" i="27"/>
  <c r="Y265" i="27" s="1"/>
  <c r="AR198" i="27"/>
  <c r="AR259" i="27" s="1"/>
  <c r="X201" i="27"/>
  <c r="X262" i="27" s="1"/>
  <c r="Z202" i="27"/>
  <c r="Z263" i="27" s="1"/>
  <c r="Z204" i="27"/>
  <c r="Z265" i="27" s="1"/>
  <c r="Z200" i="27"/>
  <c r="Z261" i="27" s="1"/>
  <c r="Y199" i="27"/>
  <c r="Y260" i="27" s="1"/>
  <c r="Z203" i="27"/>
  <c r="Z264" i="27" s="1"/>
  <c r="AS198" i="27"/>
  <c r="AS259" i="27" s="1"/>
  <c r="AA200" i="27"/>
  <c r="AA261" i="27" s="1"/>
  <c r="AA204" i="27"/>
  <c r="AA265" i="27" s="1"/>
  <c r="AA202" i="27"/>
  <c r="AA263" i="27" s="1"/>
  <c r="AA203" i="27"/>
  <c r="AA264" i="27" s="1"/>
  <c r="Z199" i="27"/>
  <c r="Z260" i="27" s="1"/>
  <c r="Y201" i="27"/>
  <c r="Y262" i="27" s="1"/>
  <c r="AB204" i="27"/>
  <c r="AB265" i="27" s="1"/>
  <c r="Z201" i="27"/>
  <c r="Z262" i="27" s="1"/>
  <c r="AB200" i="27"/>
  <c r="AB261" i="27" s="1"/>
  <c r="AA199" i="27"/>
  <c r="AA260" i="27" s="1"/>
  <c r="AT198" i="27"/>
  <c r="AT259" i="27" s="1"/>
  <c r="AB203" i="27"/>
  <c r="AB264" i="27" s="1"/>
  <c r="AB202" i="27"/>
  <c r="AB263" i="27" s="1"/>
  <c r="AC202" i="27"/>
  <c r="AC263" i="27" s="1"/>
  <c r="AA201" i="27"/>
  <c r="AA262" i="27" s="1"/>
  <c r="AB199" i="27"/>
  <c r="AB260" i="27" s="1"/>
  <c r="AC204" i="27"/>
  <c r="AC265" i="27" s="1"/>
  <c r="AC200" i="27"/>
  <c r="AC261" i="27" s="1"/>
  <c r="AC203" i="27"/>
  <c r="AC264" i="27" s="1"/>
  <c r="AU198" i="27"/>
  <c r="AU259" i="27" s="1"/>
  <c r="AV198" i="27"/>
  <c r="AV259" i="27" s="1"/>
  <c r="AD202" i="27"/>
  <c r="AD263" i="27" s="1"/>
  <c r="AC199" i="27"/>
  <c r="AC260" i="27" s="1"/>
  <c r="AB201" i="27"/>
  <c r="AB262" i="27" s="1"/>
  <c r="AD204" i="27"/>
  <c r="AD265" i="27" s="1"/>
  <c r="AD203" i="27"/>
  <c r="AD264" i="27" s="1"/>
  <c r="AD200" i="27"/>
  <c r="AD261" i="27" s="1"/>
  <c r="AE203" i="27"/>
  <c r="AE264" i="27" s="1"/>
  <c r="AD199" i="27"/>
  <c r="AD260" i="27" s="1"/>
  <c r="AE202" i="27"/>
  <c r="AE263" i="27" s="1"/>
  <c r="AC201" i="27"/>
  <c r="AC262" i="27" s="1"/>
  <c r="AW198" i="27"/>
  <c r="AW259" i="27" s="1"/>
  <c r="AE200" i="27"/>
  <c r="AE261" i="27" s="1"/>
  <c r="AE204" i="27"/>
  <c r="AE265" i="27" s="1"/>
  <c r="AF200" i="27"/>
  <c r="AF261" i="27" s="1"/>
  <c r="AF204" i="27"/>
  <c r="AF265" i="27" s="1"/>
  <c r="AF203" i="27"/>
  <c r="AF264" i="27" s="1"/>
  <c r="AE199" i="27"/>
  <c r="AE260" i="27" s="1"/>
  <c r="AD201" i="27"/>
  <c r="AD262" i="27" s="1"/>
  <c r="AX198" i="27"/>
  <c r="AX259" i="27" s="1"/>
  <c r="AF202" i="27"/>
  <c r="AF263" i="27" s="1"/>
  <c r="AG204" i="27"/>
  <c r="AG265" i="27" s="1"/>
  <c r="AG203" i="27"/>
  <c r="AG264" i="27" s="1"/>
  <c r="AG200" i="27"/>
  <c r="AG261" i="27" s="1"/>
  <c r="AG202" i="27"/>
  <c r="AG263" i="27" s="1"/>
  <c r="AY198" i="27"/>
  <c r="AY259" i="27" s="1"/>
  <c r="AF199" i="27"/>
  <c r="AF260" i="27" s="1"/>
  <c r="AE201" i="27"/>
  <c r="AE262" i="27" s="1"/>
  <c r="AF201" i="27"/>
  <c r="AF262" i="27" s="1"/>
  <c r="AH202" i="27"/>
  <c r="AH263" i="27" s="1"/>
  <c r="AH200" i="27"/>
  <c r="AH261" i="27" s="1"/>
  <c r="AZ198" i="27"/>
  <c r="AZ259" i="27" s="1"/>
  <c r="AH203" i="27"/>
  <c r="AH264" i="27" s="1"/>
  <c r="AG199" i="27"/>
  <c r="AG260" i="27" s="1"/>
  <c r="AH204" i="27"/>
  <c r="AH265" i="27" s="1"/>
  <c r="AH199" i="27"/>
  <c r="AH260" i="27" s="1"/>
  <c r="AI204" i="27"/>
  <c r="AI265" i="27" s="1"/>
  <c r="AG201" i="27"/>
  <c r="AG262" i="27" s="1"/>
  <c r="AI203" i="27"/>
  <c r="AI264" i="27" s="1"/>
  <c r="AI200" i="27"/>
  <c r="AI261" i="27" s="1"/>
  <c r="AI202" i="27"/>
  <c r="AI263" i="27" s="1"/>
  <c r="BA198" i="27"/>
  <c r="BA259" i="27" s="1"/>
  <c r="AI199" i="27"/>
  <c r="AI260" i="27" s="1"/>
  <c r="AH201" i="27"/>
  <c r="AH262" i="27" s="1"/>
  <c r="AJ200" i="27"/>
  <c r="AJ261" i="27" s="1"/>
  <c r="AJ203" i="27"/>
  <c r="AJ264" i="27" s="1"/>
  <c r="BB198" i="27"/>
  <c r="BB259" i="27" s="1"/>
  <c r="AJ204" i="27"/>
  <c r="AJ265" i="27" s="1"/>
  <c r="AJ202" i="27"/>
  <c r="AJ263" i="27" s="1"/>
  <c r="AJ199" i="27"/>
  <c r="AJ260" i="27" s="1"/>
  <c r="AI201" i="27"/>
  <c r="AI262" i="27" s="1"/>
  <c r="BC198" i="27"/>
  <c r="BC259" i="27" s="1"/>
  <c r="AK202" i="27"/>
  <c r="AK263" i="27" s="1"/>
  <c r="AK204" i="27"/>
  <c r="AK265" i="27" s="1"/>
  <c r="AK203" i="27"/>
  <c r="AK264" i="27" s="1"/>
  <c r="AK200" i="27"/>
  <c r="AK261" i="27" s="1"/>
  <c r="AL200" i="27"/>
  <c r="AL261" i="27" s="1"/>
  <c r="AL203" i="27"/>
  <c r="AL264" i="27" s="1"/>
  <c r="AK199" i="27"/>
  <c r="AK260" i="27" s="1"/>
  <c r="AL204" i="27"/>
  <c r="AL265" i="27" s="1"/>
  <c r="AL202" i="27"/>
  <c r="AL263" i="27" s="1"/>
  <c r="AJ201" i="27"/>
  <c r="AJ262" i="27" s="1"/>
  <c r="BD198" i="27"/>
  <c r="BD259" i="27" s="1"/>
  <c r="AM200" i="27"/>
  <c r="AM261" i="27" s="1"/>
  <c r="AL199" i="27"/>
  <c r="AL260" i="27" s="1"/>
  <c r="AM203" i="27"/>
  <c r="AM264" i="27" s="1"/>
  <c r="AM204" i="27"/>
  <c r="AM265" i="27" s="1"/>
  <c r="BE198" i="27"/>
  <c r="BE259" i="27" s="1"/>
  <c r="AK201" i="27"/>
  <c r="AK262" i="27" s="1"/>
  <c r="AM202" i="27"/>
  <c r="AM263" i="27" s="1"/>
  <c r="AM199" i="27"/>
  <c r="AM260" i="27" s="1"/>
  <c r="AL201" i="27"/>
  <c r="AL262" i="27" s="1"/>
  <c r="AN200" i="27"/>
  <c r="AN261" i="27" s="1"/>
  <c r="AN202" i="27"/>
  <c r="AN263" i="27" s="1"/>
  <c r="AN204" i="27"/>
  <c r="AN265" i="27" s="1"/>
  <c r="AN203" i="27"/>
  <c r="AN264" i="27" s="1"/>
  <c r="BF198" i="27"/>
  <c r="BF259" i="27" s="1"/>
  <c r="AN199" i="27"/>
  <c r="AN260" i="27" s="1"/>
  <c r="AO204" i="27"/>
  <c r="AO265" i="27" s="1"/>
  <c r="AO200" i="27"/>
  <c r="AO261" i="27" s="1"/>
  <c r="BG198" i="27"/>
  <c r="BG259" i="27" s="1"/>
  <c r="AO203" i="27"/>
  <c r="AO264" i="27" s="1"/>
  <c r="AM201" i="27"/>
  <c r="AM262" i="27" s="1"/>
  <c r="AO202" i="27"/>
  <c r="AO263" i="27" s="1"/>
  <c r="AN201" i="27"/>
  <c r="AN262" i="27" s="1"/>
  <c r="AP204" i="27"/>
  <c r="AP265" i="27" s="1"/>
  <c r="AP200" i="27"/>
  <c r="AP261" i="27" s="1"/>
  <c r="AP202" i="27"/>
  <c r="AP263" i="27" s="1"/>
  <c r="AO199" i="27"/>
  <c r="AO260" i="27" s="1"/>
  <c r="AP203" i="27"/>
  <c r="AP264" i="27" s="1"/>
  <c r="AQ204" i="27"/>
  <c r="AQ265" i="27" s="1"/>
  <c r="AQ203" i="27"/>
  <c r="AQ264" i="27" s="1"/>
  <c r="AQ200" i="27"/>
  <c r="AQ261" i="27" s="1"/>
  <c r="AQ202" i="27"/>
  <c r="AQ263" i="27" s="1"/>
  <c r="AO201" i="27"/>
  <c r="AO262" i="27" s="1"/>
  <c r="AP199" i="27"/>
  <c r="AP260" i="27" s="1"/>
  <c r="AR202" i="27"/>
  <c r="AR263" i="27" s="1"/>
  <c r="AR200" i="27"/>
  <c r="AR261" i="27" s="1"/>
  <c r="AR204" i="27"/>
  <c r="AR265" i="27" s="1"/>
  <c r="AP201" i="27"/>
  <c r="AP262" i="27" s="1"/>
  <c r="AQ199" i="27"/>
  <c r="AQ260" i="27" s="1"/>
  <c r="AR203" i="27"/>
  <c r="AR264" i="27" s="1"/>
  <c r="AR199" i="27"/>
  <c r="AR260" i="27" s="1"/>
  <c r="AS202" i="27"/>
  <c r="AS263" i="27" s="1"/>
  <c r="AQ201" i="27"/>
  <c r="AQ262" i="27" s="1"/>
  <c r="AS200" i="27"/>
  <c r="AS261" i="27" s="1"/>
  <c r="AS203" i="27"/>
  <c r="AS264" i="27" s="1"/>
  <c r="AS204" i="27"/>
  <c r="AS265" i="27" s="1"/>
  <c r="AR201" i="27"/>
  <c r="AR262" i="27" s="1"/>
  <c r="AT204" i="27"/>
  <c r="AT265" i="27" s="1"/>
  <c r="AT200" i="27"/>
  <c r="AT261" i="27" s="1"/>
  <c r="AS199" i="27"/>
  <c r="AS260" i="27" s="1"/>
  <c r="AT203" i="27"/>
  <c r="AT264" i="27" s="1"/>
  <c r="AT202" i="27"/>
  <c r="AT263" i="27" s="1"/>
  <c r="AT199" i="27"/>
  <c r="AT260" i="27" s="1"/>
  <c r="AU200" i="27"/>
  <c r="AU261" i="27" s="1"/>
  <c r="AU202" i="27"/>
  <c r="AU263" i="27" s="1"/>
  <c r="AU203" i="27"/>
  <c r="AU264" i="27" s="1"/>
  <c r="AS201" i="27"/>
  <c r="AS262" i="27" s="1"/>
  <c r="AU204" i="27"/>
  <c r="AU265" i="27" s="1"/>
  <c r="AV203" i="27"/>
  <c r="AV264" i="27" s="1"/>
  <c r="AV200" i="27"/>
  <c r="AV261" i="27" s="1"/>
  <c r="AU199" i="27"/>
  <c r="AU260" i="27" s="1"/>
  <c r="AT201" i="27"/>
  <c r="AT262" i="27" s="1"/>
  <c r="AV204" i="27"/>
  <c r="AV265" i="27" s="1"/>
  <c r="AV202" i="27"/>
  <c r="AV263" i="27" s="1"/>
  <c r="AW202" i="27"/>
  <c r="AW263" i="27" s="1"/>
  <c r="AW203" i="27"/>
  <c r="AW264" i="27" s="1"/>
  <c r="AW204" i="27"/>
  <c r="AW265" i="27" s="1"/>
  <c r="AV199" i="27"/>
  <c r="AV260" i="27" s="1"/>
  <c r="AW200" i="27"/>
  <c r="AW261" i="27" s="1"/>
  <c r="AU201" i="27"/>
  <c r="AU262" i="27" s="1"/>
  <c r="AX204" i="27"/>
  <c r="AX265" i="27" s="1"/>
  <c r="AV201" i="27"/>
  <c r="AV262" i="27" s="1"/>
  <c r="AX203" i="27"/>
  <c r="AX264" i="27" s="1"/>
  <c r="AW199" i="27"/>
  <c r="AW260" i="27" s="1"/>
  <c r="AX202" i="27"/>
  <c r="AX263" i="27" s="1"/>
  <c r="AX200" i="27"/>
  <c r="AX261" i="27" s="1"/>
  <c r="AY204" i="27"/>
  <c r="AY265" i="27" s="1"/>
  <c r="AX199" i="27"/>
  <c r="AX260" i="27" s="1"/>
  <c r="AY203" i="27"/>
  <c r="AY264" i="27" s="1"/>
  <c r="AY200" i="27"/>
  <c r="AY261" i="27" s="1"/>
  <c r="AW201" i="27"/>
  <c r="AW262" i="27" s="1"/>
  <c r="AY202" i="27"/>
  <c r="AY263" i="27" s="1"/>
  <c r="AX201" i="27"/>
  <c r="AX262" i="27" s="1"/>
  <c r="AZ200" i="27"/>
  <c r="AZ261" i="27" s="1"/>
  <c r="AZ204" i="27"/>
  <c r="AZ265" i="27" s="1"/>
  <c r="AZ203" i="27"/>
  <c r="AZ264" i="27" s="1"/>
  <c r="AY199" i="27"/>
  <c r="AY260" i="27" s="1"/>
  <c r="AZ202" i="27"/>
  <c r="AZ263" i="27" s="1"/>
  <c r="AZ199" i="27"/>
  <c r="AZ260" i="27" s="1"/>
  <c r="BA202" i="27"/>
  <c r="BA263" i="27" s="1"/>
  <c r="AY201" i="27"/>
  <c r="AY262" i="27" s="1"/>
  <c r="BA203" i="27"/>
  <c r="BA264" i="27" s="1"/>
  <c r="BA204" i="27"/>
  <c r="BA265" i="27" s="1"/>
  <c r="BA200" i="27"/>
  <c r="BA261" i="27" s="1"/>
  <c r="BB203" i="27"/>
  <c r="BB264" i="27" s="1"/>
  <c r="BB202" i="27"/>
  <c r="BB263" i="27" s="1"/>
  <c r="BA199" i="27"/>
  <c r="BA260" i="27" s="1"/>
  <c r="AZ201" i="27"/>
  <c r="AZ262" i="27" s="1"/>
  <c r="BB200" i="27"/>
  <c r="BB261" i="27" s="1"/>
  <c r="BB204" i="27"/>
  <c r="BB265" i="27" s="1"/>
  <c r="BC203" i="27"/>
  <c r="BC264" i="27" s="1"/>
  <c r="BC202" i="27"/>
  <c r="BC263" i="27" s="1"/>
  <c r="BA201" i="27"/>
  <c r="BA262" i="27" s="1"/>
  <c r="BB199" i="27"/>
  <c r="BB260" i="27" s="1"/>
  <c r="BC200" i="27"/>
  <c r="BC261" i="27" s="1"/>
  <c r="BC204" i="27"/>
  <c r="BC265" i="27" s="1"/>
  <c r="BC199" i="27"/>
  <c r="BC260" i="27" s="1"/>
  <c r="BD202" i="27"/>
  <c r="BD263" i="27" s="1"/>
  <c r="BD204" i="27"/>
  <c r="BD265" i="27" s="1"/>
  <c r="BD200" i="27"/>
  <c r="BD261" i="27" s="1"/>
  <c r="BD203" i="27"/>
  <c r="BD264" i="27" s="1"/>
  <c r="BB201" i="27"/>
  <c r="BB262" i="27" s="1"/>
  <c r="BC201" i="27"/>
  <c r="BC262" i="27" s="1"/>
  <c r="BD199" i="27"/>
  <c r="BD260" i="27" s="1"/>
  <c r="BE204" i="27"/>
  <c r="BE265" i="27" s="1"/>
  <c r="BE203" i="27"/>
  <c r="BE264" i="27" s="1"/>
  <c r="BE200" i="27"/>
  <c r="BE261" i="27" s="1"/>
  <c r="BE202" i="27"/>
  <c r="BE263" i="27" s="1"/>
  <c r="BD201" i="27"/>
  <c r="BD262" i="27" s="1"/>
  <c r="BF204" i="27"/>
  <c r="BF265" i="27" s="1"/>
  <c r="BF200" i="27"/>
  <c r="BF261" i="27" s="1"/>
  <c r="BF202" i="27"/>
  <c r="BF263" i="27" s="1"/>
  <c r="BE199" i="27"/>
  <c r="BE260" i="27" s="1"/>
  <c r="BF203" i="27"/>
  <c r="BF264" i="27" s="1"/>
  <c r="BG204" i="27"/>
  <c r="BG265" i="27" s="1"/>
  <c r="BG203" i="27"/>
  <c r="BG264" i="27" s="1"/>
  <c r="BE201" i="27"/>
  <c r="BE262" i="27" s="1"/>
  <c r="BG202" i="27"/>
  <c r="BG263" i="27" s="1"/>
  <c r="BF199" i="27"/>
  <c r="BF260" i="27" s="1"/>
  <c r="BG200" i="27"/>
  <c r="BG261" i="27" s="1"/>
  <c r="BF201" i="27"/>
  <c r="BF262" i="27" s="1"/>
  <c r="BG199" i="27"/>
  <c r="BG260" i="27" s="1"/>
  <c r="BG201" i="27"/>
  <c r="BG262" i="27" s="1"/>
  <c r="AY273" i="27" l="1"/>
  <c r="AY275" i="27" s="1"/>
  <c r="AH273" i="27"/>
  <c r="AH275" i="27" s="1"/>
  <c r="AL273" i="27"/>
  <c r="AL275" i="27" s="1"/>
  <c r="BC232" i="27"/>
  <c r="BA91" i="27"/>
  <c r="BA98" i="27"/>
  <c r="BA219" i="27" s="1"/>
  <c r="BA273" i="27" s="1"/>
  <c r="BA275" i="27" s="1"/>
  <c r="BB251" i="27"/>
  <c r="BB245" i="27"/>
  <c r="AR273" i="27"/>
  <c r="AR275" i="27" s="1"/>
  <c r="Y273" i="27"/>
  <c r="Y275" i="27" s="1"/>
  <c r="AG273" i="27"/>
  <c r="AG275" i="27" s="1"/>
  <c r="AE273" i="27"/>
  <c r="AE275" i="27" s="1"/>
  <c r="BB240" i="27"/>
  <c r="BB243" i="27"/>
  <c r="AQ273" i="27"/>
  <c r="AQ275" i="27" s="1"/>
  <c r="AP273" i="27"/>
  <c r="AP275" i="27" s="1"/>
  <c r="AI273" i="27"/>
  <c r="AI275" i="27" s="1"/>
  <c r="AO273" i="27"/>
  <c r="AO275" i="27" s="1"/>
  <c r="AS273" i="27"/>
  <c r="AS275" i="27" s="1"/>
  <c r="BB248" i="27"/>
  <c r="BB242" i="27"/>
  <c r="BB247" i="27"/>
  <c r="AZ219" i="27"/>
  <c r="AZ273" i="27" s="1"/>
  <c r="AZ275" i="27" s="1"/>
  <c r="AD273" i="27"/>
  <c r="AD275" i="27" s="1"/>
  <c r="AX273" i="27"/>
  <c r="AX275" i="27" s="1"/>
  <c r="AC273" i="27"/>
  <c r="AC275" i="27" s="1"/>
  <c r="AJ273" i="27"/>
  <c r="AJ275" i="27" s="1"/>
  <c r="X273" i="27"/>
  <c r="X275" i="27" s="1"/>
  <c r="BC226" i="27"/>
  <c r="BB244" i="27"/>
  <c r="BB256" i="27"/>
  <c r="BC224" i="27"/>
  <c r="AU273" i="27"/>
  <c r="AU275" i="27" s="1"/>
  <c r="AN273" i="27"/>
  <c r="AN275" i="27" s="1"/>
  <c r="BC235" i="27"/>
  <c r="BB252" i="27"/>
  <c r="BB254" i="27"/>
  <c r="BC236" i="27"/>
  <c r="W273" i="27"/>
  <c r="W275" i="27" s="1"/>
  <c r="S273" i="27"/>
  <c r="S275" i="27" s="1"/>
  <c r="AW273" i="27"/>
  <c r="AW275" i="27" s="1"/>
  <c r="BC223" i="27"/>
  <c r="BB255" i="27"/>
  <c r="BB246" i="27"/>
  <c r="BB241" i="27"/>
  <c r="AA273" i="27"/>
  <c r="AA275" i="27" s="1"/>
  <c r="Z273" i="27"/>
  <c r="Z275" i="27" s="1"/>
  <c r="BC234" i="27"/>
  <c r="BB222" i="27"/>
  <c r="BB250" i="27"/>
  <c r="BB249" i="27"/>
  <c r="U273" i="27"/>
  <c r="U275" i="27" s="1"/>
  <c r="AM273" i="27"/>
  <c r="AM275" i="27" s="1"/>
  <c r="AF273" i="27"/>
  <c r="AF275" i="27" s="1"/>
  <c r="T273" i="27"/>
  <c r="T275" i="27" s="1"/>
  <c r="AV273" i="27"/>
  <c r="AV275" i="27" s="1"/>
  <c r="V273" i="27"/>
  <c r="V275" i="27" s="1"/>
  <c r="AB273" i="27"/>
  <c r="AB275" i="27" s="1"/>
  <c r="AT273" i="27"/>
  <c r="AT275" i="27" s="1"/>
  <c r="AK273" i="27"/>
  <c r="AK275" i="27" s="1"/>
  <c r="BC221" i="27"/>
  <c r="BB233" i="27"/>
  <c r="BB239" i="27"/>
  <c r="BB253" i="27"/>
  <c r="BD50" i="27"/>
  <c r="BD111" i="27" s="1"/>
  <c r="BD232" i="27" s="1"/>
  <c r="BD39" i="27"/>
  <c r="BD100" i="27" s="1"/>
  <c r="BD221" i="27" s="1"/>
  <c r="BC51" i="27"/>
  <c r="BC112" i="27" s="1"/>
  <c r="BC233" i="27" s="1"/>
  <c r="BC40" i="27"/>
  <c r="BC101" i="27" s="1"/>
  <c r="BC222" i="27" s="1"/>
  <c r="BD54" i="27"/>
  <c r="BD115" i="27" s="1"/>
  <c r="BD236" i="27" s="1"/>
  <c r="BD42" i="27"/>
  <c r="BD103" i="27" s="1"/>
  <c r="BD224" i="27" s="1"/>
  <c r="BD53" i="27"/>
  <c r="BD114" i="27" s="1"/>
  <c r="BD235" i="27" s="1"/>
  <c r="BD44" i="27"/>
  <c r="BD105" i="27" s="1"/>
  <c r="BD226" i="27" s="1"/>
  <c r="BC62" i="27"/>
  <c r="BC123" i="27" s="1"/>
  <c r="BC244" i="27" s="1"/>
  <c r="BC70" i="27"/>
  <c r="BC131" i="27" s="1"/>
  <c r="BC252" i="27" s="1"/>
  <c r="BC73" i="27"/>
  <c r="BC134" i="27" s="1"/>
  <c r="BC255" i="27" s="1"/>
  <c r="BC66" i="27"/>
  <c r="BC127" i="27" s="1"/>
  <c r="BC248" i="27" s="1"/>
  <c r="BC58" i="27"/>
  <c r="BC119" i="27" s="1"/>
  <c r="BC240" i="27" s="1"/>
  <c r="BB179" i="23" a="1"/>
  <c r="BB179" i="23" s="1"/>
  <c r="BB37" i="27"/>
  <c r="BD52" i="27"/>
  <c r="BD113" i="27" s="1"/>
  <c r="BD234" i="27" s="1"/>
  <c r="BD41" i="27"/>
  <c r="BD102" i="27" s="1"/>
  <c r="BD223" i="27" s="1"/>
  <c r="BC65" i="27"/>
  <c r="BC126" i="27" s="1"/>
  <c r="BC247" i="27" s="1"/>
  <c r="BC61" i="27"/>
  <c r="BC122" i="27" s="1"/>
  <c r="BC243" i="27" s="1"/>
  <c r="BC69" i="27"/>
  <c r="BC130" i="27" s="1"/>
  <c r="BC251" i="27" s="1"/>
  <c r="BC57" i="27"/>
  <c r="BC118" i="27" s="1"/>
  <c r="BC239" i="27" s="1"/>
  <c r="BC72" i="27"/>
  <c r="BC133" i="27" s="1"/>
  <c r="BC254" i="27" s="1"/>
  <c r="BC64" i="27"/>
  <c r="BC125" i="27" s="1"/>
  <c r="BC246" i="27" s="1"/>
  <c r="BC68" i="27"/>
  <c r="BC129" i="27" s="1"/>
  <c r="BC250" i="27" s="1"/>
  <c r="BC74" i="27"/>
  <c r="BC135" i="27" s="1"/>
  <c r="BC256" i="27" s="1"/>
  <c r="BC60" i="27"/>
  <c r="BC121" i="27" s="1"/>
  <c r="BC242" i="27" s="1"/>
  <c r="BC71" i="27"/>
  <c r="BC132" i="27" s="1"/>
  <c r="BC253" i="27" s="1"/>
  <c r="BC63" i="27"/>
  <c r="BC124" i="27" s="1"/>
  <c r="BC245" i="27" s="1"/>
  <c r="BC67" i="27"/>
  <c r="BC128" i="27" s="1"/>
  <c r="BC249" i="27" s="1"/>
  <c r="BC59" i="27"/>
  <c r="BC120" i="27" s="1"/>
  <c r="BC241" i="27" s="1"/>
  <c r="AN212" i="27"/>
  <c r="W212" i="27"/>
  <c r="S212" i="27"/>
  <c r="AW212" i="27"/>
  <c r="Q219" i="27"/>
  <c r="Q212" i="27"/>
  <c r="AA212" i="27"/>
  <c r="BC212" i="27"/>
  <c r="BA212" i="27"/>
  <c r="BE212" i="27"/>
  <c r="Z212" i="27"/>
  <c r="AU212" i="27"/>
  <c r="U212" i="27"/>
  <c r="AM212" i="27"/>
  <c r="N219" i="27"/>
  <c r="N212" i="27"/>
  <c r="AF212" i="27"/>
  <c r="T212" i="27"/>
  <c r="AV212" i="27"/>
  <c r="P219" i="27"/>
  <c r="P212" i="27"/>
  <c r="AY212" i="27"/>
  <c r="V212" i="27"/>
  <c r="AB212" i="27"/>
  <c r="AT212" i="27"/>
  <c r="AK212" i="27"/>
  <c r="BB212" i="27"/>
  <c r="K212" i="27"/>
  <c r="K219" i="27"/>
  <c r="J219" i="27"/>
  <c r="J212" i="27"/>
  <c r="AH212" i="27"/>
  <c r="BG212" i="27"/>
  <c r="M212" i="27"/>
  <c r="M219" i="27"/>
  <c r="L212" i="27"/>
  <c r="L219" i="27"/>
  <c r="BF212" i="27"/>
  <c r="AL212" i="27"/>
  <c r="AR212" i="27"/>
  <c r="Y212" i="27"/>
  <c r="O219" i="27"/>
  <c r="O212" i="27"/>
  <c r="AG212" i="27"/>
  <c r="AE212" i="27"/>
  <c r="AQ212" i="27"/>
  <c r="AP212" i="27"/>
  <c r="AI212" i="27"/>
  <c r="AO212" i="27"/>
  <c r="AS212" i="27"/>
  <c r="I212" i="27"/>
  <c r="AD212" i="27"/>
  <c r="AX212" i="27"/>
  <c r="AZ212" i="27"/>
  <c r="AC212" i="27"/>
  <c r="AJ212" i="27"/>
  <c r="BD212" i="27"/>
  <c r="X212" i="27"/>
  <c r="R219" i="27"/>
  <c r="R273" i="27" s="1"/>
  <c r="R212" i="27"/>
  <c r="Q30" i="27" l="1" a="1"/>
  <c r="Q30" i="27" s="1"/>
  <c r="O30" i="27" a="1"/>
  <c r="O30" i="27" s="1"/>
  <c r="BB91" i="27"/>
  <c r="BB98" i="27"/>
  <c r="BB219" i="27" s="1"/>
  <c r="BB273" i="27" s="1"/>
  <c r="BB275" i="27" s="1"/>
  <c r="P30" i="27" a="1"/>
  <c r="P30" i="27" s="1"/>
  <c r="L30" i="27" a="1"/>
  <c r="L30" i="27" s="1"/>
  <c r="N30" i="27" a="1"/>
  <c r="N30" i="27" s="1"/>
  <c r="M30" i="27" a="1"/>
  <c r="M30" i="27" s="1"/>
  <c r="R30" i="27" a="1"/>
  <c r="R30" i="27" s="1"/>
  <c r="BD62" i="27"/>
  <c r="BD123" i="27" s="1"/>
  <c r="BD244" i="27" s="1"/>
  <c r="BD70" i="27"/>
  <c r="BD131" i="27" s="1"/>
  <c r="BD252" i="27" s="1"/>
  <c r="BD66" i="27"/>
  <c r="BD127" i="27" s="1"/>
  <c r="BD248" i="27" s="1"/>
  <c r="BD73" i="27"/>
  <c r="BD134" i="27" s="1"/>
  <c r="BD255" i="27" s="1"/>
  <c r="BD58" i="27"/>
  <c r="BD119" i="27" s="1"/>
  <c r="BD240" i="27" s="1"/>
  <c r="BE54" i="27"/>
  <c r="BE115" i="27" s="1"/>
  <c r="BE236" i="27" s="1"/>
  <c r="BE42" i="27"/>
  <c r="BE103" i="27" s="1"/>
  <c r="BE224" i="27" s="1"/>
  <c r="BE52" i="27"/>
  <c r="BE113" i="27" s="1"/>
  <c r="BE234" i="27" s="1"/>
  <c r="BE41" i="27"/>
  <c r="BE102" i="27" s="1"/>
  <c r="BE223" i="27" s="1"/>
  <c r="BD67" i="27"/>
  <c r="BD128" i="27" s="1"/>
  <c r="BD249" i="27" s="1"/>
  <c r="BD71" i="27"/>
  <c r="BD132" i="27" s="1"/>
  <c r="BD253" i="27" s="1"/>
  <c r="BD63" i="27"/>
  <c r="BD124" i="27" s="1"/>
  <c r="BD245" i="27" s="1"/>
  <c r="BD59" i="27"/>
  <c r="BD120" i="27" s="1"/>
  <c r="BD241" i="27" s="1"/>
  <c r="BD65" i="27"/>
  <c r="BD126" i="27" s="1"/>
  <c r="BD247" i="27" s="1"/>
  <c r="BD69" i="27"/>
  <c r="BD130" i="27" s="1"/>
  <c r="BD251" i="27" s="1"/>
  <c r="BD61" i="27"/>
  <c r="BD122" i="27" s="1"/>
  <c r="BD243" i="27" s="1"/>
  <c r="BD57" i="27"/>
  <c r="BD118" i="27" s="1"/>
  <c r="BD239" i="27" s="1"/>
  <c r="BC179" i="23" a="1"/>
  <c r="BC179" i="23" s="1"/>
  <c r="BC37" i="27"/>
  <c r="BD51" i="27"/>
  <c r="BD112" i="27" s="1"/>
  <c r="BD233" i="27" s="1"/>
  <c r="BD40" i="27"/>
  <c r="BD101" i="27" s="1"/>
  <c r="BD222" i="27" s="1"/>
  <c r="BE53" i="27"/>
  <c r="BE114" i="27" s="1"/>
  <c r="BE235" i="27" s="1"/>
  <c r="BE44" i="27"/>
  <c r="BE105" i="27" s="1"/>
  <c r="BE226" i="27" s="1"/>
  <c r="BE50" i="27"/>
  <c r="BE111" i="27" s="1"/>
  <c r="BE232" i="27" s="1"/>
  <c r="BE39" i="27"/>
  <c r="BE100" i="27" s="1"/>
  <c r="BE221" i="27" s="1"/>
  <c r="BD74" i="27"/>
  <c r="BD135" i="27" s="1"/>
  <c r="BD256" i="27" s="1"/>
  <c r="BD72" i="27"/>
  <c r="BD133" i="27" s="1"/>
  <c r="BD254" i="27" s="1"/>
  <c r="BD64" i="27"/>
  <c r="BD125" i="27" s="1"/>
  <c r="BD246" i="27" s="1"/>
  <c r="BD68" i="27"/>
  <c r="BD129" i="27" s="1"/>
  <c r="BD250" i="27" s="1"/>
  <c r="BD60" i="27"/>
  <c r="BD121" i="27" s="1"/>
  <c r="BD242" i="27" s="1"/>
  <c r="O273" i="27"/>
  <c r="O275" i="27" s="1"/>
  <c r="L273" i="27"/>
  <c r="L275" i="27" s="1"/>
  <c r="P273" i="27"/>
  <c r="P275" i="27" s="1"/>
  <c r="A212" i="27"/>
  <c r="Q273" i="27"/>
  <c r="Q275" i="27" s="1"/>
  <c r="J273" i="27"/>
  <c r="J275" i="27" s="1"/>
  <c r="K273" i="27"/>
  <c r="K275" i="27" s="1"/>
  <c r="N273" i="27"/>
  <c r="N275" i="27" s="1"/>
  <c r="R275" i="27"/>
  <c r="M273" i="27"/>
  <c r="M275" i="27" s="1"/>
  <c r="J25" i="28" l="1"/>
  <c r="P29" i="27" a="1"/>
  <c r="P29" i="27" s="1"/>
  <c r="R29" i="27" a="1"/>
  <c r="R29" i="27" s="1"/>
  <c r="M29" i="27" a="1"/>
  <c r="M29" i="27" s="1"/>
  <c r="BC91" i="27"/>
  <c r="BC98" i="27"/>
  <c r="BC219" i="27" s="1"/>
  <c r="BC273" i="27" s="1"/>
  <c r="BC275" i="27" s="1"/>
  <c r="N29" i="27" a="1"/>
  <c r="N29" i="27" s="1"/>
  <c r="O29" i="27" a="1"/>
  <c r="O29" i="27" s="1"/>
  <c r="L29" i="27" a="1"/>
  <c r="L29" i="27" s="1"/>
  <c r="Q29" i="27" a="1"/>
  <c r="Q29" i="27" s="1"/>
  <c r="BG54" i="27"/>
  <c r="BG115" i="27" s="1"/>
  <c r="BG236" i="27" s="1"/>
  <c r="BG42" i="27"/>
  <c r="BG103" i="27" s="1"/>
  <c r="BG224" i="27" s="1"/>
  <c r="BG53" i="27"/>
  <c r="BG114" i="27" s="1"/>
  <c r="BG235" i="27" s="1"/>
  <c r="BG44" i="27"/>
  <c r="BG105" i="27" s="1"/>
  <c r="BG226" i="27" s="1"/>
  <c r="BG52" i="27"/>
  <c r="BG113" i="27" s="1"/>
  <c r="BG234" i="27" s="1"/>
  <c r="BG41" i="27"/>
  <c r="BG102" i="27" s="1"/>
  <c r="BG223" i="27" s="1"/>
  <c r="BG50" i="27"/>
  <c r="BG111" i="27" s="1"/>
  <c r="BG232" i="27" s="1"/>
  <c r="BG39" i="27"/>
  <c r="BG100" i="27" s="1"/>
  <c r="BG221" i="27" s="1"/>
  <c r="BF54" i="27"/>
  <c r="BF115" i="27" s="1"/>
  <c r="BF236" i="27" s="1"/>
  <c r="BF42" i="27"/>
  <c r="BF103" i="27" s="1"/>
  <c r="BF224" i="27" s="1"/>
  <c r="BF53" i="27"/>
  <c r="BF114" i="27" s="1"/>
  <c r="BF235" i="27" s="1"/>
  <c r="BF44" i="27"/>
  <c r="BF105" i="27" s="1"/>
  <c r="BF226" i="27" s="1"/>
  <c r="BE67" i="27"/>
  <c r="BE128" i="27" s="1"/>
  <c r="BE249" i="27" s="1"/>
  <c r="BE63" i="27"/>
  <c r="BE124" i="27" s="1"/>
  <c r="BE245" i="27" s="1"/>
  <c r="BE71" i="27"/>
  <c r="BE132" i="27" s="1"/>
  <c r="BE253" i="27" s="1"/>
  <c r="BE59" i="27"/>
  <c r="BE120" i="27" s="1"/>
  <c r="BE241" i="27" s="1"/>
  <c r="BE66" i="27"/>
  <c r="BE127" i="27" s="1"/>
  <c r="BE248" i="27" s="1"/>
  <c r="BE73" i="27"/>
  <c r="BE134" i="27" s="1"/>
  <c r="BE255" i="27" s="1"/>
  <c r="BE62" i="27"/>
  <c r="BE123" i="27" s="1"/>
  <c r="BE244" i="27" s="1"/>
  <c r="BE70" i="27"/>
  <c r="BE131" i="27" s="1"/>
  <c r="BE252" i="27" s="1"/>
  <c r="BE58" i="27"/>
  <c r="BE119" i="27" s="1"/>
  <c r="BE240" i="27" s="1"/>
  <c r="BD179" i="23" a="1"/>
  <c r="BD179" i="23" s="1"/>
  <c r="BD37" i="27"/>
  <c r="BE64" i="27"/>
  <c r="BE125" i="27" s="1"/>
  <c r="BE246" i="27" s="1"/>
  <c r="BE72" i="27"/>
  <c r="BE133" i="27" s="1"/>
  <c r="BE254" i="27" s="1"/>
  <c r="BE74" i="27"/>
  <c r="BE135" i="27" s="1"/>
  <c r="BE256" i="27" s="1"/>
  <c r="BE68" i="27"/>
  <c r="BE129" i="27" s="1"/>
  <c r="BE250" i="27" s="1"/>
  <c r="BE60" i="27"/>
  <c r="BE121" i="27" s="1"/>
  <c r="BE242" i="27" s="1"/>
  <c r="BE51" i="27"/>
  <c r="BE112" i="27" s="1"/>
  <c r="BE233" i="27" s="1"/>
  <c r="BE40" i="27"/>
  <c r="BE101" i="27" s="1"/>
  <c r="BE222" i="27" s="1"/>
  <c r="BE65" i="27"/>
  <c r="BE126" i="27" s="1"/>
  <c r="BE247" i="27" s="1"/>
  <c r="BE69" i="27"/>
  <c r="BE130" i="27" s="1"/>
  <c r="BE251" i="27" s="1"/>
  <c r="BE61" i="27"/>
  <c r="BE122" i="27" s="1"/>
  <c r="BE243" i="27" s="1"/>
  <c r="BE57" i="27"/>
  <c r="BE118" i="27" s="1"/>
  <c r="BE239" i="27" s="1"/>
  <c r="BF52" i="27"/>
  <c r="BF113" i="27" s="1"/>
  <c r="BF234" i="27" s="1"/>
  <c r="BF41" i="27"/>
  <c r="BF102" i="27" s="1"/>
  <c r="BF223" i="27" s="1"/>
  <c r="BF50" i="27"/>
  <c r="BF111" i="27" s="1"/>
  <c r="BF232" i="27" s="1"/>
  <c r="BF39" i="27"/>
  <c r="BF100" i="27" s="1"/>
  <c r="BF221" i="27" s="1"/>
  <c r="J24" i="28" l="1"/>
  <c r="J27" i="28" s="1"/>
  <c r="A27" i="28" s="1"/>
  <c r="J16" i="28"/>
  <c r="BD91" i="27"/>
  <c r="BD98" i="27"/>
  <c r="BD219" i="27" s="1"/>
  <c r="BD273" i="27" s="1"/>
  <c r="BD275" i="27" s="1"/>
  <c r="BG67" i="27"/>
  <c r="BG128" i="27" s="1"/>
  <c r="BG249" i="27" s="1"/>
  <c r="BG71" i="27"/>
  <c r="BG132" i="27" s="1"/>
  <c r="BG253" i="27" s="1"/>
  <c r="BG63" i="27"/>
  <c r="BG124" i="27" s="1"/>
  <c r="BG245" i="27" s="1"/>
  <c r="BG59" i="27"/>
  <c r="BG120" i="27" s="1"/>
  <c r="BG241" i="27" s="1"/>
  <c r="BG69" i="27"/>
  <c r="BG130" i="27" s="1"/>
  <c r="BG251" i="27" s="1"/>
  <c r="BG61" i="27"/>
  <c r="BG122" i="27" s="1"/>
  <c r="BG243" i="27" s="1"/>
  <c r="BG65" i="27"/>
  <c r="BG126" i="27" s="1"/>
  <c r="BG247" i="27" s="1"/>
  <c r="BG57" i="27"/>
  <c r="BG118" i="27" s="1"/>
  <c r="BG239" i="27" s="1"/>
  <c r="BG68" i="27"/>
  <c r="BG129" i="27" s="1"/>
  <c r="BG250" i="27" s="1"/>
  <c r="BG64" i="27"/>
  <c r="BG125" i="27" s="1"/>
  <c r="BG246" i="27" s="1"/>
  <c r="BG72" i="27"/>
  <c r="BG133" i="27" s="1"/>
  <c r="BG254" i="27" s="1"/>
  <c r="BG74" i="27"/>
  <c r="BG135" i="27" s="1"/>
  <c r="BG256" i="27" s="1"/>
  <c r="BG60" i="27"/>
  <c r="BG121" i="27" s="1"/>
  <c r="BG242" i="27" s="1"/>
  <c r="BG62" i="27"/>
  <c r="BG123" i="27" s="1"/>
  <c r="BG244" i="27" s="1"/>
  <c r="BG70" i="27"/>
  <c r="BG131" i="27" s="1"/>
  <c r="BG252" i="27" s="1"/>
  <c r="BG73" i="27"/>
  <c r="BG134" i="27" s="1"/>
  <c r="BG255" i="27" s="1"/>
  <c r="BG66" i="27"/>
  <c r="BG127" i="27" s="1"/>
  <c r="BG248" i="27" s="1"/>
  <c r="BG58" i="27"/>
  <c r="BG119" i="27" s="1"/>
  <c r="BG240" i="27" s="1"/>
  <c r="BG51" i="27"/>
  <c r="BG112" i="27" s="1"/>
  <c r="BG233" i="27" s="1"/>
  <c r="BG40" i="27"/>
  <c r="BG101" i="27" s="1"/>
  <c r="BG222" i="27" s="1"/>
  <c r="BF67" i="27"/>
  <c r="BF128" i="27" s="1"/>
  <c r="BF249" i="27" s="1"/>
  <c r="BF63" i="27"/>
  <c r="BF124" i="27" s="1"/>
  <c r="BF245" i="27" s="1"/>
  <c r="BF71" i="27"/>
  <c r="BF132" i="27" s="1"/>
  <c r="BF253" i="27" s="1"/>
  <c r="BF59" i="27"/>
  <c r="BF120" i="27" s="1"/>
  <c r="BF241" i="27" s="1"/>
  <c r="BF61" i="27"/>
  <c r="BF122" i="27" s="1"/>
  <c r="BF243" i="27" s="1"/>
  <c r="BF69" i="27"/>
  <c r="BF130" i="27" s="1"/>
  <c r="BF251" i="27" s="1"/>
  <c r="BF65" i="27"/>
  <c r="BF126" i="27" s="1"/>
  <c r="BF247" i="27" s="1"/>
  <c r="BF57" i="27"/>
  <c r="BF118" i="27" s="1"/>
  <c r="BF239" i="27" s="1"/>
  <c r="BF64" i="27"/>
  <c r="BF125" i="27" s="1"/>
  <c r="BF246" i="27" s="1"/>
  <c r="BF72" i="27"/>
  <c r="BF133" i="27" s="1"/>
  <c r="BF254" i="27" s="1"/>
  <c r="BF68" i="27"/>
  <c r="BF129" i="27" s="1"/>
  <c r="BF250" i="27" s="1"/>
  <c r="BF74" i="27"/>
  <c r="BF135" i="27" s="1"/>
  <c r="BF256" i="27" s="1"/>
  <c r="BF60" i="27"/>
  <c r="BF121" i="27" s="1"/>
  <c r="BF242" i="27" s="1"/>
  <c r="BF66" i="27"/>
  <c r="BF127" i="27" s="1"/>
  <c r="BF248" i="27" s="1"/>
  <c r="BF73" i="27"/>
  <c r="BF134" i="27" s="1"/>
  <c r="BF255" i="27" s="1"/>
  <c r="BF70" i="27"/>
  <c r="BF131" i="27" s="1"/>
  <c r="BF252" i="27" s="1"/>
  <c r="BF62" i="27"/>
  <c r="BF123" i="27" s="1"/>
  <c r="BF244" i="27" s="1"/>
  <c r="BF58" i="27"/>
  <c r="BF119" i="27" s="1"/>
  <c r="BF240" i="27" s="1"/>
  <c r="BF51" i="27"/>
  <c r="BF112" i="27" s="1"/>
  <c r="BF233" i="27" s="1"/>
  <c r="BF40" i="27"/>
  <c r="BF101" i="27" s="1"/>
  <c r="BF222" i="27" s="1"/>
  <c r="BE179" i="23" a="1"/>
  <c r="BE179" i="23" s="1"/>
  <c r="BE37" i="27"/>
  <c r="BE91" i="27" l="1"/>
  <c r="BE98" i="27"/>
  <c r="BE219" i="27" s="1"/>
  <c r="BE273" i="27" s="1"/>
  <c r="BE275" i="27" s="1"/>
  <c r="BG179" i="23" a="1"/>
  <c r="BG179" i="23" s="1"/>
  <c r="BG37" i="27"/>
  <c r="BF179" i="23" a="1"/>
  <c r="BF179" i="23" s="1"/>
  <c r="BF37" i="27"/>
  <c r="J18" i="28"/>
  <c r="BF91" i="27" l="1"/>
  <c r="BF98" i="27"/>
  <c r="BF219" i="27" s="1"/>
  <c r="BF273" i="27" s="1"/>
  <c r="BF275" i="27" s="1"/>
  <c r="BG91" i="27"/>
  <c r="BG98" i="27"/>
  <c r="BG219" i="27" s="1"/>
  <c r="BG273" i="27" s="1"/>
  <c r="BG275" i="27" s="1"/>
  <c r="A179" i="23"/>
  <c r="A18" i="28"/>
  <c r="A275" i="27" l="1"/>
  <c r="A91" i="27"/>
  <c r="A3" i="23"/>
  <c r="E15" i="14" s="1"/>
  <c r="A3" i="27" l="1"/>
  <c r="E16" i="14" s="1"/>
  <c r="A57" i="28"/>
  <c r="A75" i="28"/>
  <c r="A3" i="28" l="1"/>
  <c r="E17" i="14" s="1"/>
  <c r="E20" i="14" s="1"/>
  <c r="A3" i="14" s="1"/>
  <c r="C8" i="14" l="1"/>
  <c r="C3" i="28" s="1"/>
  <c r="C3" i="29" l="1"/>
  <c r="C3" i="27"/>
  <c r="C3" i="8"/>
  <c r="C3" i="13"/>
  <c r="C3" i="14"/>
  <c r="C3" i="23"/>
  <c r="B3" i="19"/>
  <c r="B6" i="19" s="1"/>
  <c r="C3" i="22"/>
  <c r="C3" i="9"/>
  <c r="C8" i="19" l="1"/>
  <c r="C12" i="19" s="1"/>
  <c r="B15" i="19"/>
  <c r="C17" i="19" l="1"/>
  <c r="C1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220" authorId="0" shapeId="0" xr:uid="{26C36A47-C2B4-4E6D-9BCE-375398DD5590}">
      <text>
        <r>
          <rPr>
            <b/>
            <sz val="9"/>
            <color indexed="81"/>
            <rFont val="Tahoma"/>
            <family val="2"/>
          </rPr>
          <t>Port of Melbourne:</t>
        </r>
        <r>
          <rPr>
            <sz val="9"/>
            <color indexed="81"/>
            <rFont val="Tahoma"/>
            <family val="2"/>
          </rPr>
          <t xml:space="preserve">
The formula was updated to use the volume weighted tariff from 2019-20 to ensure that the calculated revenue is appropriate.</t>
        </r>
      </text>
    </comment>
    <comment ref="M275" authorId="0" shapeId="0" xr:uid="{C8C65E95-BC64-4E72-AD37-41CD87F0611F}">
      <text>
        <r>
          <rPr>
            <b/>
            <sz val="9"/>
            <color indexed="81"/>
            <rFont val="Tahoma"/>
            <family val="2"/>
          </rPr>
          <t xml:space="preserve">Port of Melbourne:
</t>
        </r>
        <r>
          <rPr>
            <sz val="9"/>
            <color indexed="81"/>
            <rFont val="Tahoma"/>
            <family val="2"/>
          </rPr>
          <t>Check adjusted to recognise that average tariff used for containerised - full - inward was used to calculate revenue for the 2019-20 year.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<sst xmlns="http://schemas.openxmlformats.org/spreadsheetml/2006/main" count="723" uniqueCount="318">
  <si>
    <t>Port of Melbourne</t>
  </si>
  <si>
    <t>Model overview</t>
  </si>
  <si>
    <t>Main purpose of the model</t>
  </si>
  <si>
    <t>Disclaimer</t>
  </si>
  <si>
    <t>Dollar basis</t>
  </si>
  <si>
    <t>Sheet #</t>
  </si>
  <si>
    <t>Sheet Name</t>
  </si>
  <si>
    <t>Description</t>
  </si>
  <si>
    <t>Contents</t>
  </si>
  <si>
    <t>Contains a summary of error checks and alerts</t>
  </si>
  <si>
    <t>END</t>
  </si>
  <si>
    <t>[To Contents]</t>
  </si>
  <si>
    <t>Change Log</t>
  </si>
  <si>
    <t>Change #</t>
  </si>
  <si>
    <t>Item (e.g. Description of Change)</t>
  </si>
  <si>
    <t>Cell reference</t>
  </si>
  <si>
    <t>Further comments</t>
  </si>
  <si>
    <t>[Add file name and date submitted to the ESC]</t>
  </si>
  <si>
    <t>Model Schematic</t>
  </si>
  <si>
    <t>Worksheet Colour Key</t>
  </si>
  <si>
    <t>Type</t>
  </si>
  <si>
    <t>Input</t>
  </si>
  <si>
    <t>Contains model inputs</t>
  </si>
  <si>
    <t>Calculation</t>
  </si>
  <si>
    <t>Contains model calculations</t>
  </si>
  <si>
    <t>Output</t>
  </si>
  <si>
    <t>Contains model outputs</t>
  </si>
  <si>
    <t>System</t>
  </si>
  <si>
    <t xml:space="preserve">Contains information to support model operation </t>
  </si>
  <si>
    <t xml:space="preserve">Each worksheet tab in the Model has been colour-coded to allow the user to easily identify the different worksheet categories. </t>
  </si>
  <si>
    <t xml:space="preserve"> Cell Type </t>
  </si>
  <si>
    <t>The colour-coding of cells allows the user to clearly distinguish input areas from calculation areas.</t>
  </si>
  <si>
    <t>Cell Format</t>
  </si>
  <si>
    <t>Black font in yellow background</t>
  </si>
  <si>
    <t>Historical or Assumption Inputs</t>
  </si>
  <si>
    <t>Black font in blue background</t>
  </si>
  <si>
    <t>Forecast Inputs</t>
  </si>
  <si>
    <t>Black font in red background</t>
  </si>
  <si>
    <t>Inputs requiring update</t>
  </si>
  <si>
    <t>Blue font in white background</t>
  </si>
  <si>
    <t>Labels and notes</t>
  </si>
  <si>
    <t>Green font in white background</t>
  </si>
  <si>
    <t>Linking to other sheets</t>
  </si>
  <si>
    <t>Red font on white background</t>
  </si>
  <si>
    <t>Highlights</t>
  </si>
  <si>
    <t>Black font on white background</t>
  </si>
  <si>
    <t>Labels and calculations</t>
  </si>
  <si>
    <t>Year Assumptions</t>
  </si>
  <si>
    <t>This table inputs key dates and defined values used to structure the model.</t>
  </si>
  <si>
    <t>All references to 'years' are July to June years unless otherwise stated.</t>
  </si>
  <si>
    <t>Model Start</t>
  </si>
  <si>
    <t>First year</t>
  </si>
  <si>
    <t>Year ending</t>
  </si>
  <si>
    <t>Period start</t>
  </si>
  <si>
    <t>Date</t>
  </si>
  <si>
    <t>Period end</t>
  </si>
  <si>
    <t>Display Years</t>
  </si>
  <si>
    <t>Tariff Compliance Statement Year</t>
  </si>
  <si>
    <t>ESC Review Period</t>
  </si>
  <si>
    <t>First Year</t>
  </si>
  <si>
    <t>Last Year</t>
  </si>
  <si>
    <t>Regulatory Period</t>
  </si>
  <si>
    <t>Port Lease</t>
  </si>
  <si>
    <t>Term</t>
  </si>
  <si>
    <t>Years</t>
  </si>
  <si>
    <t>Tariff Adjustment Limit (TAL) Period</t>
  </si>
  <si>
    <t>Last year</t>
  </si>
  <si>
    <t>#</t>
  </si>
  <si>
    <t>Defined Values</t>
  </si>
  <si>
    <t>Half</t>
  </si>
  <si>
    <t>Value</t>
  </si>
  <si>
    <t>Million</t>
  </si>
  <si>
    <t>Subsection</t>
  </si>
  <si>
    <t>Annual Flags</t>
  </si>
  <si>
    <t>Financial year ending</t>
  </si>
  <si>
    <t>Lease year</t>
  </si>
  <si>
    <t>Tariff adjustment limit apply (1=yes)</t>
  </si>
  <si>
    <t>Regulatory period (1=yes)</t>
  </si>
  <si>
    <t>Review period (1=yes)</t>
  </si>
  <si>
    <t>Tariff compliance statement year (1=yes)</t>
  </si>
  <si>
    <t>Inflation</t>
  </si>
  <si>
    <t>Consumer Price Index Series (actuals)</t>
  </si>
  <si>
    <t>ABS CPI All Groups Index Number</t>
  </si>
  <si>
    <t>(Enter values that are available)</t>
  </si>
  <si>
    <t>Weighted average of eight capital cities</t>
  </si>
  <si>
    <t>Actuals</t>
  </si>
  <si>
    <t>March</t>
  </si>
  <si>
    <t>Inflation (Lagged)</t>
  </si>
  <si>
    <t>Index</t>
  </si>
  <si>
    <t>%</t>
  </si>
  <si>
    <t>Yes</t>
  </si>
  <si>
    <t>A$m</t>
  </si>
  <si>
    <t>Check →</t>
  </si>
  <si>
    <t>Category</t>
  </si>
  <si>
    <t>Sub-category</t>
  </si>
  <si>
    <t>Tariff Setting Parameters</t>
  </si>
  <si>
    <t>This section inputs the tariff setting parameters used to calculate prescribed service tariffs.</t>
  </si>
  <si>
    <t>This section also identifies whether tariffs are subject to the export price decision referred to in Clause 3.2.1 of the Pricing Order and the number of decimal places that tariffs are reported to.</t>
  </si>
  <si>
    <t>The 'Containerised - Full - outward' and 'Transhipment - Full - outward' tariffs are subject to the Export Pricing Decision referred to in Clauses 2.3.1 and 14 of the Pricing Order until 30 June 2020.</t>
  </si>
  <si>
    <t>Ratio tariffs</t>
  </si>
  <si>
    <t>Wharfage fees</t>
  </si>
  <si>
    <t>Tariff index</t>
  </si>
  <si>
    <t>Fee</t>
  </si>
  <si>
    <t>Unit of charge</t>
  </si>
  <si>
    <t>Initial tariffs</t>
  </si>
  <si>
    <t>Tariff rounding (dps)</t>
  </si>
  <si>
    <t>Subject to export decision</t>
  </si>
  <si>
    <t>Calculated as ratio of another tariff</t>
  </si>
  <si>
    <t>Ratio used</t>
  </si>
  <si>
    <t>Index of other tariff</t>
  </si>
  <si>
    <t>Wharfage</t>
  </si>
  <si>
    <t>Containerised</t>
  </si>
  <si>
    <t>Full - outward</t>
  </si>
  <si>
    <t>$ per TEU</t>
  </si>
  <si>
    <t>Full - inward</t>
  </si>
  <si>
    <t>Full Bass Strait</t>
  </si>
  <si>
    <t>Empty (including nested units)</t>
  </si>
  <si>
    <t>Empty (return of materials)</t>
  </si>
  <si>
    <t>Non-containerised/general</t>
  </si>
  <si>
    <t>$ per tonne or m3</t>
  </si>
  <si>
    <t>Accompanied passenger vehicles</t>
  </si>
  <si>
    <t>Motor vehicles</t>
  </si>
  <si>
    <t>Liquid bulk</t>
  </si>
  <si>
    <t>Dry bulk</t>
  </si>
  <si>
    <t>Outwards - overseas and coastal</t>
  </si>
  <si>
    <t>$ per tonne</t>
  </si>
  <si>
    <t>Inwards - overseas and coastal</t>
  </si>
  <si>
    <t>Transhipment</t>
  </si>
  <si>
    <t>Motor vehicles and break bulk</t>
  </si>
  <si>
    <t/>
  </si>
  <si>
    <t>Channel fees</t>
  </si>
  <si>
    <t>Channel</t>
  </si>
  <si>
    <t>General</t>
  </si>
  <si>
    <t>Shared channels &lt;= 12.10m</t>
  </si>
  <si>
    <t>$ per GT</t>
  </si>
  <si>
    <t>Dedicated channels &lt;= 12.10m</t>
  </si>
  <si>
    <t>Shared channels &gt; 12.10m</t>
  </si>
  <si>
    <t>Dedicated channels &gt; 12.10m</t>
  </si>
  <si>
    <t>Pure car carrier</t>
  </si>
  <si>
    <t>Passenger cruise vessel</t>
  </si>
  <si>
    <t>Coastal liner vessel</t>
  </si>
  <si>
    <t>Vessels using Dedicated and Geelong channels on the same entry to Port Phillip Bay</t>
  </si>
  <si>
    <t>Hire fees</t>
  </si>
  <si>
    <t>Hire</t>
  </si>
  <si>
    <t>Berth hire</t>
  </si>
  <si>
    <t>Full charge - Maribyrnong No.1</t>
  </si>
  <si>
    <t>$ per hour</t>
  </si>
  <si>
    <t>Full charge - Holden Dock</t>
  </si>
  <si>
    <t>Full charge - Passenger cruise ships at a berth other than Station Pier</t>
  </si>
  <si>
    <t>Lay-up charge (24 Victoria Dock; Holden Dock; Maribyrnong No. 1; 24, 27, 28, 29 &amp; 33 South Wharf; 6 Yarraville and F Appleton Dock)</t>
  </si>
  <si>
    <t>Wharf access</t>
  </si>
  <si>
    <t>Cargo</t>
  </si>
  <si>
    <t>Area hire</t>
  </si>
  <si>
    <t>Standard rate - 6 Yarraville</t>
  </si>
  <si>
    <t>Standard rate - F Appleton Dock</t>
  </si>
  <si>
    <t>Other fees</t>
  </si>
  <si>
    <t>Other</t>
  </si>
  <si>
    <t>Tanker inspection</t>
  </si>
  <si>
    <t>$ per inspection</t>
  </si>
  <si>
    <t>Other gangway hire</t>
  </si>
  <si>
    <t>$ per day or part thereof (minimum charge 24 hours)</t>
  </si>
  <si>
    <t>Wharf inspection</t>
  </si>
  <si>
    <t>Pre-vessel arrival inspection</t>
  </si>
  <si>
    <t>Post-vessel departure inspection</t>
  </si>
  <si>
    <t>Prescribed Service Tariffs</t>
  </si>
  <si>
    <t>Adjustments (used to calculate tariffs below)</t>
  </si>
  <si>
    <t>Rates</t>
  </si>
  <si>
    <t>Common Tariff Adjustment</t>
  </si>
  <si>
    <t>Export Tariffs Adjustment</t>
  </si>
  <si>
    <t>Unrounded tariffs</t>
  </si>
  <si>
    <t>Average tariff</t>
  </si>
  <si>
    <t>Prescribed Service Volumes</t>
  </si>
  <si>
    <t>Pure car carrier reduction - Shared channels &lt;= 12.10m</t>
  </si>
  <si>
    <t>Pure car carrier reduction - Dedicated channels &lt;= 12.10m</t>
  </si>
  <si>
    <t>Pure car carrier reduction - Shared channels &gt; 12.10m</t>
  </si>
  <si>
    <t>Pure car carrier reduction - Dedicated channels &gt; 12.10m</t>
  </si>
  <si>
    <t>Passenger cruise vessel - Shared channels &lt;= 12.10m</t>
  </si>
  <si>
    <t>Passenger cruise vessel - Dedicated channels &lt;= 12.10m</t>
  </si>
  <si>
    <t>Passenger cruise vessel - Shared channels &gt; 12.10m</t>
  </si>
  <si>
    <t>Passenger cruise vessel - Dedicated channels &gt; 12.10m</t>
  </si>
  <si>
    <t>Coastal liner vessel - Shared channels &lt;= 12.10m</t>
  </si>
  <si>
    <t>Coastal liner vessel - Dedicated channels &lt;= 12.10m</t>
  </si>
  <si>
    <t>Coastal liner vessel - Shared channels &gt; 12.10m</t>
  </si>
  <si>
    <t>Coastal liner vessel - Dedicated channels &gt; 12.10m</t>
  </si>
  <si>
    <t>Vessels using Dedicated and Geelong channels on the same entry to Port Phillip Bay - Dedicated channels &lt;= 12.10m</t>
  </si>
  <si>
    <t>Vessels using Dedicated and Geelong channels on the same entry to Port Phillip Bay - Dedicated channels &gt; 12.10m</t>
  </si>
  <si>
    <t>Regulatory period year (1=yes)</t>
  </si>
  <si>
    <t>Variables</t>
  </si>
  <si>
    <t>Tariff Changes</t>
  </si>
  <si>
    <t>This section calculates the weighted average tariff increase including and excluding those tariffs subject to the Export Pricing Decision.</t>
  </si>
  <si>
    <r>
      <t>Weighted Average Tariff Increase (</t>
    </r>
    <r>
      <rPr>
        <u/>
        <sz val="10"/>
        <color theme="1"/>
        <rFont val="Calibri"/>
        <family val="2"/>
      </rPr>
      <t>including</t>
    </r>
    <r>
      <rPr>
        <sz val="10"/>
        <color theme="1"/>
        <rFont val="Calibri"/>
        <family val="2"/>
        <scheme val="minor"/>
      </rPr>
      <t xml:space="preserve"> Export Pricing Decision tariffs)</t>
    </r>
  </si>
  <si>
    <r>
      <t>Weighted Average Tariff Increase (</t>
    </r>
    <r>
      <rPr>
        <u/>
        <sz val="10"/>
        <color theme="1"/>
        <rFont val="Calibri"/>
        <family val="2"/>
      </rPr>
      <t>excluding</t>
    </r>
    <r>
      <rPr>
        <sz val="10"/>
        <color theme="1"/>
        <rFont val="Calibri"/>
        <family val="2"/>
        <scheme val="minor"/>
      </rPr>
      <t xml:space="preserve"> Export Pricing Decision tariffs)</t>
    </r>
  </si>
  <si>
    <t>Prescribed Service Tariffs (unrounded)</t>
  </si>
  <si>
    <t>Prescribed Service Tariffs (rounded)</t>
  </si>
  <si>
    <t>Rounding (dps)</t>
  </si>
  <si>
    <t>Prescribed Service Revenues</t>
  </si>
  <si>
    <t>Total Prescribed Service Tariff Revenue</t>
  </si>
  <si>
    <t>Summary</t>
  </si>
  <si>
    <t>Input in the 'Assumptions' sheet -→</t>
  </si>
  <si>
    <t>Pass or fail?</t>
  </si>
  <si>
    <t>Weighted average tariff increase not exceed tariff adjustment limit</t>
  </si>
  <si>
    <t>← Clause 3.1.1 of the Pricing Order</t>
  </si>
  <si>
    <t>Tariff adjustment limit</t>
  </si>
  <si>
    <t>← Clause 3.8(b)(i) of the Port Concession Deed</t>
  </si>
  <si>
    <t>GST adjustment</t>
  </si>
  <si>
    <t>GST
exclusive</t>
  </si>
  <si>
    <t>GST</t>
  </si>
  <si>
    <t>GST
inclusive</t>
  </si>
  <si>
    <t>WHARFAGE FEES</t>
  </si>
  <si>
    <t>Containerised – $ per TEU</t>
  </si>
  <si>
    <t>Full – outward</t>
  </si>
  <si>
    <t>Full – inward</t>
  </si>
  <si>
    <t>Empty returns 5 &amp; 6</t>
  </si>
  <si>
    <t>Non-containerised/general – $ per tonne or cubic metre</t>
  </si>
  <si>
    <t>Accompanied passenger vehicles – $ per tonne or cubic metre</t>
  </si>
  <si>
    <t>Motor vehicles – $ per tonne or cubic metre</t>
  </si>
  <si>
    <t>Liquid bulk – $ per tonne or cubic metre</t>
  </si>
  <si>
    <t>Dry bulk – $ per tonne</t>
  </si>
  <si>
    <t>Outwards – overseas and coastal</t>
  </si>
  <si>
    <t>Inwards – overseas and coastal</t>
  </si>
  <si>
    <t>Standard charge</t>
  </si>
  <si>
    <t>Full – outward - $ per TEU</t>
  </si>
  <si>
    <t>Full – inward - $ per TEU</t>
  </si>
  <si>
    <t>% of published rate</t>
  </si>
  <si>
    <t>CHANNEL FEES</t>
  </si>
  <si>
    <t>Vessels up to and including maximum summer draught of 12.10 m</t>
  </si>
  <si>
    <t>Shared channels – $ per GT</t>
  </si>
  <si>
    <t>Dedicated channels – $ per GT</t>
  </si>
  <si>
    <t>Vessels exceeding maximum summer draught of 12.10 m</t>
  </si>
  <si>
    <t>Reduced channel fees are applicable to the following (percentage of full charge)</t>
  </si>
  <si>
    <t>Exempt vessels (no channel fee)</t>
  </si>
  <si>
    <t>Tugs and barges based in Melbourne</t>
  </si>
  <si>
    <t>Tugs and barges based in Geelong are exempt from shared channel fees</t>
  </si>
  <si>
    <t>Vessels less than 200 GT</t>
  </si>
  <si>
    <t>Royal Australian Navy (RAN) and the approved guests of the RAN, cadet and training vessels</t>
  </si>
  <si>
    <t>Other vessels under special circumstances</t>
  </si>
  <si>
    <t>BERTH HIRE FEES</t>
  </si>
  <si>
    <t>Full charge – $ per hour</t>
  </si>
  <si>
    <t>Maribyrnong No. 1</t>
  </si>
  <si>
    <t>Holden Dock</t>
  </si>
  <si>
    <t>Passenger cruise ships at a berth other than Station Pier</t>
  </si>
  <si>
    <t>Lay-up charge – $ per hour</t>
  </si>
  <si>
    <t>WHARF ACCESS FEES</t>
  </si>
  <si>
    <t>Cargo – $ per tonne</t>
  </si>
  <si>
    <t>AREA HIRE FEES</t>
  </si>
  <si>
    <t>Area hire – $ per hour</t>
  </si>
  <si>
    <t>Standard rate – 6 Yarraville</t>
  </si>
  <si>
    <t>Standard rate – F Appleton Dock</t>
  </si>
  <si>
    <t>TANKER INSPECTION FEES</t>
  </si>
  <si>
    <t>Inspection – $ per inspection</t>
  </si>
  <si>
    <t>OTHER GANGWAY HIRE FEES</t>
  </si>
  <si>
    <t>Other gangway hire – $ per day or part thereof (minimum charge 24 hours)</t>
  </si>
  <si>
    <t>WHARF INSPECTION FEES</t>
  </si>
  <si>
    <t>Pre-vessel arrival inspection – $ per each inspection</t>
  </si>
  <si>
    <t>Post-vessel departure inspection – $ per each inspection</t>
  </si>
  <si>
    <t>Error Checks</t>
  </si>
  <si>
    <t>Sheets</t>
  </si>
  <si>
    <t>← Error checks on the 'Compliance' sheet indicate non-compliance issues</t>
  </si>
  <si>
    <t>Overall</t>
  </si>
  <si>
    <t>← Clause 3.2.1 of the Pricing Order</t>
  </si>
  <si>
    <t>Transhipment discounts applied correctly</t>
  </si>
  <si>
    <t>Annual inflation (average of 8 capital cities)</t>
  </si>
  <si>
    <t>All figures are nominal unless specified otherwise.</t>
  </si>
  <si>
    <t>Contains a model change log summarising any changes since initial submission on 31 May 2024</t>
  </si>
  <si>
    <t>All tariffs revised by the same percentage adjustment</t>
  </si>
  <si>
    <t>Transhipment and Channel fee discounts applied correctly</t>
  </si>
  <si>
    <t>Weighted average tariff increase do not exceed tariff adjustment limit</t>
  </si>
  <si>
    <r>
      <t>Weighted average tariff increase (</t>
    </r>
    <r>
      <rPr>
        <u/>
        <sz val="10"/>
        <color theme="1"/>
        <rFont val="Calibri"/>
        <family val="2"/>
      </rPr>
      <t>including</t>
    </r>
    <r>
      <rPr>
        <sz val="10"/>
        <color theme="1"/>
        <rFont val="Calibri"/>
        <family val="2"/>
        <scheme val="minor"/>
      </rPr>
      <t xml:space="preserve"> export decision tariffs)</t>
    </r>
  </si>
  <si>
    <r>
      <t>Weighted average tariff increase (</t>
    </r>
    <r>
      <rPr>
        <u/>
        <sz val="10"/>
        <color theme="1"/>
        <rFont val="Calibri"/>
        <family val="2"/>
      </rPr>
      <t>excluding</t>
    </r>
    <r>
      <rPr>
        <sz val="10"/>
        <color theme="1"/>
        <rFont val="Calibri"/>
        <family val="2"/>
        <scheme val="minor"/>
      </rPr>
      <t xml:space="preserve"> export decision tariffs)</t>
    </r>
  </si>
  <si>
    <t>Containerised - Full - outward annual tariff reduction</t>
  </si>
  <si>
    <t>Full outbound tariff discount to full inbound tariff</t>
  </si>
  <si>
    <t>Full outbound wharfage tariff discount to full outbound the same or greater than 2020 percentage</t>
  </si>
  <si>
    <t>Percentage discount relative to full outbound container wharfage tariff same or greater than 2020</t>
  </si>
  <si>
    <t>Full outbound wharfage tariffs reduce by 2.5% per annum during the reduction period</t>
  </si>
  <si>
    <t>Full outbound wharfage tariffs reduced by 2.5% until 2020</t>
  </si>
  <si>
    <t>← Clause 2.3.1 of the Pricing Order</t>
  </si>
  <si>
    <t>← Part (a) of the Export Pricing Decision</t>
  </si>
  <si>
    <t>← Part (b) of the Export Pricing Decision</t>
  </si>
  <si>
    <t>Demonstrates compliance of the tariffs for the selected Tariff Compliance Statement year against key Pricing Order clauses</t>
  </si>
  <si>
    <t>Outputs the tariff schedule for the selected Tariff Compliance Statement year</t>
  </si>
  <si>
    <t>These include:
- calculations to demonstrate that the Weighted Average Tariff Increase implied by the Prescribed Service Tariffs in the selected Tariff Compliance Statement Year does not exceed the Tariffs Adjustment Limit and does not exceed the price cap set at the commencement of the regulatory period.
- calculations to demonstrate that each Prescribed Service Tariff is revised by the same percentage adjustment in the selected Tariff Compliance Statement Year (unless a Tariff Rebalancing Application has been submitted and accepted by the ESC).</t>
  </si>
  <si>
    <t>Updated figures</t>
  </si>
  <si>
    <t>Model notes</t>
  </si>
  <si>
    <t>Contains a list of the Tariff Compliance Model worksheets and a description of each</t>
  </si>
  <si>
    <t>Contains the model schematic, worksheet colour keys and cell types</t>
  </si>
  <si>
    <t>Calculates the Weighted Average Tariff Increase based on tariff and volume inputs</t>
  </si>
  <si>
    <t>Containerised exports wharfage tariff discounts applied correctly</t>
  </si>
  <si>
    <t>Tariff inflation</t>
  </si>
  <si>
    <t>X factor</t>
  </si>
  <si>
    <t>Price cap</t>
  </si>
  <si>
    <r>
      <t>Weighted average tariff increase (</t>
    </r>
    <r>
      <rPr>
        <u/>
        <sz val="9"/>
        <color theme="1"/>
        <rFont val="Calibri"/>
        <family val="2"/>
      </rPr>
      <t>including</t>
    </r>
    <r>
      <rPr>
        <sz val="10"/>
        <color theme="1"/>
        <rFont val="Calibri"/>
        <family val="2"/>
        <scheme val="minor"/>
      </rPr>
      <t xml:space="preserve"> export decision tariffs)</t>
    </r>
  </si>
  <si>
    <t>← Clause 2.1.1(a) of the Pricing Order</t>
  </si>
  <si>
    <t>← Efficient costs of providing prescribed services translated into an X-factor price path</t>
  </si>
  <si>
    <t>← Price cap calculated by combining tariff inflation with X factor</t>
  </si>
  <si>
    <t xml:space="preserve">The Tariff Compliance Model is a simplified version of the Regulatory Model submitted at the commencement of the Regulatory Period. The purpose of the model is to demonstrate the compliance of the Prescribed Services Tariffs in the selected Tariff Compliance Year against the requirements in the Pricing Order that must be demonstrated on an annual basis within a regulatory period.
</t>
  </si>
  <si>
    <t>N/A</t>
  </si>
  <si>
    <t>Price Cap X Factors</t>
  </si>
  <si>
    <t>X factors</t>
  </si>
  <si>
    <t>Price Cap</t>
  </si>
  <si>
    <t>Required annual tariff reduction from FY2017 to FY2020</t>
  </si>
  <si>
    <t>The X factor is fixed at the start of the regulatory period. The price cap is determined annually based on actual inflation.</t>
  </si>
  <si>
    <t>Full outbound tariff discount to full inbound tariff in TCS Year</t>
  </si>
  <si>
    <t>This section shows the actual tariffs for each prescribed service in unrounded form.  
Tariffs are presented in unrounded form to check compliance with Clause 3.1 of the Pricing Order.</t>
  </si>
  <si>
    <t>This section shows the actual volumes for each prescribed service.  This data is used to check compliance with Clause 3.1 of the Pricing Order and to calculate revenues.</t>
  </si>
  <si>
    <t>This section shows the actual tariffs for each prescribed service in rounded in a manner consistent with the initial prescribed tariffs in the Pricing Order. Rounded tariffs are used to calculate revenue.</t>
  </si>
  <si>
    <t>Inputs key dates and other input assumptions</t>
  </si>
  <si>
    <t>This section inputs Consumer Price information required to calculate the tariff adjustment limit.  As per Clause 14, the percentage change in CPI between March quarters, lagged by one year, is used to  adjust tariffs.</t>
  </si>
  <si>
    <t>This section inputs the price cap X factors determined for past and current regulatory periods.</t>
  </si>
  <si>
    <t>This section inputs the actual tariffs for each prescribed service.  This data is used in the 'Tariffs &amp; Revenue' sheet to check compliance with Clause 3.1 of the Pricing Order.</t>
  </si>
  <si>
    <t>This section inputs the actual volumes for each prescribed service.  This data is used in the 'Tariffs &amp; Revenue' sheet to check compliance with Clause 3.1 of the Pricing Order.</t>
  </si>
  <si>
    <t xml:space="preserve">All data inputs to this model are unchanged from those included in the Regulatory Model submitted as part of the 2023-24 TCS with the exception of the following: 
- for 2022-23, forecast tariff volumes have been updated to actual tariff volumes;
- for 2024-25,  forecast (lagged) inflation for eight capital cities (March) has been updated to actual (lagged) inflation for eight capital cities (March). </t>
  </si>
  <si>
    <t>Inputs inflation, volume data and tariff setting parameters</t>
  </si>
  <si>
    <t>Weighted average tariff increase does not exceed price cap</t>
  </si>
  <si>
    <t>Channel fee discounts applied correctly</t>
  </si>
  <si>
    <t>Tariff Compliance Statement Year for checking</t>
  </si>
  <si>
    <r>
      <t xml:space="preserve">Weighted average tariff increase </t>
    </r>
    <r>
      <rPr>
        <b/>
        <sz val="10"/>
        <color theme="1"/>
        <rFont val="Calibri"/>
        <family val="2"/>
        <scheme val="minor"/>
      </rPr>
      <t>does not exceed tariff adjustment limit</t>
    </r>
  </si>
  <si>
    <r>
      <rPr>
        <sz val="8"/>
        <rFont val="Calibri"/>
        <family val="2"/>
        <scheme val="minor"/>
      </rPr>
      <t>This edition of the Tariff Compliance M</t>
    </r>
    <r>
      <rPr>
        <sz val="8"/>
        <color theme="1"/>
        <rFont val="Calibri"/>
        <family val="2"/>
        <scheme val="minor"/>
      </rPr>
      <t xml:space="preserve">odel relates to Prescribed Services Tariffs for the 2024-25 Tariff Compliance Statement (TCS). It has been provided as a supplement to the TCS and should be reviewed in conjunction with the TCS.
</t>
    </r>
  </si>
  <si>
    <t>Port of Melbourne Tariff Compliance Model (Public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</si>
</sst>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0_);_(\ \(#,##0.0\);_(* &quot;-&quot;??_);_(@_)"/>
    <numFmt numFmtId="168" formatCode="#&quot;.&quot;##"/>
    <numFmt numFmtId="169" formatCode="#&quot;.&quot;##.00"/>
    <numFmt numFmtId="170" formatCode="dd\-mmm\-yy;@"/>
    <numFmt numFmtId="171" formatCode="_(* #,##0_);_(* \(#,##0\);_(* &quot;-&quot;??_);_(@_)"/>
    <numFmt numFmtId="172" formatCode="_(* #,##0.0_);_(* \(#,##0.0\);_(* &quot;-&quot;??_);_(@_)"/>
    <numFmt numFmtId="173" formatCode="0.0%"/>
    <numFmt numFmtId="174" formatCode="_(* #,##0.0000_);_(* \(#,##0.0000\);_(* &quot;-&quot;??_);_(@_)"/>
    <numFmt numFmtId="175" formatCode="_-* #,##0_-;\-* #,##0_-;_-* &quot;-&quot;??_-;_-@_-"/>
    <numFmt numFmtId="176" formatCode="#,##0.00%;\(#,##0.00\)%;&quot;-&quot;"/>
    <numFmt numFmtId="177" formatCode="_-\ #,##0.0_-;\(#,##0.0\);_-\ &quot;-&quot;_-;_-@_-"/>
    <numFmt numFmtId="178" formatCode="_-\ #,##0.00_-;\(#,##0.00\);_-\ &quot;-&quot;_-;_-@_-"/>
    <numFmt numFmtId="179" formatCode="_-\ #,##0_-;\(#,##0\);_-\ &quot;-&quot;_-;_-@_-"/>
    <numFmt numFmtId="180" formatCode="_(* #,##0.000_);_(* \(#,##0.000\);_(* &quot;-&quot;??_);_(@_)"/>
    <numFmt numFmtId="181" formatCode="_-[$€-2]* #,##0.00_-;\-[$€-2]* #,##0.00_-;_-[$€-2]* &quot;-&quot;??_-"/>
    <numFmt numFmtId="182" formatCode="\ #,##0_-;\(#,##0\);\ &quot;-&quot;_-;_-@_-"/>
    <numFmt numFmtId="183" formatCode="#,##0_-;\ \(#,##0\);_-* &quot;-&quot;??;_-@_-"/>
    <numFmt numFmtId="184" formatCode="_(* #,##0_);_(* \(#,##0\);_(* &quot;-&quot;_);@_)"/>
    <numFmt numFmtId="185" formatCode="_-#,##0_-;\(#,##0\);_-&quot;-&quot;_-;_-@_-"/>
    <numFmt numFmtId="186" formatCode="_-* #,##0.0_-;\(#,##0.0\);_-* &quot;-&quot;_-;_-@_-"/>
    <numFmt numFmtId="187" formatCode="_(* #,##0.00_)_;;_(* \(#,##0.00\)_;;_(* #,##0.00_)_;"/>
    <numFmt numFmtId="188" formatCode="_(* #,##0.0000_)_;;_(* \(#,##0.0000\)_;;_(* #,##0.0000_)_;"/>
    <numFmt numFmtId="189" formatCode="\ 0%;\-0%"/>
    <numFmt numFmtId="190" formatCode="\ 0.0%;\-0.0%"/>
    <numFmt numFmtId="191" formatCode="\ 0.00%;\-0.00%"/>
    <numFmt numFmtId="192" formatCode="\ 0.000%;\-0.000%"/>
    <numFmt numFmtId="193" formatCode="\ 0.0000%;\-0.0000%"/>
    <numFmt numFmtId="194" formatCode="_-* #,##0.00_-;\(#,##0.00\);_-* &quot;-&quot;??_-;_-@_-"/>
    <numFmt numFmtId="195" formatCode="0.00\x"/>
    <numFmt numFmtId="196" formatCode="#,##0_);\(#,##0\);&quot;-  &quot;;&quot; &quot;@&quot; &quot;"/>
    <numFmt numFmtId="197" formatCode="\ #,##0.00_-;\(#,##0.00\);\ &quot;-&quot;_-;_-@_-"/>
    <numFmt numFmtId="198" formatCode="\ #,##0.000_-;\(#,##0.000\);\ &quot;-&quot;_-;_-@_-"/>
    <numFmt numFmtId="199" formatCode="\ #,##0.0000_-;\(#,##0.0000\);\ &quot;-&quot;_-;_-@_-"/>
    <numFmt numFmtId="200" formatCode="mmm"/>
    <numFmt numFmtId="201" formatCode="&quot;Yes&quot;;;&quot;No&quot;"/>
    <numFmt numFmtId="202" formatCode="0%_);\(0%\)"/>
    <numFmt numFmtId="203" formatCode=";;;&quot;[&quot;@&quot;]&quot;"/>
    <numFmt numFmtId="204" formatCode="0.00&quot;x&quot;"/>
    <numFmt numFmtId="205" formatCode="_-\ #,##0.0000_-;\(#,##0.0000\);_-\ &quot;-&quot;_-;_-@_-"/>
    <numFmt numFmtId="206" formatCode="0.0"/>
    <numFmt numFmtId="207" formatCode="0_);\(0\)"/>
    <numFmt numFmtId="208" formatCode="_-\ #,##0.000_-;\(#,##0.000\);_-\ &quot;-&quot;_-;_-@_-"/>
    <numFmt numFmtId="209" formatCode="#,##0%;\(#,##0\)%;&quot;-&quot;"/>
    <numFmt numFmtId="210" formatCode="[Red]\●;[Red]\●;[Color10]\●"/>
    <numFmt numFmtId="211" formatCode="[=0]&quot;PASS&quot;;[&gt;=1]&quot;FAIL&quot;"/>
    <numFmt numFmtId="212" formatCode="_(* #,##0.00000000_);_(* \(#,##0.00000000\);_(* &quot;-&quot;??_);_(@_)"/>
    <numFmt numFmtId="213" formatCode="[$-C09]dd\-mmm\-yy;@"/>
    <numFmt numFmtId="214" formatCode="0.0000000"/>
    <numFmt numFmtId="215" formatCode="0.0000000%"/>
    <numFmt numFmtId="216" formatCode="_(###0_);\(###0\);_(###0_)"/>
    <numFmt numFmtId="217" formatCode="_(#,##0.0_);\(#,##0.0\);_(&quot;-&quot;_)"/>
    <numFmt numFmtId="218" formatCode="_(#,##0.0%_);\(#,##0.0%\);_(&quot;-&quot;_)"/>
    <numFmt numFmtId="219" formatCode="_(#,##0.0\x_);\(#,##0.0\x\);_(&quot;-&quot;_)"/>
    <numFmt numFmtId="220" formatCode="_(&quot;$&quot;#,##0.0_);\(&quot;$&quot;#,##0.0\);_(&quot;-&quot;_)"/>
    <numFmt numFmtId="221" formatCode="_)d\-mmm\-yy_)"/>
    <numFmt numFmtId="222" formatCode="_(#,##0_);\(#,##0\);_(&quot;-&quot;_)"/>
    <numFmt numFmtId="223" formatCode="_(#,##0.0%_);\(#,##0.0%\);_(&quot;-&quot;_);_)@_)"/>
  </numFmts>
  <fonts count="203">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sz val="10"/>
      <name val="Arial"/>
      <family val="2"/>
    </font>
    <font>
      <b/>
      <sz val="10"/>
      <color theme="1"/>
      <name val="Calibri"/>
      <family val="2"/>
      <scheme val="minor"/>
    </font>
    <font>
      <b/>
      <sz val="10"/>
      <color indexed="9"/>
      <name val="Calibri"/>
      <family val="2"/>
      <scheme val="minor"/>
    </font>
    <font>
      <sz val="10"/>
      <color theme="3" tint="0.39997558519241921"/>
      <name val="Calibri"/>
      <family val="2"/>
      <scheme val="minor"/>
    </font>
    <font>
      <b/>
      <sz val="16"/>
      <color indexed="9"/>
      <name val="Calibri"/>
      <family val="2"/>
      <scheme val="minor"/>
    </font>
    <font>
      <b/>
      <sz val="10"/>
      <name val="Calibri"/>
      <family val="2"/>
      <scheme val="minor"/>
    </font>
    <font>
      <sz val="10"/>
      <name val="Calibri"/>
      <family val="2"/>
      <scheme val="minor"/>
    </font>
    <font>
      <sz val="10"/>
      <color theme="0"/>
      <name val="Calibri"/>
      <family val="2"/>
      <scheme val="minor"/>
    </font>
    <font>
      <i/>
      <sz val="10"/>
      <color rgb="FF0070C0"/>
      <name val="Calibri"/>
      <family val="2"/>
      <scheme val="minor"/>
    </font>
    <font>
      <sz val="10"/>
      <color indexed="12"/>
      <name val="Calibri"/>
      <family val="2"/>
      <scheme val="minor"/>
    </font>
    <font>
      <sz val="10"/>
      <color rgb="FF0070C0"/>
      <name val="Calibri"/>
      <family val="2"/>
      <scheme val="minor"/>
    </font>
    <font>
      <sz val="10"/>
      <color indexed="8"/>
      <name val="Calibri"/>
      <family val="2"/>
      <scheme val="minor"/>
    </font>
    <font>
      <b/>
      <sz val="10"/>
      <color indexed="8"/>
      <name val="Calibri"/>
      <family val="2"/>
      <scheme val="minor"/>
    </font>
    <font>
      <i/>
      <sz val="10"/>
      <color theme="1"/>
      <name val="Calibri"/>
      <family val="2"/>
      <scheme val="minor"/>
    </font>
    <font>
      <sz val="10"/>
      <color rgb="FF00B050"/>
      <name val="Calibri"/>
      <family val="2"/>
      <scheme val="minor"/>
    </font>
    <font>
      <sz val="10"/>
      <color rgb="FFFF0000"/>
      <name val="Calibri"/>
      <family val="2"/>
      <scheme val="minor"/>
    </font>
    <font>
      <b/>
      <sz val="10"/>
      <color theme="0"/>
      <name val="Calibri"/>
      <family val="2"/>
      <scheme val="minor"/>
    </font>
    <font>
      <b/>
      <sz val="14"/>
      <color theme="0"/>
      <name val="Calibri"/>
      <family val="2"/>
      <scheme val="minor"/>
    </font>
    <font>
      <b/>
      <sz val="14"/>
      <color indexed="9"/>
      <name val="Calibri"/>
      <family val="2"/>
      <scheme val="minor"/>
    </font>
    <font>
      <sz val="14"/>
      <color theme="1"/>
      <name val="Calibri"/>
      <family val="2"/>
      <scheme val="minor"/>
    </font>
    <font>
      <b/>
      <sz val="10"/>
      <color rgb="FF00B050"/>
      <name val="Calibri"/>
      <family val="2"/>
      <scheme val="minor"/>
    </font>
    <font>
      <b/>
      <sz val="10"/>
      <color rgb="FFFFFFFF"/>
      <name val="Calibri"/>
      <family val="2"/>
    </font>
    <font>
      <sz val="8"/>
      <name val="Calibri"/>
      <family val="2"/>
      <scheme val="minor"/>
    </font>
    <font>
      <b/>
      <sz val="10"/>
      <color rgb="FF000000"/>
      <name val="Calibri"/>
      <family val="2"/>
    </font>
    <font>
      <u/>
      <sz val="10"/>
      <color theme="10"/>
      <name val="Calibri"/>
      <family val="2"/>
      <scheme val="minor"/>
    </font>
    <font>
      <sz val="12"/>
      <color rgb="FFFFFFFF"/>
      <name val="Calibri"/>
      <family val="2"/>
    </font>
    <font>
      <sz val="8"/>
      <color rgb="FF0000FF"/>
      <name val="Calibri"/>
      <family val="2"/>
    </font>
    <font>
      <sz val="8"/>
      <color rgb="FF7030A0"/>
      <name val="Calibri"/>
      <family val="2"/>
    </font>
    <font>
      <sz val="8"/>
      <name val="Calibri"/>
      <family val="2"/>
    </font>
    <font>
      <b/>
      <sz val="8"/>
      <color rgb="FF000000"/>
      <name val="Calibri"/>
      <family val="2"/>
    </font>
    <font>
      <sz val="8"/>
      <color rgb="FF000000"/>
      <name val="Calibri"/>
      <family val="2"/>
    </font>
    <font>
      <b/>
      <sz val="8"/>
      <color rgb="FFFFFFFF"/>
      <name val="Calibri"/>
      <family val="2"/>
    </font>
    <font>
      <sz val="8"/>
      <color rgb="FF0070C0"/>
      <name val="Calibri"/>
      <family val="2"/>
    </font>
    <font>
      <b/>
      <sz val="10"/>
      <color indexed="9"/>
      <name val="Calibri"/>
      <family val="2"/>
    </font>
    <font>
      <sz val="12"/>
      <color theme="0"/>
      <name val="Calibri"/>
      <family val="2"/>
    </font>
    <font>
      <sz val="8"/>
      <color indexed="12"/>
      <name val="Calibri"/>
      <family val="2"/>
    </font>
    <font>
      <sz val="10"/>
      <name val="Cambria"/>
      <family val="2"/>
      <scheme val="major"/>
    </font>
    <font>
      <sz val="10"/>
      <color indexed="8"/>
      <name val="Calibri"/>
      <family val="2"/>
    </font>
    <font>
      <sz val="10"/>
      <name val="Calibri"/>
      <family val="2"/>
    </font>
    <font>
      <sz val="10"/>
      <color theme="1"/>
      <name val="Calibri"/>
      <family val="2"/>
    </font>
    <font>
      <b/>
      <sz val="8"/>
      <color indexed="8"/>
      <name val="Calibri"/>
      <family val="2"/>
    </font>
    <font>
      <b/>
      <sz val="10"/>
      <color indexed="8"/>
      <name val="Calibri"/>
      <family val="2"/>
    </font>
    <font>
      <sz val="10"/>
      <color rgb="FF0070C0"/>
      <name val="Cambria"/>
      <family val="2"/>
      <scheme val="major"/>
    </font>
    <font>
      <b/>
      <sz val="13"/>
      <color theme="3"/>
      <name val="Calibri"/>
      <family val="2"/>
      <scheme val="minor"/>
    </font>
    <font>
      <b/>
      <sz val="11"/>
      <color theme="3"/>
      <name val="Calibri"/>
      <family val="2"/>
      <scheme val="minor"/>
    </font>
    <font>
      <sz val="11"/>
      <color rgb="FF3F3F76"/>
      <name val="Calibri"/>
      <family val="2"/>
      <scheme val="minor"/>
    </font>
    <font>
      <i/>
      <sz val="10"/>
      <color theme="0" tint="-0.34998626667073579"/>
      <name val="Calibri"/>
      <family val="2"/>
      <scheme val="minor"/>
    </font>
    <font>
      <sz val="11"/>
      <color indexed="8"/>
      <name val="Calibri"/>
      <family val="2"/>
    </font>
    <font>
      <sz val="12"/>
      <name val="Helvetica"/>
      <family val="2"/>
    </font>
    <font>
      <sz val="9"/>
      <color theme="1"/>
      <name val="Calibri"/>
      <family val="2"/>
      <scheme val="minor"/>
    </font>
    <font>
      <sz val="10"/>
      <color indexed="16"/>
      <name val="Credit Suisse Type Roman"/>
      <family val="2"/>
    </font>
    <font>
      <sz val="8"/>
      <color indexed="22"/>
      <name val="Arial"/>
      <family val="2"/>
    </font>
    <font>
      <sz val="10"/>
      <color indexed="8"/>
      <name val="Arial"/>
      <family val="2"/>
    </font>
    <font>
      <sz val="10"/>
      <color rgb="FF000000"/>
      <name val="Times New Roman"/>
      <family val="1"/>
    </font>
    <font>
      <sz val="10"/>
      <color indexed="8"/>
      <name val="Palatino Linotype"/>
      <family val="2"/>
    </font>
    <font>
      <sz val="11"/>
      <name val="Arial"/>
      <family val="2"/>
    </font>
    <font>
      <strike/>
      <sz val="10"/>
      <name val="Courier New"/>
      <family val="3"/>
    </font>
    <font>
      <sz val="10"/>
      <color indexed="12"/>
      <name val="Arial"/>
      <family val="2"/>
    </font>
    <font>
      <sz val="8"/>
      <color indexed="58"/>
      <name val="Arial"/>
      <family val="2"/>
    </font>
    <font>
      <b/>
      <i/>
      <sz val="18"/>
      <color theme="0"/>
      <name val="Arial Narrow"/>
      <family val="2"/>
    </font>
    <font>
      <sz val="10"/>
      <color theme="1"/>
      <name val="Arial Narrow"/>
      <family val="2"/>
    </font>
    <font>
      <sz val="10"/>
      <color rgb="FFFF0000"/>
      <name val="Arial"/>
      <family val="2"/>
    </font>
    <font>
      <sz val="8"/>
      <color rgb="FFFF0000"/>
      <name val="Arial Narrow"/>
      <family val="2"/>
    </font>
    <font>
      <sz val="12"/>
      <name val="Times New Roman"/>
      <family val="1"/>
    </font>
    <font>
      <i/>
      <sz val="11"/>
      <color indexed="23"/>
      <name val="Calibri"/>
      <family val="2"/>
    </font>
    <font>
      <i/>
      <sz val="9"/>
      <color rgb="FF7F7F7F"/>
      <name val="Calibri"/>
      <family val="2"/>
      <scheme val="minor"/>
    </font>
    <font>
      <sz val="10"/>
      <color indexed="16"/>
      <name val="Arial"/>
      <family val="2"/>
    </font>
    <font>
      <sz val="10"/>
      <color indexed="23"/>
      <name val="Arial"/>
      <family val="2"/>
    </font>
    <font>
      <u/>
      <sz val="11"/>
      <color rgb="FF004488"/>
      <name val="Calibri"/>
      <family val="2"/>
      <scheme val="minor"/>
    </font>
    <font>
      <b/>
      <sz val="12"/>
      <color indexed="50"/>
      <name val="Arial Narrow"/>
      <family val="2"/>
    </font>
    <font>
      <sz val="11"/>
      <color indexed="17"/>
      <name val="Calibri"/>
      <family val="2"/>
    </font>
    <font>
      <sz val="9"/>
      <color rgb="FF006100"/>
      <name val="Arial"/>
      <family val="2"/>
    </font>
    <font>
      <b/>
      <sz val="8"/>
      <color indexed="9"/>
      <name val="Arial"/>
      <family val="2"/>
    </font>
    <font>
      <b/>
      <sz val="13"/>
      <color rgb="FF000064"/>
      <name val="Arial"/>
      <family val="2"/>
    </font>
    <font>
      <b/>
      <sz val="12"/>
      <color theme="1"/>
      <name val="Arial"/>
      <family val="2"/>
    </font>
    <font>
      <u/>
      <sz val="11"/>
      <name val="Arial"/>
      <family val="2"/>
    </font>
    <font>
      <b/>
      <sz val="15"/>
      <color indexed="56"/>
      <name val="Calibri"/>
      <family val="2"/>
    </font>
    <font>
      <b/>
      <sz val="15"/>
      <color theme="3"/>
      <name val="Palatino Linotype"/>
      <family val="2"/>
    </font>
    <font>
      <b/>
      <sz val="9"/>
      <color theme="3"/>
      <name val="Arial"/>
      <family val="2"/>
    </font>
    <font>
      <b/>
      <sz val="9"/>
      <name val="Arial"/>
      <family val="2"/>
    </font>
    <font>
      <b/>
      <sz val="9"/>
      <color theme="3"/>
      <name val="Cambria"/>
      <family val="2"/>
      <scheme val="major"/>
    </font>
    <font>
      <b/>
      <sz val="8"/>
      <name val="Arial"/>
      <family val="2"/>
    </font>
    <font>
      <sz val="9"/>
      <color theme="3"/>
      <name val="Cambria"/>
      <family val="2"/>
      <scheme val="major"/>
    </font>
    <font>
      <b/>
      <sz val="11"/>
      <color theme="3"/>
      <name val="Palatino Linotype"/>
      <family val="2"/>
    </font>
    <font>
      <sz val="8"/>
      <name val="Arial"/>
      <family val="2"/>
    </font>
    <font>
      <sz val="18"/>
      <color theme="8"/>
      <name val="Times New Roman"/>
      <family val="1"/>
    </font>
    <font>
      <u/>
      <sz val="9"/>
      <color theme="10"/>
      <name val="Calibri"/>
      <family val="2"/>
      <scheme val="minor"/>
    </font>
    <font>
      <u/>
      <sz val="10"/>
      <color theme="10"/>
      <name val="Credit Suisse Type Roman"/>
      <family val="2"/>
    </font>
    <font>
      <b/>
      <u/>
      <sz val="8"/>
      <color theme="10"/>
      <name val="Arial"/>
      <family val="2"/>
    </font>
    <font>
      <u/>
      <sz val="10"/>
      <color indexed="12"/>
      <name val="Arial"/>
      <family val="2"/>
    </font>
    <font>
      <u/>
      <sz val="11"/>
      <color indexed="12"/>
      <name val="Arial"/>
      <family val="2"/>
    </font>
    <font>
      <u/>
      <sz val="11"/>
      <color rgb="FF0066AA"/>
      <name val="Calibri"/>
      <family val="2"/>
      <scheme val="minor"/>
    </font>
    <font>
      <u/>
      <sz val="11"/>
      <color theme="10"/>
      <name val="Calibri"/>
      <family val="2"/>
    </font>
    <font>
      <b/>
      <sz val="10"/>
      <color indexed="61"/>
      <name val="Wingdings"/>
      <charset val="2"/>
    </font>
    <font>
      <b/>
      <u/>
      <sz val="8"/>
      <color indexed="61"/>
      <name val="Arial"/>
      <family val="2"/>
    </font>
    <font>
      <sz val="8"/>
      <color indexed="12"/>
      <name val="Arial"/>
      <family val="2"/>
    </font>
    <font>
      <sz val="8"/>
      <color indexed="12"/>
      <name val="Arial Narrow"/>
      <family val="2"/>
    </font>
    <font>
      <sz val="9"/>
      <color indexed="12"/>
      <name val="Arial"/>
      <family val="2"/>
    </font>
    <font>
      <sz val="9"/>
      <color rgb="FF3F3F76"/>
      <name val="Calibri"/>
      <family val="2"/>
      <scheme val="minor"/>
    </font>
    <font>
      <sz val="12"/>
      <color indexed="12"/>
      <name val="Times New Roman"/>
      <family val="1"/>
    </font>
    <font>
      <sz val="12"/>
      <color indexed="23"/>
      <name val="Times New Roman"/>
      <family val="1"/>
    </font>
    <font>
      <sz val="10"/>
      <color indexed="18"/>
      <name val="Times New Roman"/>
      <family val="1"/>
    </font>
    <font>
      <sz val="10"/>
      <color indexed="60"/>
      <name val="Arial"/>
      <family val="2"/>
    </font>
    <font>
      <sz val="10"/>
      <color indexed="12"/>
      <name val="Times New Roman"/>
      <family val="1"/>
    </font>
    <font>
      <b/>
      <u/>
      <sz val="10"/>
      <color indexed="9"/>
      <name val="Calibri"/>
      <family val="2"/>
    </font>
    <font>
      <sz val="11"/>
      <color indexed="52"/>
      <name val="Calibri"/>
      <family val="2"/>
    </font>
    <font>
      <sz val="9"/>
      <color rgb="FFFA7D00"/>
      <name val="Calibri"/>
      <family val="2"/>
      <scheme val="minor"/>
    </font>
    <font>
      <b/>
      <sz val="12"/>
      <name val="Arial"/>
      <family val="2"/>
    </font>
    <font>
      <sz val="11"/>
      <color indexed="60"/>
      <name val="Calibri"/>
      <family val="2"/>
    </font>
    <font>
      <sz val="9"/>
      <color rgb="FF9C6500"/>
      <name val="Arial"/>
      <family val="2"/>
    </font>
    <font>
      <sz val="10"/>
      <color theme="1"/>
      <name val="Palatino Linotype"/>
      <family val="2"/>
    </font>
    <font>
      <sz val="10"/>
      <color indexed="0"/>
      <name val="Arial"/>
      <family val="2"/>
    </font>
    <font>
      <sz val="10"/>
      <color indexed="48"/>
      <name val="Arial"/>
      <family val="2"/>
    </font>
    <font>
      <b/>
      <sz val="11"/>
      <color indexed="63"/>
      <name val="Calibri"/>
      <family val="2"/>
    </font>
    <font>
      <b/>
      <sz val="9"/>
      <color rgb="FF3F3F3F"/>
      <name val="Calibri"/>
      <family val="2"/>
      <scheme val="minor"/>
    </font>
    <font>
      <i/>
      <sz val="9"/>
      <color indexed="17"/>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3"/>
      <name val="Arial"/>
      <family val="2"/>
    </font>
    <font>
      <b/>
      <sz val="14"/>
      <name val="Arial"/>
      <family val="2"/>
    </font>
    <font>
      <b/>
      <sz val="16"/>
      <color theme="0"/>
      <name val="Arial"/>
      <family val="2"/>
    </font>
    <font>
      <b/>
      <sz val="12"/>
      <color indexed="9"/>
      <name val="Arial"/>
      <family val="2"/>
    </font>
    <font>
      <sz val="12"/>
      <color indexed="9"/>
      <name val="Arial"/>
      <family val="2"/>
    </font>
    <font>
      <b/>
      <sz val="9"/>
      <color theme="3"/>
      <name val="Calibri"/>
      <family val="2"/>
      <scheme val="minor"/>
    </font>
    <font>
      <b/>
      <sz val="9"/>
      <color theme="1"/>
      <name val="Calibri"/>
      <family val="2"/>
      <scheme val="minor"/>
    </font>
    <font>
      <sz val="10"/>
      <name val="Helv"/>
      <family val="2"/>
    </font>
    <font>
      <sz val="10"/>
      <color indexed="9"/>
      <name val="Arial"/>
      <family val="2"/>
    </font>
    <font>
      <sz val="10"/>
      <color indexed="55"/>
      <name val="Arial"/>
      <family val="2"/>
    </font>
    <font>
      <b/>
      <sz val="18"/>
      <color indexed="56"/>
      <name val="Cambria"/>
      <family val="2"/>
    </font>
    <font>
      <b/>
      <sz val="11"/>
      <color theme="3"/>
      <name val="Cambria"/>
      <family val="2"/>
      <scheme val="major"/>
    </font>
    <font>
      <i/>
      <sz val="12"/>
      <color indexed="18"/>
      <name val="Times New Roman"/>
      <family val="1"/>
    </font>
    <font>
      <b/>
      <sz val="11"/>
      <color indexed="8"/>
      <name val="Calibri"/>
      <family val="2"/>
    </font>
    <font>
      <b/>
      <sz val="10"/>
      <color theme="1"/>
      <name val="Palatino Linotype"/>
      <family val="2"/>
    </font>
    <font>
      <b/>
      <sz val="9"/>
      <color theme="1"/>
      <name val="Cambria"/>
      <family val="2"/>
      <scheme val="major"/>
    </font>
    <font>
      <sz val="12"/>
      <name val="Arial MT"/>
    </font>
    <font>
      <u/>
      <sz val="8"/>
      <name val="Arial"/>
      <family val="2"/>
    </font>
    <font>
      <sz val="7"/>
      <color indexed="55"/>
      <name val="Arial"/>
      <family val="2"/>
    </font>
    <font>
      <sz val="11"/>
      <color indexed="10"/>
      <name val="Calibri"/>
      <family val="2"/>
    </font>
    <font>
      <b/>
      <sz val="10"/>
      <color indexed="16"/>
      <name val="Arial"/>
      <family val="2"/>
    </font>
    <font>
      <sz val="10"/>
      <color rgb="FF000000"/>
      <name val="Calibri"/>
      <family val="2"/>
    </font>
    <font>
      <sz val="10"/>
      <color rgb="FFFFFFFF"/>
      <name val="Calibri"/>
      <family val="2"/>
    </font>
    <font>
      <b/>
      <sz val="16"/>
      <color indexed="9"/>
      <name val="Calibri"/>
      <family val="2"/>
    </font>
    <font>
      <b/>
      <sz val="12"/>
      <color indexed="9"/>
      <name val="Calibri"/>
      <family val="2"/>
    </font>
    <font>
      <sz val="8"/>
      <color rgb="FFFF0000"/>
      <name val="Calibri"/>
      <family val="2"/>
      <scheme val="minor"/>
    </font>
    <font>
      <b/>
      <sz val="8"/>
      <color theme="1"/>
      <name val="Calibri"/>
      <family val="2"/>
      <scheme val="minor"/>
    </font>
    <font>
      <sz val="8"/>
      <color rgb="FFC00000"/>
      <name val="Calibri"/>
      <family val="2"/>
      <scheme val="minor"/>
    </font>
    <font>
      <b/>
      <sz val="10"/>
      <color rgb="FFC00000"/>
      <name val="Calibri"/>
      <family val="2"/>
      <scheme val="minor"/>
    </font>
    <font>
      <u/>
      <sz val="10"/>
      <color theme="1"/>
      <name val="Calibri"/>
      <family val="2"/>
    </font>
    <font>
      <sz val="8"/>
      <name val="Helvetica"/>
      <family val="2"/>
    </font>
    <font>
      <b/>
      <sz val="12"/>
      <color theme="1"/>
      <name val="Calibri"/>
      <family val="2"/>
      <scheme val="minor"/>
    </font>
    <font>
      <i/>
      <sz val="10"/>
      <name val="Calibri"/>
      <family val="2"/>
      <scheme val="minor"/>
    </font>
    <font>
      <i/>
      <sz val="10"/>
      <color theme="0"/>
      <name val="Calibri"/>
      <family val="2"/>
      <scheme val="minor"/>
    </font>
    <font>
      <u/>
      <sz val="11"/>
      <color theme="10"/>
      <name val="Calibri"/>
      <family val="2"/>
      <scheme val="minor"/>
    </font>
    <font>
      <i/>
      <sz val="10"/>
      <color rgb="FF00B050"/>
      <name val="Calibri"/>
      <family val="2"/>
      <scheme val="minor"/>
    </font>
    <font>
      <b/>
      <i/>
      <sz val="10"/>
      <color theme="1"/>
      <name val="Calibri"/>
      <family val="2"/>
      <scheme val="minor"/>
    </font>
    <font>
      <i/>
      <sz val="10"/>
      <color theme="5"/>
      <name val="Calibri"/>
      <family val="2"/>
    </font>
    <font>
      <sz val="10"/>
      <color rgb="FFFFC000"/>
      <name val="Calibri"/>
      <family val="2"/>
      <scheme val="minor"/>
    </font>
    <font>
      <b/>
      <sz val="10"/>
      <color rgb="FFFF0000"/>
      <name val="Calibri"/>
      <family val="2"/>
      <scheme val="minor"/>
    </font>
    <font>
      <sz val="8"/>
      <name val="Arial Narrow"/>
      <family val="2"/>
    </font>
    <font>
      <u/>
      <sz val="10"/>
      <color indexed="12"/>
      <name val="Geneva"/>
      <family val="2"/>
    </font>
    <font>
      <sz val="8"/>
      <name val="Arial"/>
      <family val="2"/>
    </font>
    <font>
      <b/>
      <sz val="10"/>
      <name val="Arial"/>
      <family val="2"/>
    </font>
    <font>
      <b/>
      <u/>
      <sz val="8"/>
      <color indexed="56"/>
      <name val="Arial"/>
      <family val="2"/>
    </font>
    <font>
      <b/>
      <sz val="10"/>
      <color indexed="56"/>
      <name val="Wingdings"/>
      <charset val="2"/>
    </font>
    <font>
      <b/>
      <u/>
      <sz val="9.5"/>
      <color indexed="56"/>
      <name val="Arial"/>
      <family val="2"/>
    </font>
    <font>
      <b/>
      <u/>
      <sz val="9"/>
      <color indexed="56"/>
      <name val="Arial"/>
      <family val="2"/>
    </font>
    <font>
      <b/>
      <u/>
      <sz val="7.5"/>
      <color indexed="56"/>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3"/>
      <color indexed="56"/>
      <name val="Calibri"/>
      <family val="2"/>
    </font>
    <font>
      <b/>
      <sz val="11"/>
      <color indexed="56"/>
      <name val="Calibri"/>
      <family val="2"/>
    </font>
    <font>
      <sz val="11"/>
      <color indexed="62"/>
      <name val="Calibri"/>
      <family val="2"/>
    </font>
    <font>
      <sz val="10"/>
      <color theme="1"/>
      <name val="Arial"/>
      <family val="2"/>
    </font>
    <font>
      <sz val="8"/>
      <color theme="1"/>
      <name val="Tahoma"/>
      <family val="2"/>
    </font>
    <font>
      <sz val="10"/>
      <name val="Tahoma"/>
      <family val="2"/>
    </font>
    <font>
      <sz val="8"/>
      <name val="Cambria"/>
      <family val="2"/>
      <scheme val="major"/>
    </font>
    <font>
      <b/>
      <sz val="8"/>
      <name val="Cambria"/>
      <family val="2"/>
      <scheme val="major"/>
    </font>
    <font>
      <sz val="9"/>
      <color indexed="81"/>
      <name val="Tahoma"/>
      <family val="2"/>
    </font>
    <font>
      <b/>
      <sz val="9"/>
      <color indexed="81"/>
      <name val="Tahoma"/>
      <family val="2"/>
    </font>
    <font>
      <b/>
      <sz val="11"/>
      <name val="Calibri"/>
      <family val="2"/>
      <scheme val="minor"/>
    </font>
    <font>
      <u/>
      <sz val="9"/>
      <color theme="1"/>
      <name val="Calibri"/>
      <family val="2"/>
    </font>
    <font>
      <b/>
      <sz val="10"/>
      <name val="Calibri"/>
      <family val="2"/>
    </font>
    <font>
      <b/>
      <sz val="12"/>
      <name val="Calibri"/>
      <family val="2"/>
      <scheme val="minor"/>
    </font>
  </fonts>
  <fills count="91">
    <fill>
      <patternFill patternType="none"/>
    </fill>
    <fill>
      <patternFill patternType="gray125"/>
    </fill>
    <fill>
      <patternFill patternType="solid">
        <fgColor theme="3"/>
        <bgColor indexed="64"/>
      </patternFill>
    </fill>
    <fill>
      <patternFill patternType="solid">
        <fgColor rgb="FF92D050"/>
        <bgColor rgb="FF00FFFF"/>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1F497D"/>
        <bgColor rgb="FF000000"/>
      </patternFill>
    </fill>
    <fill>
      <patternFill patternType="solid">
        <fgColor theme="0"/>
        <bgColor indexed="64"/>
      </patternFill>
    </fill>
    <fill>
      <patternFill patternType="solid">
        <fgColor theme="1"/>
        <bgColor rgb="FF00FFFF"/>
      </patternFill>
    </fill>
    <fill>
      <patternFill patternType="solid">
        <fgColor rgb="FFFFFFCC"/>
        <bgColor rgb="FF000000"/>
      </patternFill>
    </fill>
    <fill>
      <patternFill patternType="solid">
        <fgColor rgb="FF8DB4E2"/>
        <bgColor rgb="FF000000"/>
      </patternFill>
    </fill>
    <fill>
      <patternFill patternType="solid">
        <fgColor rgb="FF000000"/>
        <bgColor rgb="FF000000"/>
      </patternFill>
    </fill>
    <fill>
      <patternFill patternType="solid">
        <fgColor rgb="FFFFFFFF"/>
        <bgColor rgb="FF000000"/>
      </patternFill>
    </fill>
    <fill>
      <patternFill patternType="solid">
        <fgColor theme="0"/>
        <bgColor rgb="FF00FFFF"/>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indexed="41"/>
        <bgColor indexed="64"/>
      </patternFill>
    </fill>
    <fill>
      <patternFill patternType="solid">
        <fgColor indexed="42"/>
        <bgColor indexed="64"/>
      </patternFill>
    </fill>
    <fill>
      <patternFill patternType="solid">
        <fgColor rgb="FF002060"/>
        <bgColor indexed="64"/>
      </patternFill>
    </fill>
    <fill>
      <patternFill patternType="lightGray">
        <bgColor indexed="9"/>
      </patternFill>
    </fill>
    <fill>
      <patternFill patternType="solid">
        <fgColor indexed="45"/>
        <bgColor indexed="64"/>
      </patternFill>
    </fill>
    <fill>
      <patternFill patternType="lightDown">
        <fgColor indexed="23"/>
      </patternFill>
    </fill>
    <fill>
      <patternFill patternType="solid">
        <fgColor rgb="FF00B0F0"/>
        <bgColor auto="1"/>
      </patternFill>
    </fill>
    <fill>
      <patternFill patternType="solid">
        <fgColor indexed="42"/>
      </patternFill>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19"/>
        <bgColor indexed="64"/>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rgb="FF000064"/>
        <bgColor indexed="64"/>
      </patternFill>
    </fill>
    <fill>
      <patternFill patternType="solid">
        <fgColor rgb="FFFCD4B6"/>
        <bgColor indexed="64"/>
      </patternFill>
    </fill>
    <fill>
      <patternFill patternType="solid">
        <fgColor theme="2" tint="-0.14996795556505021"/>
        <bgColor indexed="64"/>
      </patternFill>
    </fill>
    <fill>
      <patternFill patternType="solid">
        <fgColor rgb="FFE8E6DF"/>
        <bgColor indexed="64"/>
      </patternFill>
    </fill>
    <fill>
      <patternFill patternType="gray125">
        <fgColor indexed="8"/>
      </patternFill>
    </fill>
    <fill>
      <patternFill patternType="solid">
        <fgColor indexed="14"/>
        <bgColor indexed="64"/>
      </patternFill>
    </fill>
    <fill>
      <patternFill patternType="solid">
        <fgColor rgb="FFFFFF99"/>
        <bgColor indexed="64"/>
      </patternFill>
    </fill>
    <fill>
      <patternFill patternType="solid">
        <fgColor theme="1"/>
        <bgColor indexed="64"/>
      </patternFill>
    </fill>
    <fill>
      <patternFill patternType="solid">
        <fgColor rgb="FF44546A"/>
        <bgColor rgb="FF00FFFF"/>
      </patternFill>
    </fill>
    <fill>
      <patternFill patternType="solid">
        <fgColor rgb="FF44546A"/>
        <bgColor indexed="64"/>
      </patternFill>
    </fill>
    <fill>
      <patternFill patternType="solid">
        <fgColor rgb="FF44546A"/>
        <bgColor rgb="FF000000"/>
      </patternFill>
    </fill>
    <fill>
      <patternFill patternType="solid">
        <fgColor rgb="FFFFFF99"/>
        <bgColor rgb="FF00FFFF"/>
      </patternFill>
    </fill>
    <fill>
      <patternFill patternType="solid">
        <fgColor rgb="FF92D050"/>
        <bgColor rgb="FF000000"/>
      </patternFill>
    </fill>
    <fill>
      <patternFill patternType="solid">
        <fgColor rgb="FFFFCCCC"/>
        <bgColor indexed="64"/>
      </patternFill>
    </fill>
    <fill>
      <patternFill patternType="solid">
        <fgColor rgb="FFCCECFF"/>
        <bgColor indexed="64"/>
      </patternFill>
    </fill>
    <fill>
      <patternFill patternType="solid">
        <fgColor rgb="FFC00000"/>
        <bgColor indexed="64"/>
      </patternFill>
    </fill>
    <fill>
      <patternFill patternType="lightDown"/>
    </fill>
    <fill>
      <patternFill patternType="solid">
        <fgColor indexed="31"/>
      </patternFill>
    </fill>
    <fill>
      <patternFill patternType="solid">
        <fgColor indexed="47"/>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62"/>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bgColor indexed="26"/>
      </patternFill>
    </fill>
    <fill>
      <patternFill patternType="solid">
        <fgColor theme="2" tint="-0.249977111117893"/>
        <bgColor indexed="64"/>
      </patternFill>
    </fill>
    <fill>
      <patternFill patternType="solid">
        <fgColor theme="0" tint="-0.249977111117893"/>
        <bgColor indexed="64"/>
      </patternFill>
    </fill>
    <fill>
      <patternFill patternType="solid">
        <fgColor rgb="FFACB9CA"/>
        <bgColor rgb="FF00FFFF"/>
      </patternFill>
    </fill>
  </fills>
  <borders count="61">
    <border>
      <left/>
      <right/>
      <top/>
      <bottom/>
      <diagonal/>
    </border>
    <border>
      <left/>
      <right/>
      <top/>
      <bottom style="thin">
        <color theme="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style="thin">
        <color indexed="64"/>
      </top>
      <bottom style="double">
        <color indexed="64"/>
      </bottom>
      <diagonal/>
    </border>
    <border>
      <left style="dashed">
        <color indexed="22"/>
      </left>
      <right style="dashed">
        <color indexed="22"/>
      </right>
      <top style="dashed">
        <color indexed="22"/>
      </top>
      <bottom style="dashed">
        <color indexed="22"/>
      </bottom>
      <diagonal/>
    </border>
    <border>
      <left style="dashed">
        <color rgb="FFC0C0C0"/>
      </left>
      <right style="dashed">
        <color rgb="FFC0C0C0"/>
      </right>
      <top style="dashed">
        <color rgb="FFC0C0C0"/>
      </top>
      <bottom style="dashed">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4F81BD"/>
      </bottom>
      <diagonal/>
    </border>
    <border>
      <left style="thin">
        <color indexed="12"/>
      </left>
      <right style="thin">
        <color indexed="12"/>
      </right>
      <top style="thin">
        <color indexed="12"/>
      </top>
      <bottom style="thin">
        <color indexed="12"/>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theme="4"/>
      </bottom>
      <diagonal/>
    </border>
    <border>
      <left style="dotted">
        <color indexed="12"/>
      </left>
      <right style="dotted">
        <color indexed="12"/>
      </right>
      <top style="dotted">
        <color indexed="12"/>
      </top>
      <bottom style="dotted">
        <color indexed="12"/>
      </bottom>
      <diagonal/>
    </border>
    <border>
      <left style="thin">
        <color indexed="60"/>
      </left>
      <right style="thin">
        <color indexed="60"/>
      </right>
      <top style="thin">
        <color indexed="60"/>
      </top>
      <bottom style="thin">
        <color indexed="60"/>
      </bottom>
      <diagonal/>
    </border>
    <border>
      <left/>
      <right/>
      <top/>
      <bottom style="double">
        <color indexed="52"/>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theme="4"/>
      </top>
      <bottom style="medium">
        <color theme="4"/>
      </bottom>
      <diagonal/>
    </border>
    <border>
      <left/>
      <right/>
      <top style="medium">
        <color theme="4"/>
      </top>
      <bottom/>
      <diagonal/>
    </border>
    <border>
      <left/>
      <right/>
      <top style="thin">
        <color theme="4"/>
      </top>
      <bottom/>
      <diagonal/>
    </border>
    <border>
      <left style="thin">
        <color indexed="55"/>
      </left>
      <right style="thin">
        <color indexed="55"/>
      </right>
      <top style="thin">
        <color indexed="55"/>
      </top>
      <bottom style="thin">
        <color indexed="55"/>
      </bottom>
      <diagonal/>
    </border>
    <border>
      <left/>
      <right/>
      <top style="thin">
        <color indexed="62"/>
      </top>
      <bottom style="double">
        <color indexed="62"/>
      </bottom>
      <diagonal/>
    </border>
    <border>
      <left/>
      <right/>
      <top style="medium">
        <color indexed="8"/>
      </top>
      <bottom style="medium">
        <color indexed="8"/>
      </bottom>
      <diagonal/>
    </border>
    <border>
      <left style="dashed">
        <color indexed="22"/>
      </left>
      <right style="dashed">
        <color indexed="22"/>
      </right>
      <top style="dashed">
        <color indexed="22"/>
      </top>
      <bottom/>
      <diagonal/>
    </border>
    <border>
      <left style="medium">
        <color rgb="FFC00000"/>
      </left>
      <right style="medium">
        <color rgb="FFC00000"/>
      </right>
      <top style="medium">
        <color rgb="FFC00000"/>
      </top>
      <bottom style="medium">
        <color rgb="FFC00000"/>
      </bottom>
      <diagonal/>
    </border>
    <border>
      <left style="dashed">
        <color indexed="22"/>
      </left>
      <right style="dashed">
        <color indexed="22"/>
      </right>
      <top style="dashed">
        <color indexed="22"/>
      </top>
      <bottom style="dotted">
        <color indexed="22"/>
      </bottom>
      <diagonal/>
    </border>
    <border>
      <left style="dotted">
        <color indexed="22"/>
      </left>
      <right style="dotted">
        <color indexed="22"/>
      </right>
      <top style="dotted">
        <color indexed="22"/>
      </top>
      <bottom style="dotted">
        <color indexed="22"/>
      </bottom>
      <diagonal/>
    </border>
    <border>
      <left/>
      <right/>
      <top style="thick">
        <color theme="1"/>
      </top>
      <bottom style="thick">
        <color theme="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auto="1"/>
      </left>
      <right style="dotted">
        <color auto="1"/>
      </right>
      <top style="dotted">
        <color auto="1"/>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s>
  <cellStyleXfs count="52401">
    <xf numFmtId="0" fontId="0" fillId="0" borderId="0"/>
    <xf numFmtId="43" fontId="13" fillId="0" borderId="0" applyFont="0" applyFill="0" applyBorder="0" applyAlignment="0" applyProtection="0"/>
    <xf numFmtId="9" fontId="13" fillId="0" borderId="0" applyFont="0" applyFill="0" applyBorder="0" applyAlignment="0" applyProtection="0"/>
    <xf numFmtId="0" fontId="39" fillId="0" borderId="0" applyNumberFormat="0" applyFill="0" applyBorder="0" applyAlignment="0" applyProtection="0"/>
    <xf numFmtId="0" fontId="12" fillId="0" borderId="0"/>
    <xf numFmtId="0" fontId="11" fillId="0" borderId="0"/>
    <xf numFmtId="0" fontId="10" fillId="0" borderId="0"/>
    <xf numFmtId="0" fontId="10" fillId="0" borderId="0"/>
    <xf numFmtId="0" fontId="42" fillId="0" borderId="0">
      <alignment horizontal="left" vertical="center"/>
    </xf>
    <xf numFmtId="168" fontId="38" fillId="3" borderId="17"/>
    <xf numFmtId="0" fontId="61" fillId="0" borderId="0">
      <alignment horizontal="center"/>
    </xf>
    <xf numFmtId="0" fontId="47" fillId="13" borderId="0">
      <alignment horizontal="left" vertical="center"/>
    </xf>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4" fillId="0" borderId="0" applyFont="0" applyFill="0" applyBorder="0" applyAlignment="0" applyProtection="0"/>
    <xf numFmtId="166" fontId="9" fillId="0" borderId="0" applyFont="0" applyFill="0" applyBorder="0" applyAlignment="0" applyProtection="0"/>
    <xf numFmtId="166" fontId="65"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66"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5" fillId="0" borderId="0" applyFont="0" applyFill="0" applyBorder="0" applyAlignment="0" applyProtection="0"/>
    <xf numFmtId="166" fontId="67" fillId="0" borderId="0" applyFont="0" applyFill="0" applyBorder="0" applyAlignment="0" applyProtection="0">
      <alignment vertical="top"/>
    </xf>
    <xf numFmtId="166" fontId="15" fillId="0" borderId="0" applyFont="0" applyFill="0" applyBorder="0" applyAlignment="0" applyProtection="0"/>
    <xf numFmtId="166" fontId="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8" fillId="0" borderId="0" applyFont="0" applyFill="0" applyBorder="0" applyAlignment="0" applyProtection="0"/>
    <xf numFmtId="166" fontId="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70"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5" fillId="0" borderId="0" applyFont="0" applyFill="0" applyBorder="0" applyAlignment="0" applyProtection="0"/>
    <xf numFmtId="165" fontId="9" fillId="0" borderId="0" applyFont="0" applyFill="0" applyBorder="0" applyAlignment="0" applyProtection="0"/>
    <xf numFmtId="165" fontId="15"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1" fontId="71" fillId="0" borderId="5">
      <alignment horizontal="left"/>
    </xf>
    <xf numFmtId="181" fontId="71" fillId="0" borderId="5">
      <alignment horizontal="left"/>
    </xf>
    <xf numFmtId="181" fontId="71" fillId="0" borderId="5">
      <alignment horizontal="left"/>
    </xf>
    <xf numFmtId="181" fontId="71" fillId="0" borderId="5">
      <alignment horizontal="left"/>
    </xf>
    <xf numFmtId="181" fontId="71" fillId="0" borderId="5">
      <alignment horizontal="left"/>
    </xf>
    <xf numFmtId="181" fontId="71" fillId="0" borderId="5">
      <alignment horizontal="left"/>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71" fontId="72" fillId="21" borderId="18">
      <alignment horizontal="center"/>
    </xf>
    <xf numFmtId="182" fontId="73" fillId="22" borderId="19">
      <alignment horizontal="right"/>
      <protection locked="0"/>
    </xf>
    <xf numFmtId="0" fontId="74" fillId="23" borderId="0" applyNumberFormat="0" applyAlignment="0"/>
    <xf numFmtId="15" fontId="75" fillId="0" borderId="0" applyFill="0" applyBorder="0" applyAlignment="0"/>
    <xf numFmtId="15" fontId="76" fillId="0" borderId="0" applyFill="0" applyBorder="0" applyAlignment="0"/>
    <xf numFmtId="0" fontId="77" fillId="0" borderId="0" applyNumberFormat="0" applyFill="0" applyBorder="0" applyAlignment="0"/>
    <xf numFmtId="181" fontId="15" fillId="24" borderId="4" applyNumberFormat="0"/>
    <xf numFmtId="181" fontId="78"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78" fillId="0" borderId="0" applyFont="0" applyFill="0" applyBorder="0" applyAlignment="0" applyProtection="0"/>
    <xf numFmtId="181" fontId="78" fillId="0" borderId="0" applyFont="0" applyFill="0" applyBorder="0" applyAlignment="0" applyProtection="0"/>
    <xf numFmtId="181" fontId="78"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79" fillId="0" borderId="0" applyNumberFormat="0" applyFill="0" applyBorder="0" applyAlignment="0" applyProtection="0"/>
    <xf numFmtId="181" fontId="79" fillId="0" borderId="0" applyNumberFormat="0" applyFill="0" applyBorder="0" applyAlignment="0" applyProtection="0"/>
    <xf numFmtId="0" fontId="80" fillId="0" borderId="0" applyNumberFormat="0" applyFill="0" applyBorder="0" applyAlignment="0" applyProtection="0"/>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71" fontId="81" fillId="25" borderId="20">
      <alignment horizontal="center"/>
    </xf>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3" fontId="82" fillId="26" borderId="21"/>
    <xf numFmtId="181" fontId="83" fillId="0" borderId="0" applyNumberFormat="0" applyFill="0" applyBorder="0" applyAlignment="0" applyProtection="0"/>
    <xf numFmtId="167" fontId="84" fillId="27" borderId="0" applyNumberFormat="0" applyProtection="0">
      <alignment horizontal="left" vertical="center"/>
    </xf>
    <xf numFmtId="181" fontId="85" fillId="28" borderId="0" applyNumberFormat="0" applyBorder="0" applyAlignment="0" applyProtection="0"/>
    <xf numFmtId="181" fontId="85" fillId="28" borderId="0" applyNumberFormat="0" applyBorder="0" applyAlignment="0" applyProtection="0"/>
    <xf numFmtId="0" fontId="86" fillId="16" borderId="0" applyNumberFormat="0" applyBorder="0" applyAlignment="0" applyProtection="0"/>
    <xf numFmtId="15" fontId="87" fillId="29" borderId="0">
      <alignment vertical="center"/>
    </xf>
    <xf numFmtId="15" fontId="87" fillId="29" borderId="0">
      <alignment vertical="center"/>
    </xf>
    <xf numFmtId="15" fontId="87" fillId="29" borderId="0">
      <alignment vertical="center"/>
    </xf>
    <xf numFmtId="17" fontId="87" fillId="29" borderId="0">
      <alignment vertical="center"/>
    </xf>
    <xf numFmtId="17" fontId="87" fillId="29" borderId="0">
      <alignment vertical="center"/>
    </xf>
    <xf numFmtId="19" fontId="87" fillId="29" borderId="0">
      <alignment vertical="center"/>
    </xf>
    <xf numFmtId="3" fontId="72" fillId="30" borderId="0"/>
    <xf numFmtId="181" fontId="88" fillId="0" borderId="0" applyFill="0"/>
    <xf numFmtId="181" fontId="89" fillId="0" borderId="0" applyNumberFormat="0" applyFill="0"/>
    <xf numFmtId="181" fontId="90" fillId="0" borderId="0"/>
    <xf numFmtId="181" fontId="91" fillId="0" borderId="22" applyNumberFormat="0" applyFill="0" applyAlignment="0" applyProtection="0"/>
    <xf numFmtId="181" fontId="91" fillId="0" borderId="22" applyNumberFormat="0" applyFill="0" applyAlignment="0" applyProtection="0"/>
    <xf numFmtId="181" fontId="92" fillId="0" borderId="9" applyNumberFormat="0" applyFill="0" applyAlignment="0" applyProtection="0"/>
    <xf numFmtId="49" fontId="93" fillId="0" borderId="23" applyFill="0" applyProtection="0">
      <alignment horizontal="right" wrapText="1"/>
    </xf>
    <xf numFmtId="181" fontId="94" fillId="0" borderId="0" applyFill="0" applyBorder="0">
      <alignment vertical="center"/>
    </xf>
    <xf numFmtId="181" fontId="94" fillId="0" borderId="0" applyFill="0" applyBorder="0">
      <alignment vertical="center"/>
    </xf>
    <xf numFmtId="181" fontId="58" fillId="0" borderId="10" applyNumberFormat="0" applyFill="0" applyAlignment="0" applyProtection="0"/>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49" fontId="95" fillId="0" borderId="0" applyProtection="0">
      <alignment wrapText="1"/>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4"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59" fillId="0" borderId="11" applyNumberFormat="0" applyFill="0" applyAlignment="0" applyProtection="0"/>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0" fontId="59" fillId="0" borderId="11" applyNumberFormat="0" applyFill="0" applyAlignment="0" applyProtection="0"/>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49" fontId="97" fillId="0" borderId="1" applyFill="0" applyProtection="0">
      <alignment horizontal="right" wrapText="1"/>
    </xf>
    <xf numFmtId="181" fontId="98" fillId="0" borderId="11" applyNumberFormat="0" applyFill="0" applyAlignment="0" applyProtection="0"/>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6"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59" fillId="0" borderId="0" applyNumberFormat="0" applyFill="0" applyBorder="0" applyAlignment="0" applyProtection="0"/>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49" fontId="97" fillId="0" borderId="0" applyProtection="0">
      <alignment wrapText="1"/>
    </xf>
    <xf numFmtId="181" fontId="98" fillId="0" borderId="0" applyNumberFormat="0" applyFill="0" applyBorder="0" applyAlignment="0" applyProtection="0"/>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181" fontId="99" fillId="0" borderId="0" applyFill="0" applyBorder="0">
      <alignment vertical="center"/>
    </xf>
    <xf numFmtId="0" fontId="100" fillId="0" borderId="0"/>
    <xf numFmtId="184" fontId="101"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181"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181" fontId="105" fillId="0" borderId="0" applyNumberFormat="0" applyFill="0" applyBorder="0" applyAlignment="0" applyProtection="0">
      <alignment vertical="top"/>
      <protection locked="0"/>
    </xf>
    <xf numFmtId="181" fontId="104" fillId="0" borderId="0" applyNumberFormat="0" applyFill="0" applyBorder="0" applyAlignment="0" applyProtection="0">
      <alignment vertical="top"/>
      <protection locked="0"/>
    </xf>
    <xf numFmtId="181" fontId="106" fillId="0" borderId="0" applyNumberFormat="0" applyFill="0" applyBorder="0" applyAlignment="0" applyProtection="0"/>
    <xf numFmtId="181" fontId="107" fillId="0" borderId="0" applyNumberFormat="0" applyFill="0" applyBorder="0" applyAlignment="0" applyProtection="0">
      <alignment vertical="top"/>
      <protection locked="0"/>
    </xf>
    <xf numFmtId="181" fontId="104" fillId="0" borderId="0" applyNumberFormat="0" applyFill="0" applyBorder="0" applyAlignment="0" applyProtection="0">
      <alignment vertical="top"/>
      <protection locked="0"/>
    </xf>
    <xf numFmtId="181" fontId="104" fillId="0" borderId="0" applyNumberFormat="0" applyFill="0" applyBorder="0" applyAlignment="0" applyProtection="0">
      <alignment vertical="top"/>
      <protection locked="0"/>
    </xf>
    <xf numFmtId="181" fontId="104" fillId="0" borderId="0" applyNumberFormat="0" applyFill="0" applyBorder="0" applyAlignment="0" applyProtection="0">
      <alignment vertical="top"/>
      <protection locked="0"/>
    </xf>
    <xf numFmtId="181" fontId="104" fillId="0" borderId="0" applyNumberFormat="0" applyFill="0" applyBorder="0" applyAlignment="0" applyProtection="0">
      <alignment vertical="top"/>
      <protection locked="0"/>
    </xf>
    <xf numFmtId="181"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181" fontId="108" fillId="0" borderId="0" applyFill="0" applyBorder="0">
      <alignment horizontal="center" vertical="center"/>
      <protection locked="0"/>
    </xf>
    <xf numFmtId="181" fontId="108" fillId="0" borderId="0" applyFill="0" applyBorder="0">
      <alignment horizontal="center" vertical="center"/>
      <protection locked="0"/>
    </xf>
    <xf numFmtId="181" fontId="109" fillId="0" borderId="0" applyFill="0" applyBorder="0">
      <alignment vertical="center"/>
    </xf>
    <xf numFmtId="181" fontId="109" fillId="0" borderId="0" applyFill="0" applyBorder="0">
      <alignment vertical="center"/>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5" fontId="110" fillId="21" borderId="19">
      <alignment horizontal="right"/>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6" fontId="110" fillId="21" borderId="19">
      <alignment horizontal="right" vertical="center"/>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7"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8" fontId="110" fillId="21" borderId="19">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89" fontId="72" fillId="21" borderId="21">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0"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1"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2"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93" fontId="110" fillId="21" borderId="19">
      <alignment horizontal="right"/>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81" fontId="110" fillId="21" borderId="19">
      <alignment horizontal="left" vertical="top" wrapText="1"/>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5" fontId="110" fillId="21" borderId="19">
      <alignment horizontal="right" vertical="center"/>
      <protection locked="0"/>
    </xf>
    <xf numFmtId="17" fontId="110" fillId="21" borderId="19">
      <alignment horizontal="right" vertical="center"/>
      <protection locked="0"/>
    </xf>
    <xf numFmtId="17" fontId="110" fillId="21" borderId="19">
      <alignment horizontal="right" vertical="center"/>
      <protection locked="0"/>
    </xf>
    <xf numFmtId="19" fontId="110" fillId="21" borderId="19">
      <alignment horizontal="right" vertical="center"/>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181" fontId="110" fillId="21" borderId="19">
      <alignment horizontal="center" vertical="center" wrapText="1"/>
      <protection locked="0"/>
    </xf>
    <xf numFmtId="0" fontId="111" fillId="31" borderId="0">
      <alignment horizontal="left"/>
    </xf>
    <xf numFmtId="181" fontId="60" fillId="18" borderId="12" applyNumberFormat="0" applyAlignment="0" applyProtection="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0" fontId="113" fillId="18" borderId="12" applyNumberFormat="0" applyAlignment="0" applyProtection="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64" fontId="112" fillId="32" borderId="19" applyBorder="0"/>
    <xf numFmtId="194" fontId="114" fillId="32" borderId="24"/>
    <xf numFmtId="194" fontId="115" fillId="32" borderId="24"/>
    <xf numFmtId="10" fontId="72" fillId="33" borderId="0"/>
    <xf numFmtId="181" fontId="116" fillId="22" borderId="0"/>
    <xf numFmtId="181" fontId="116" fillId="22" borderId="0"/>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3" fontId="117" fillId="34" borderId="25">
      <alignment horizontal="right"/>
    </xf>
    <xf numFmtId="14" fontId="118" fillId="34" borderId="4" applyNumberFormat="0" applyProtection="0"/>
    <xf numFmtId="14" fontId="118" fillId="34" borderId="4" applyNumberFormat="0" applyProtection="0"/>
    <xf numFmtId="14" fontId="118" fillId="34" borderId="4" applyNumberFormat="0" applyProtection="0"/>
    <xf numFmtId="14" fontId="118" fillId="34" borderId="4" applyNumberFormat="0" applyProtection="0"/>
    <xf numFmtId="16" fontId="118" fillId="34" borderId="4" applyNumberFormat="0" applyProtection="0"/>
    <xf numFmtId="16" fontId="118" fillId="34" borderId="4" applyNumberFormat="0" applyProtection="0"/>
    <xf numFmtId="18" fontId="118" fillId="34" borderId="4" applyNumberFormat="0" applyProtection="0"/>
    <xf numFmtId="14" fontId="118" fillId="34" borderId="4" applyNumberFormat="0" applyProtection="0"/>
    <xf numFmtId="16" fontId="118" fillId="34" borderId="4" applyNumberFormat="0" applyProtection="0"/>
    <xf numFmtId="16" fontId="118" fillId="34" borderId="4" applyNumberFormat="0" applyProtection="0"/>
    <xf numFmtId="18" fontId="118" fillId="34" borderId="4" applyNumberFormat="0" applyProtection="0"/>
    <xf numFmtId="14" fontId="118" fillId="34" borderId="4" applyNumberFormat="0" applyProtection="0"/>
    <xf numFmtId="14" fontId="118" fillId="34" borderId="4" applyNumberFormat="0" applyProtection="0"/>
    <xf numFmtId="14" fontId="118" fillId="34" borderId="4" applyNumberFormat="0" applyProtection="0"/>
    <xf numFmtId="16" fontId="118" fillId="34" borderId="4" applyNumberFormat="0" applyProtection="0"/>
    <xf numFmtId="16" fontId="118" fillId="34" borderId="4" applyNumberFormat="0" applyProtection="0"/>
    <xf numFmtId="18" fontId="118" fillId="34" borderId="4" applyNumberFormat="0" applyProtection="0"/>
    <xf numFmtId="14" fontId="118" fillId="34" borderId="4" applyNumberFormat="0" applyProtection="0"/>
    <xf numFmtId="16" fontId="118" fillId="34" borderId="4" applyNumberFormat="0" applyProtection="0"/>
    <xf numFmtId="16" fontId="118" fillId="34" borderId="4" applyNumberFormat="0" applyProtection="0"/>
    <xf numFmtId="18" fontId="118" fillId="34" borderId="4" applyNumberFormat="0" applyProtection="0"/>
    <xf numFmtId="14" fontId="118" fillId="34" borderId="4" applyNumberFormat="0" applyProtection="0"/>
    <xf numFmtId="14" fontId="118" fillId="34" borderId="4" applyNumberFormat="0" applyProtection="0"/>
    <xf numFmtId="16" fontId="118" fillId="34" borderId="4" applyNumberFormat="0" applyProtection="0"/>
    <xf numFmtId="16" fontId="118" fillId="34" borderId="4" applyNumberFormat="0" applyProtection="0"/>
    <xf numFmtId="18" fontId="118" fillId="34" borderId="4" applyNumberFormat="0" applyProtection="0"/>
    <xf numFmtId="14" fontId="118" fillId="34" borderId="4" applyNumberFormat="0" applyProtection="0"/>
    <xf numFmtId="16" fontId="118" fillId="34" borderId="4" applyNumberFormat="0" applyProtection="0"/>
    <xf numFmtId="16" fontId="118" fillId="34" borderId="4" applyNumberFormat="0" applyProtection="0"/>
    <xf numFmtId="18" fontId="118" fillId="34" borderId="4" applyNumberFormat="0" applyProtection="0"/>
    <xf numFmtId="173" fontId="43" fillId="10" borderId="8">
      <alignment horizontal="left" vertical="center"/>
    </xf>
    <xf numFmtId="181" fontId="15" fillId="0" borderId="4" applyNumberFormat="0"/>
    <xf numFmtId="181" fontId="15" fillId="0" borderId="4" applyNumberFormat="0"/>
    <xf numFmtId="181" fontId="15" fillId="0" borderId="4" applyNumberFormat="0"/>
    <xf numFmtId="181" fontId="15" fillId="0" borderId="4" applyNumberFormat="0"/>
    <xf numFmtId="181" fontId="15" fillId="0" borderId="4" applyNumberFormat="0"/>
    <xf numFmtId="181" fontId="15" fillId="0" borderId="4" applyNumberFormat="0"/>
    <xf numFmtId="181" fontId="15" fillId="0" borderId="4" applyNumberFormat="0"/>
    <xf numFmtId="181" fontId="15" fillId="0" borderId="4" applyNumberFormat="0"/>
    <xf numFmtId="181" fontId="15" fillId="0" borderId="4" applyNumberFormat="0"/>
    <xf numFmtId="181" fontId="15" fillId="0" borderId="4" applyNumberFormat="0"/>
    <xf numFmtId="181" fontId="15" fillId="0" borderId="4" applyNumberFormat="0"/>
    <xf numFmtId="181" fontId="15" fillId="0" borderId="4" applyNumberFormat="0"/>
    <xf numFmtId="181" fontId="15" fillId="0" borderId="6" applyNumberFormat="0" applyFont="0" applyFill="0" applyAlignment="0"/>
    <xf numFmtId="181" fontId="119" fillId="35" borderId="0">
      <alignment horizontal="center" vertical="center"/>
    </xf>
    <xf numFmtId="181" fontId="120" fillId="0" borderId="26" applyNumberFormat="0" applyFill="0" applyAlignment="0" applyProtection="0"/>
    <xf numFmtId="181" fontId="120" fillId="0" borderId="26" applyNumberFormat="0" applyFill="0" applyAlignment="0" applyProtection="0"/>
    <xf numFmtId="0" fontId="121" fillId="0" borderId="14" applyNumberFormat="0" applyFill="0" applyAlignment="0" applyProtection="0"/>
    <xf numFmtId="181" fontId="122" fillId="0" borderId="0" applyFill="0" applyBorder="0" applyAlignment="0">
      <alignment vertical="center"/>
    </xf>
    <xf numFmtId="181" fontId="122" fillId="0" borderId="0" applyFill="0" applyBorder="0" applyAlignment="0">
      <alignment vertical="center"/>
    </xf>
    <xf numFmtId="195" fontId="67" fillId="30" borderId="0"/>
    <xf numFmtId="181" fontId="123" fillId="36" borderId="0" applyNumberFormat="0" applyBorder="0" applyAlignment="0" applyProtection="0"/>
    <xf numFmtId="181" fontId="123" fillId="36" borderId="0" applyNumberFormat="0" applyBorder="0" applyAlignment="0" applyProtection="0"/>
    <xf numFmtId="0" fontId="124" fillId="17" borderId="0" applyNumberFormat="0" applyBorder="0" applyAlignment="0" applyProtection="0"/>
    <xf numFmtId="181" fontId="9" fillId="0" borderId="0"/>
    <xf numFmtId="181" fontId="9" fillId="0" borderId="0"/>
    <xf numFmtId="39" fontId="70" fillId="0" borderId="0"/>
    <xf numFmtId="181" fontId="125" fillId="0" borderId="0"/>
    <xf numFmtId="181" fontId="9" fillId="0" borderId="0"/>
    <xf numFmtId="181" fontId="15" fillId="0" borderId="0"/>
    <xf numFmtId="0" fontId="15" fillId="0" borderId="0"/>
    <xf numFmtId="181" fontId="9" fillId="0" borderId="0"/>
    <xf numFmtId="0" fontId="15"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67" fillId="0" borderId="0">
      <alignment vertical="top"/>
    </xf>
    <xf numFmtId="181" fontId="15" fillId="0" borderId="0"/>
    <xf numFmtId="0" fontId="67" fillId="0" borderId="0">
      <alignment vertical="top"/>
    </xf>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0" fontId="75" fillId="0" borderId="0"/>
    <xf numFmtId="181" fontId="15" fillId="0" borderId="0"/>
    <xf numFmtId="0" fontId="15" fillId="0" borderId="0"/>
    <xf numFmtId="181"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15"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15"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6"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0" borderId="0"/>
    <xf numFmtId="181" fontId="9" fillId="0" borderId="0"/>
    <xf numFmtId="0" fontId="9" fillId="0" borderId="0"/>
    <xf numFmtId="0" fontId="9" fillId="0" borderId="0"/>
    <xf numFmtId="0" fontId="9" fillId="0" borderId="0"/>
    <xf numFmtId="0" fontId="9" fillId="0" borderId="0"/>
    <xf numFmtId="18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6" fillId="0" borderId="0"/>
    <xf numFmtId="181" fontId="9" fillId="0" borderId="0"/>
    <xf numFmtId="181" fontId="9" fillId="0" borderId="0"/>
    <xf numFmtId="181" fontId="9" fillId="0" borderId="0"/>
    <xf numFmtId="181" fontId="9" fillId="0" borderId="0"/>
    <xf numFmtId="0" fontId="126" fillId="0" borderId="0"/>
    <xf numFmtId="181" fontId="9" fillId="0" borderId="0"/>
    <xf numFmtId="181" fontId="9" fillId="0" borderId="0"/>
    <xf numFmtId="181" fontId="9"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67" fillId="0" borderId="0">
      <alignment vertical="top"/>
    </xf>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0" fontId="66" fillId="0" borderId="0"/>
    <xf numFmtId="0" fontId="9" fillId="0" borderId="0"/>
    <xf numFmtId="0" fontId="9" fillId="0" borderId="0"/>
    <xf numFmtId="0" fontId="9" fillId="0" borderId="0"/>
    <xf numFmtId="0" fontId="9" fillId="0" borderId="0"/>
    <xf numFmtId="0" fontId="9" fillId="0" borderId="0"/>
    <xf numFmtId="181"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15" fillId="0" borderId="0"/>
    <xf numFmtId="181" fontId="67" fillId="0" borderId="0">
      <alignment vertical="top"/>
    </xf>
    <xf numFmtId="181" fontId="15" fillId="0" borderId="0"/>
    <xf numFmtId="0" fontId="9" fillId="0" borderId="0"/>
    <xf numFmtId="181" fontId="9" fillId="0" borderId="0"/>
    <xf numFmtId="181" fontId="9" fillId="0" borderId="0"/>
    <xf numFmtId="0" fontId="9" fillId="0" borderId="0"/>
    <xf numFmtId="0" fontId="9"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0"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15" fillId="0" borderId="0"/>
    <xf numFmtId="181" fontId="15" fillId="0" borderId="0"/>
    <xf numFmtId="181" fontId="15" fillId="0" borderId="0"/>
    <xf numFmtId="0" fontId="15" fillId="0" borderId="0"/>
    <xf numFmtId="181" fontId="67" fillId="0" borderId="0">
      <alignment vertical="top"/>
    </xf>
    <xf numFmtId="181" fontId="15" fillId="0" borderId="0"/>
    <xf numFmtId="0" fontId="65"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15" fillId="0" borderId="0"/>
    <xf numFmtId="181" fontId="15"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15" fillId="0" borderId="0"/>
    <xf numFmtId="181" fontId="15" fillId="0" borderId="0"/>
    <xf numFmtId="181" fontId="15"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15" fillId="0" borderId="0"/>
    <xf numFmtId="181" fontId="15" fillId="0" borderId="0"/>
    <xf numFmtId="181" fontId="9" fillId="0" borderId="0"/>
    <xf numFmtId="181" fontId="9" fillId="0" borderId="0"/>
    <xf numFmtId="181" fontId="9" fillId="0" borderId="0"/>
    <xf numFmtId="181" fontId="9" fillId="0" borderId="0"/>
    <xf numFmtId="181" fontId="15" fillId="0" borderId="0"/>
    <xf numFmtId="181" fontId="9" fillId="0" borderId="0"/>
    <xf numFmtId="181" fontId="9" fillId="0" borderId="0"/>
    <xf numFmtId="181" fontId="15" fillId="0" borderId="0"/>
    <xf numFmtId="181" fontId="15" fillId="0" borderId="0"/>
    <xf numFmtId="0" fontId="9" fillId="0" borderId="0"/>
    <xf numFmtId="0" fontId="9" fillId="0" borderId="0"/>
    <xf numFmtId="0" fontId="9" fillId="0" borderId="0"/>
    <xf numFmtId="181" fontId="15" fillId="0" borderId="0"/>
    <xf numFmtId="181" fontId="15" fillId="0" borderId="0"/>
    <xf numFmtId="181" fontId="15" fillId="0" borderId="0"/>
    <xf numFmtId="181" fontId="9" fillId="0" borderId="0"/>
    <xf numFmtId="181" fontId="9" fillId="0" borderId="0"/>
    <xf numFmtId="181" fontId="15" fillId="0" borderId="0"/>
    <xf numFmtId="181" fontId="9" fillId="0" borderId="0"/>
    <xf numFmtId="181" fontId="9" fillId="0" borderId="0"/>
    <xf numFmtId="181" fontId="9" fillId="0" borderId="0"/>
    <xf numFmtId="181" fontId="9" fillId="0" borderId="0"/>
    <xf numFmtId="181" fontId="9" fillId="0" borderId="0"/>
    <xf numFmtId="181" fontId="125" fillId="0" borderId="0"/>
    <xf numFmtId="181" fontId="67" fillId="0" borderId="0">
      <alignment vertical="top"/>
    </xf>
    <xf numFmtId="0" fontId="9" fillId="0" borderId="0"/>
    <xf numFmtId="181" fontId="63" fillId="0" borderId="0"/>
    <xf numFmtId="181" fontId="9" fillId="0" borderId="0"/>
    <xf numFmtId="181" fontId="9" fillId="0" borderId="0"/>
    <xf numFmtId="0" fontId="9" fillId="0" borderId="0"/>
    <xf numFmtId="0" fontId="9" fillId="0" borderId="0"/>
    <xf numFmtId="0" fontId="9" fillId="0" borderId="0"/>
    <xf numFmtId="0" fontId="15" fillId="0" borderId="0"/>
    <xf numFmtId="0" fontId="15" fillId="0" borderId="0"/>
    <xf numFmtId="0" fontId="15" fillId="0" borderId="0"/>
    <xf numFmtId="184" fontId="64" fillId="0" borderId="0"/>
    <xf numFmtId="181" fontId="14" fillId="0" borderId="0"/>
    <xf numFmtId="181" fontId="9" fillId="0" borderId="0"/>
    <xf numFmtId="181" fontId="9" fillId="0" borderId="0"/>
    <xf numFmtId="0" fontId="9" fillId="0" borderId="0"/>
    <xf numFmtId="0" fontId="65" fillId="0" borderId="0"/>
    <xf numFmtId="0" fontId="9" fillId="0" borderId="0"/>
    <xf numFmtId="0" fontId="9" fillId="0" borderId="0"/>
    <xf numFmtId="0" fontId="9" fillId="0" borderId="0"/>
    <xf numFmtId="0" fontId="9" fillId="0" borderId="0"/>
    <xf numFmtId="0" fontId="9" fillId="0" borderId="0"/>
    <xf numFmtId="181" fontId="63" fillId="0" borderId="0"/>
    <xf numFmtId="181" fontId="9" fillId="0" borderId="0"/>
    <xf numFmtId="181" fontId="9" fillId="0" borderId="0"/>
    <xf numFmtId="0" fontId="9" fillId="0" borderId="0"/>
    <xf numFmtId="181" fontId="125" fillId="0" borderId="0"/>
    <xf numFmtId="181" fontId="9" fillId="0" borderId="0"/>
    <xf numFmtId="196" fontId="62" fillId="0" borderId="0" applyFont="0" applyFill="0" applyBorder="0" applyProtection="0">
      <alignment vertical="top"/>
    </xf>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15" fillId="37" borderId="19" applyNumberFormat="0" applyFont="0" applyAlignment="0" applyProtection="0"/>
    <xf numFmtId="181" fontId="69" fillId="20" borderId="15" applyNumberFormat="0" applyFont="0" applyAlignment="0" applyProtection="0"/>
    <xf numFmtId="181" fontId="69" fillId="20" borderId="15" applyNumberFormat="0" applyFont="0" applyAlignment="0" applyProtection="0"/>
    <xf numFmtId="181" fontId="69" fillId="20" borderId="15" applyNumberFormat="0" applyFont="0" applyAlignment="0" applyProtection="0"/>
    <xf numFmtId="181" fontId="69" fillId="20" borderId="15" applyNumberFormat="0" applyFont="0" applyAlignment="0" applyProtection="0"/>
    <xf numFmtId="181" fontId="69" fillId="20" borderId="15" applyNumberFormat="0" applyFont="0" applyAlignment="0" applyProtection="0"/>
    <xf numFmtId="181" fontId="69" fillId="20" borderId="15" applyNumberFormat="0" applyFont="0" applyAlignment="0" applyProtection="0"/>
    <xf numFmtId="181" fontId="62" fillId="20" borderId="15" applyNumberFormat="0" applyFont="0" applyAlignment="0" applyProtection="0"/>
    <xf numFmtId="181" fontId="62" fillId="20" borderId="15" applyNumberFormat="0" applyFont="0" applyAlignment="0" applyProtection="0"/>
    <xf numFmtId="181" fontId="62" fillId="20" borderId="15" applyNumberFormat="0" applyFont="0" applyAlignment="0" applyProtection="0"/>
    <xf numFmtId="181" fontId="62" fillId="20" borderId="15" applyNumberFormat="0" applyFont="0" applyAlignment="0" applyProtection="0"/>
    <xf numFmtId="181" fontId="62" fillId="20" borderId="15" applyNumberFormat="0" applyFont="0" applyAlignment="0" applyProtection="0"/>
    <xf numFmtId="181" fontId="62" fillId="20" borderId="15" applyNumberFormat="0" applyFont="0" applyAlignment="0" applyProtection="0"/>
    <xf numFmtId="181" fontId="62" fillId="20" borderId="15" applyNumberFormat="0" applyFont="0" applyAlignment="0" applyProtection="0"/>
    <xf numFmtId="181" fontId="62" fillId="20" borderId="15" applyNumberFormat="0" applyFont="0" applyAlignment="0" applyProtection="0"/>
    <xf numFmtId="0" fontId="64" fillId="20" borderId="15" applyNumberFormat="0" applyAlignment="0" applyProtection="0"/>
    <xf numFmtId="182" fontId="99" fillId="0" borderId="0">
      <alignment horizontal="right"/>
    </xf>
    <xf numFmtId="182" fontId="99" fillId="0" borderId="0">
      <alignment horizontal="right"/>
    </xf>
    <xf numFmtId="177" fontId="99" fillId="0" borderId="0">
      <alignment horizontal="right" vertical="center"/>
    </xf>
    <xf numFmtId="177" fontId="99" fillId="0" borderId="0">
      <alignment horizontal="right" vertical="center"/>
    </xf>
    <xf numFmtId="197" fontId="99" fillId="0" borderId="0">
      <alignment horizontal="right"/>
    </xf>
    <xf numFmtId="197" fontId="99" fillId="0" borderId="0">
      <alignment horizontal="right"/>
    </xf>
    <xf numFmtId="198" fontId="15" fillId="0" borderId="0">
      <alignment horizontal="right"/>
    </xf>
    <xf numFmtId="198" fontId="15" fillId="0" borderId="0">
      <alignment horizontal="right"/>
    </xf>
    <xf numFmtId="199" fontId="99" fillId="30" borderId="0">
      <alignment horizontal="right"/>
    </xf>
    <xf numFmtId="199" fontId="99" fillId="30" borderId="0">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89" fontId="81" fillId="0" borderId="21">
      <alignment horizontal="right"/>
    </xf>
    <xf numFmtId="190" fontId="99" fillId="0" borderId="0">
      <alignment horizontal="right"/>
    </xf>
    <xf numFmtId="190" fontId="99" fillId="0" borderId="0">
      <alignment horizontal="right"/>
    </xf>
    <xf numFmtId="191" fontId="99" fillId="0" borderId="0">
      <alignment horizontal="right"/>
    </xf>
    <xf numFmtId="191" fontId="99" fillId="0" borderId="0">
      <alignment horizontal="right"/>
    </xf>
    <xf numFmtId="192" fontId="99" fillId="0" borderId="0">
      <alignment horizontal="right"/>
    </xf>
    <xf numFmtId="192" fontId="99" fillId="0" borderId="0">
      <alignment horizontal="right"/>
    </xf>
    <xf numFmtId="193" fontId="99" fillId="0" borderId="0">
      <alignment horizontal="right"/>
    </xf>
    <xf numFmtId="193" fontId="99" fillId="0" borderId="0">
      <alignment horizontal="right"/>
    </xf>
    <xf numFmtId="181" fontId="110" fillId="0" borderId="0">
      <alignment horizontal="center" vertical="center"/>
    </xf>
    <xf numFmtId="181" fontId="110" fillId="0" borderId="0">
      <alignment horizontal="center"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2" fontId="82" fillId="34" borderId="21">
      <alignment horizontal="left" vertical="center"/>
    </xf>
    <xf numFmtId="181" fontId="99" fillId="0" borderId="4">
      <alignment horizontal="left" vertical="top" wrapText="1"/>
      <protection locked="0"/>
    </xf>
    <xf numFmtId="181" fontId="99" fillId="0" borderId="4">
      <alignment horizontal="left" vertical="top" wrapText="1"/>
      <protection locked="0"/>
    </xf>
    <xf numFmtId="181" fontId="99" fillId="0" borderId="4">
      <alignment horizontal="left" vertical="top" wrapText="1"/>
      <protection locked="0"/>
    </xf>
    <xf numFmtId="181" fontId="99" fillId="0" borderId="4">
      <alignment horizontal="left" vertical="top" wrapText="1"/>
      <protection locked="0"/>
    </xf>
    <xf numFmtId="181" fontId="99" fillId="0" borderId="4">
      <alignment horizontal="left" vertical="top" wrapText="1"/>
      <protection locked="0"/>
    </xf>
    <xf numFmtId="181" fontId="99" fillId="0" borderId="4">
      <alignment horizontal="left" vertical="top" wrapText="1"/>
      <protection locked="0"/>
    </xf>
    <xf numFmtId="181" fontId="99" fillId="0" borderId="4">
      <alignment horizontal="left" vertical="top" wrapText="1"/>
      <protection locked="0"/>
    </xf>
    <xf numFmtId="181" fontId="99" fillId="0" borderId="4">
      <alignment horizontal="left" vertical="top" wrapText="1"/>
      <protection locked="0"/>
    </xf>
    <xf numFmtId="181" fontId="99" fillId="0" borderId="4">
      <alignment horizontal="left" vertical="top" wrapText="1"/>
      <protection locked="0"/>
    </xf>
    <xf numFmtId="181" fontId="99" fillId="0" borderId="4">
      <alignment horizontal="left" vertical="top" wrapText="1"/>
      <protection locked="0"/>
    </xf>
    <xf numFmtId="181" fontId="99" fillId="0" borderId="4">
      <alignment horizontal="left" vertical="top" wrapText="1"/>
      <protection locked="0"/>
    </xf>
    <xf numFmtId="181" fontId="99" fillId="0" borderId="4">
      <alignment horizontal="left" vertical="top" wrapText="1"/>
      <protection locked="0"/>
    </xf>
    <xf numFmtId="15" fontId="99" fillId="0" borderId="0">
      <alignment horizontal="right" vertical="center"/>
    </xf>
    <xf numFmtId="15" fontId="99" fillId="0" borderId="0">
      <alignment horizontal="right" vertical="center"/>
    </xf>
    <xf numFmtId="15" fontId="99" fillId="0" borderId="0">
      <alignment horizontal="right" vertical="center"/>
    </xf>
    <xf numFmtId="15" fontId="99" fillId="0" borderId="0">
      <alignment horizontal="right" vertical="center"/>
    </xf>
    <xf numFmtId="15" fontId="99" fillId="0" borderId="0">
      <alignment horizontal="right" vertical="center"/>
    </xf>
    <xf numFmtId="17" fontId="99" fillId="0" borderId="0">
      <alignment horizontal="right" vertical="center"/>
    </xf>
    <xf numFmtId="17" fontId="99" fillId="0" borderId="0">
      <alignment horizontal="right" vertical="center"/>
    </xf>
    <xf numFmtId="19" fontId="99" fillId="0" borderId="0">
      <alignment horizontal="right" vertical="center"/>
    </xf>
    <xf numFmtId="15" fontId="99" fillId="0" borderId="0">
      <alignment horizontal="right" vertical="center"/>
    </xf>
    <xf numFmtId="17" fontId="99" fillId="0" borderId="0">
      <alignment horizontal="right" vertical="center"/>
    </xf>
    <xf numFmtId="17" fontId="99" fillId="0" borderId="0">
      <alignment horizontal="right" vertical="center"/>
    </xf>
    <xf numFmtId="19" fontId="99" fillId="0" borderId="0">
      <alignment horizontal="right"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200" fontId="15" fillId="0" borderId="21">
      <alignment horizontal="center" vertical="center"/>
    </xf>
    <xf numFmtId="16" fontId="99" fillId="0" borderId="0">
      <alignment horizontal="right" vertical="center"/>
    </xf>
    <xf numFmtId="16" fontId="99" fillId="0" borderId="0">
      <alignment horizontal="right" vertical="center"/>
    </xf>
    <xf numFmtId="16" fontId="99" fillId="0" borderId="0">
      <alignment horizontal="right" vertical="center"/>
    </xf>
    <xf numFmtId="18" fontId="99" fillId="0" borderId="0">
      <alignment horizontal="right" vertical="center"/>
    </xf>
    <xf numFmtId="18" fontId="99" fillId="0" borderId="0">
      <alignment horizontal="right" vertical="center"/>
    </xf>
    <xf numFmtId="20" fontId="99" fillId="0" borderId="0">
      <alignment horizontal="right" vertical="center"/>
    </xf>
    <xf numFmtId="16" fontId="99" fillId="0" borderId="0">
      <alignment horizontal="right" vertical="center"/>
    </xf>
    <xf numFmtId="18" fontId="99" fillId="0" borderId="0">
      <alignment horizontal="right" vertical="center"/>
    </xf>
    <xf numFmtId="18" fontId="99" fillId="0" borderId="0">
      <alignment horizontal="right" vertical="center"/>
    </xf>
    <xf numFmtId="20" fontId="99" fillId="0" borderId="0">
      <alignment horizontal="right" vertical="center"/>
    </xf>
    <xf numFmtId="1" fontId="99" fillId="34" borderId="4">
      <alignment horizontal="center" vertical="center"/>
    </xf>
    <xf numFmtId="1" fontId="99" fillId="34" borderId="4">
      <alignment horizontal="center" vertical="center"/>
    </xf>
    <xf numFmtId="1" fontId="99" fillId="34" borderId="4">
      <alignment horizontal="center" vertical="center"/>
    </xf>
    <xf numFmtId="1" fontId="99" fillId="34" borderId="4">
      <alignment horizontal="center" vertical="center"/>
    </xf>
    <xf numFmtId="1" fontId="99" fillId="34" borderId="4">
      <alignment horizontal="center" vertical="center"/>
    </xf>
    <xf numFmtId="1" fontId="99" fillId="34" borderId="4">
      <alignment horizontal="center" vertical="center"/>
    </xf>
    <xf numFmtId="201" fontId="99" fillId="0" borderId="0">
      <alignment horizontal="right"/>
    </xf>
    <xf numFmtId="201" fontId="99" fillId="0" borderId="0">
      <alignment horizontal="right"/>
    </xf>
    <xf numFmtId="181" fontId="99" fillId="0" borderId="0">
      <alignment horizontal="left" vertical="center" indent="1"/>
    </xf>
    <xf numFmtId="181" fontId="99" fillId="0" borderId="0">
      <alignment horizontal="left" vertical="center" indent="1"/>
    </xf>
    <xf numFmtId="181" fontId="99" fillId="0" borderId="0">
      <alignment horizontal="left" vertical="center" indent="1"/>
    </xf>
    <xf numFmtId="181" fontId="99" fillId="0" borderId="0">
      <alignment horizontal="left" vertical="center"/>
    </xf>
    <xf numFmtId="181" fontId="99" fillId="0" borderId="0">
      <alignment horizontal="left" vertical="center"/>
    </xf>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3" fontId="127" fillId="31" borderId="27"/>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181" fontId="128" fillId="38" borderId="28" applyNumberFormat="0" applyAlignment="0" applyProtection="0"/>
    <xf numFmtId="0" fontId="129" fillId="19"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2" fontId="6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2" fontId="6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3" fontId="130" fillId="30" borderId="0"/>
    <xf numFmtId="204" fontId="15" fillId="0" borderId="0"/>
    <xf numFmtId="204" fontId="15" fillId="0" borderId="0"/>
    <xf numFmtId="4" fontId="67" fillId="34" borderId="28" applyNumberFormat="0" applyProtection="0">
      <alignment vertical="center"/>
    </xf>
    <xf numFmtId="4" fontId="67" fillId="34" borderId="28" applyNumberFormat="0" applyProtection="0">
      <alignment vertical="center"/>
    </xf>
    <xf numFmtId="4" fontId="131" fillId="34" borderId="28" applyNumberFormat="0" applyProtection="0">
      <alignment vertical="center"/>
    </xf>
    <xf numFmtId="4" fontId="67" fillId="34" borderId="28" applyNumberFormat="0" applyProtection="0">
      <alignment horizontal="left" vertical="center" indent="1"/>
    </xf>
    <xf numFmtId="4" fontId="67" fillId="34" borderId="28" applyNumberFormat="0" applyProtection="0">
      <alignment horizontal="left" vertical="center" indent="1"/>
    </xf>
    <xf numFmtId="4" fontId="67" fillId="34" borderId="28" applyNumberFormat="0" applyProtection="0">
      <alignment horizontal="left" vertical="center" indent="1"/>
    </xf>
    <xf numFmtId="4" fontId="67" fillId="34"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4" fontId="67" fillId="25" borderId="28" applyNumberFormat="0" applyProtection="0">
      <alignment horizontal="right" vertical="center"/>
    </xf>
    <xf numFmtId="4" fontId="67" fillId="25" borderId="28" applyNumberFormat="0" applyProtection="0">
      <alignment horizontal="right" vertical="center"/>
    </xf>
    <xf numFmtId="4" fontId="67" fillId="40" borderId="28" applyNumberFormat="0" applyProtection="0">
      <alignment horizontal="right" vertical="center"/>
    </xf>
    <xf numFmtId="4" fontId="67" fillId="40" borderId="28" applyNumberFormat="0" applyProtection="0">
      <alignment horizontal="right" vertical="center"/>
    </xf>
    <xf numFmtId="4" fontId="67" fillId="41" borderId="28" applyNumberFormat="0" applyProtection="0">
      <alignment horizontal="right" vertical="center"/>
    </xf>
    <xf numFmtId="4" fontId="67" fillId="41" borderId="28" applyNumberFormat="0" applyProtection="0">
      <alignment horizontal="right" vertical="center"/>
    </xf>
    <xf numFmtId="4" fontId="67" fillId="42" borderId="28" applyNumberFormat="0" applyProtection="0">
      <alignment horizontal="right" vertical="center"/>
    </xf>
    <xf numFmtId="4" fontId="67" fillId="42" borderId="28" applyNumberFormat="0" applyProtection="0">
      <alignment horizontal="right" vertical="center"/>
    </xf>
    <xf numFmtId="4" fontId="67" fillId="43" borderId="28" applyNumberFormat="0" applyProtection="0">
      <alignment horizontal="right" vertical="center"/>
    </xf>
    <xf numFmtId="4" fontId="67" fillId="43" borderId="28" applyNumberFormat="0" applyProtection="0">
      <alignment horizontal="right" vertical="center"/>
    </xf>
    <xf numFmtId="4" fontId="67" fillId="44" borderId="28" applyNumberFormat="0" applyProtection="0">
      <alignment horizontal="right" vertical="center"/>
    </xf>
    <xf numFmtId="4" fontId="67" fillId="44" borderId="28" applyNumberFormat="0" applyProtection="0">
      <alignment horizontal="right" vertical="center"/>
    </xf>
    <xf numFmtId="4" fontId="67" fillId="45" borderId="28" applyNumberFormat="0" applyProtection="0">
      <alignment horizontal="right" vertical="center"/>
    </xf>
    <xf numFmtId="4" fontId="67" fillId="45" borderId="28" applyNumberFormat="0" applyProtection="0">
      <alignment horizontal="right" vertical="center"/>
    </xf>
    <xf numFmtId="4" fontId="67" fillId="46" borderId="28" applyNumberFormat="0" applyProtection="0">
      <alignment horizontal="right" vertical="center"/>
    </xf>
    <xf numFmtId="4" fontId="67" fillId="46" borderId="28" applyNumberFormat="0" applyProtection="0">
      <alignment horizontal="right" vertical="center"/>
    </xf>
    <xf numFmtId="4" fontId="67" fillId="47" borderId="28" applyNumberFormat="0" applyProtection="0">
      <alignment horizontal="right" vertical="center"/>
    </xf>
    <xf numFmtId="4" fontId="67" fillId="47" borderId="28" applyNumberFormat="0" applyProtection="0">
      <alignment horizontal="right" vertical="center"/>
    </xf>
    <xf numFmtId="4" fontId="132" fillId="48" borderId="28" applyNumberFormat="0" applyProtection="0">
      <alignment horizontal="left" vertical="center" indent="1"/>
    </xf>
    <xf numFmtId="4" fontId="67" fillId="49" borderId="29" applyNumberFormat="0" applyProtection="0">
      <alignment horizontal="left" vertical="center" indent="1"/>
    </xf>
    <xf numFmtId="4" fontId="67" fillId="49" borderId="29" applyNumberFormat="0" applyProtection="0">
      <alignment horizontal="left" vertical="center" indent="1"/>
    </xf>
    <xf numFmtId="4" fontId="133" fillId="29" borderId="0" applyNumberFormat="0" applyProtection="0">
      <alignment horizontal="left" vertical="center" indent="1"/>
    </xf>
    <xf numFmtId="4" fontId="133" fillId="29" borderId="0"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4" fontId="67" fillId="49" borderId="28" applyNumberFormat="0" applyProtection="0">
      <alignment horizontal="left" vertical="center" indent="1"/>
    </xf>
    <xf numFmtId="4" fontId="67" fillId="49" borderId="28" applyNumberFormat="0" applyProtection="0">
      <alignment horizontal="left" vertical="center" indent="1"/>
    </xf>
    <xf numFmtId="4" fontId="67" fillId="49" borderId="28" applyNumberFormat="0" applyProtection="0">
      <alignment horizontal="left" vertical="center" indent="1"/>
    </xf>
    <xf numFmtId="4" fontId="67" fillId="50" borderId="28" applyNumberFormat="0" applyProtection="0">
      <alignment horizontal="left" vertical="center" indent="1"/>
    </xf>
    <xf numFmtId="4" fontId="67" fillId="50" borderId="28" applyNumberFormat="0" applyProtection="0">
      <alignment horizontal="left" vertical="center" indent="1"/>
    </xf>
    <xf numFmtId="4" fontId="67"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0"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5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1"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4" fontId="67" fillId="32" borderId="28" applyNumberFormat="0" applyProtection="0">
      <alignment vertical="center"/>
    </xf>
    <xf numFmtId="4" fontId="67" fillId="32" borderId="28" applyNumberFormat="0" applyProtection="0">
      <alignment vertical="center"/>
    </xf>
    <xf numFmtId="4" fontId="131" fillId="32" borderId="28" applyNumberFormat="0" applyProtection="0">
      <alignment vertical="center"/>
    </xf>
    <xf numFmtId="4" fontId="67" fillId="32" borderId="28" applyNumberFormat="0" applyProtection="0">
      <alignment horizontal="left" vertical="center" indent="1"/>
    </xf>
    <xf numFmtId="4" fontId="67" fillId="32" borderId="28" applyNumberFormat="0" applyProtection="0">
      <alignment horizontal="left" vertical="center" indent="1"/>
    </xf>
    <xf numFmtId="4" fontId="67" fillId="32" borderId="28" applyNumberFormat="0" applyProtection="0">
      <alignment horizontal="left" vertical="center" indent="1"/>
    </xf>
    <xf numFmtId="4" fontId="67" fillId="32" borderId="28" applyNumberFormat="0" applyProtection="0">
      <alignment horizontal="left" vertical="center" indent="1"/>
    </xf>
    <xf numFmtId="4" fontId="67" fillId="49" borderId="28" applyNumberFormat="0" applyProtection="0">
      <alignment horizontal="right" vertical="center"/>
    </xf>
    <xf numFmtId="4" fontId="67" fillId="49" borderId="28" applyNumberFormat="0" applyProtection="0">
      <alignment horizontal="right" vertical="center"/>
    </xf>
    <xf numFmtId="4" fontId="131" fillId="49" borderId="28" applyNumberFormat="0" applyProtection="0">
      <alignment horizontal="right" vertical="center"/>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5" fillId="39" borderId="28" applyNumberFormat="0" applyProtection="0">
      <alignment horizontal="left" vertical="center" indent="1"/>
    </xf>
    <xf numFmtId="181" fontId="134" fillId="0" borderId="0"/>
    <xf numFmtId="181" fontId="134" fillId="0" borderId="0"/>
    <xf numFmtId="4" fontId="135" fillId="49" borderId="28" applyNumberFormat="0" applyProtection="0">
      <alignment horizontal="right" vertical="center"/>
    </xf>
    <xf numFmtId="181" fontId="136" fillId="0" borderId="0" applyFill="0" applyBorder="0">
      <alignment horizontal="left" vertical="center"/>
    </xf>
    <xf numFmtId="181" fontId="136" fillId="0" borderId="0" applyFill="0" applyBorder="0">
      <alignment horizontal="left" vertical="center"/>
    </xf>
    <xf numFmtId="181" fontId="136" fillId="0" borderId="0" applyFill="0" applyBorder="0">
      <alignment horizontal="left" vertical="center"/>
    </xf>
    <xf numFmtId="181" fontId="136" fillId="0" borderId="0" applyFill="0" applyBorder="0">
      <alignment horizontal="left" vertical="center"/>
    </xf>
    <xf numFmtId="181" fontId="136" fillId="0" borderId="0" applyFill="0" applyBorder="0">
      <alignment horizontal="left" vertical="center"/>
    </xf>
    <xf numFmtId="181" fontId="137" fillId="0" borderId="0" applyFill="0" applyBorder="0">
      <alignment horizontal="left" vertical="center"/>
    </xf>
    <xf numFmtId="181" fontId="137" fillId="0" borderId="0" applyFill="0" applyBorder="0">
      <alignment horizontal="left" vertical="center"/>
    </xf>
    <xf numFmtId="181" fontId="137" fillId="0" borderId="0" applyFill="0" applyBorder="0">
      <alignment horizontal="left" vertical="center"/>
    </xf>
    <xf numFmtId="181" fontId="137" fillId="0" borderId="0" applyFill="0" applyBorder="0">
      <alignment horizontal="left" vertical="center"/>
    </xf>
    <xf numFmtId="181" fontId="137" fillId="0" borderId="0" applyFill="0" applyBorder="0">
      <alignment horizontal="left" vertical="center"/>
    </xf>
    <xf numFmtId="181" fontId="138" fillId="52" borderId="0"/>
    <xf numFmtId="181" fontId="139" fillId="52" borderId="0"/>
    <xf numFmtId="181" fontId="140" fillId="52" borderId="0"/>
    <xf numFmtId="184" fontId="141" fillId="0" borderId="0" applyNumberFormat="0" applyFill="0" applyBorder="0" applyAlignment="0" applyProtection="0"/>
    <xf numFmtId="184" fontId="64" fillId="53" borderId="0" applyNumberFormat="0" applyFont="0" applyBorder="0" applyAlignment="0" applyProtection="0"/>
    <xf numFmtId="184" fontId="64" fillId="54" borderId="0" applyNumberFormat="0" applyFont="0" applyBorder="0" applyAlignment="0" applyProtection="0"/>
    <xf numFmtId="184" fontId="64" fillId="53" borderId="0" applyNumberFormat="0" applyFont="0" applyBorder="0" applyAlignment="0" applyProtection="0"/>
    <xf numFmtId="0" fontId="64" fillId="0" borderId="0" applyFill="0" applyBorder="0" applyProtection="0"/>
    <xf numFmtId="184" fontId="64" fillId="55" borderId="0" applyNumberFormat="0" applyFont="0" applyBorder="0" applyAlignment="0" applyProtection="0"/>
    <xf numFmtId="184" fontId="64" fillId="15" borderId="0" applyNumberFormat="0" applyFont="0" applyBorder="0" applyAlignment="0" applyProtection="0"/>
    <xf numFmtId="202" fontId="64" fillId="0" borderId="0" applyFill="0" applyBorder="0" applyAlignment="0" applyProtection="0"/>
    <xf numFmtId="181" fontId="142" fillId="0" borderId="30" applyNumberFormat="0" applyFill="0" applyAlignment="0" applyProtection="0"/>
    <xf numFmtId="0" fontId="14" fillId="0" borderId="0" applyNumberFormat="0" applyAlignment="0" applyProtection="0"/>
    <xf numFmtId="181" fontId="14" fillId="0" borderId="0" applyNumberFormat="0" applyAlignment="0" applyProtection="0"/>
    <xf numFmtId="0" fontId="141" fillId="0" borderId="23" applyFill="0" applyProtection="0">
      <alignment horizontal="right" wrapText="1"/>
    </xf>
    <xf numFmtId="181" fontId="141" fillId="0" borderId="23" applyFill="0" applyProtection="0">
      <alignment horizontal="right" wrapText="1"/>
    </xf>
    <xf numFmtId="0" fontId="141" fillId="0" borderId="0" applyFill="0" applyProtection="0">
      <alignment wrapText="1"/>
    </xf>
    <xf numFmtId="181" fontId="141" fillId="0" borderId="0" applyFill="0" applyProtection="0">
      <alignment wrapText="1"/>
    </xf>
    <xf numFmtId="0" fontId="141" fillId="0" borderId="31" applyFill="0" applyProtection="0">
      <alignment wrapText="1"/>
    </xf>
    <xf numFmtId="184" fontId="142" fillId="0" borderId="32" applyNumberFormat="0" applyFill="0" applyAlignment="0" applyProtection="0"/>
    <xf numFmtId="0" fontId="59" fillId="0" borderId="0" applyAlignment="0" applyProtection="0"/>
    <xf numFmtId="181" fontId="59" fillId="0" borderId="0" applyAlignment="0" applyProtection="0"/>
    <xf numFmtId="181" fontId="59" fillId="0" borderId="0" applyAlignment="0" applyProtection="0"/>
    <xf numFmtId="181" fontId="59" fillId="0" borderId="0" applyAlignment="0" applyProtection="0"/>
    <xf numFmtId="181" fontId="59" fillId="0" borderId="0" applyAlignment="0" applyProtection="0"/>
    <xf numFmtId="181" fontId="59" fillId="0" borderId="0" applyAlignment="0" applyProtection="0"/>
    <xf numFmtId="181" fontId="59" fillId="0" borderId="0" applyAlignment="0" applyProtection="0"/>
    <xf numFmtId="0" fontId="142" fillId="0" borderId="30" applyNumberFormat="0" applyFill="0" applyAlignment="0" applyProtection="0"/>
    <xf numFmtId="181" fontId="142" fillId="0" borderId="30" applyNumberFormat="0" applyFill="0" applyAlignment="0" applyProtection="0"/>
    <xf numFmtId="181" fontId="143" fillId="0" borderId="0"/>
    <xf numFmtId="181" fontId="143" fillId="0" borderId="0"/>
    <xf numFmtId="181" fontId="144" fillId="52" borderId="4" applyNumberFormat="0">
      <alignment horizontal="center" vertical="center"/>
    </xf>
    <xf numFmtId="3" fontId="145" fillId="31" borderId="33">
      <alignment horizontal="right"/>
    </xf>
    <xf numFmtId="181" fontId="146" fillId="0" borderId="0" applyNumberFormat="0" applyFill="0" applyBorder="0" applyAlignment="0" applyProtection="0"/>
    <xf numFmtId="181" fontId="146" fillId="0" borderId="0" applyNumberFormat="0" applyFill="0" applyBorder="0" applyAlignment="0" applyProtection="0"/>
    <xf numFmtId="49" fontId="147" fillId="0" borderId="0" applyAlignment="0" applyProtection="0"/>
    <xf numFmtId="181" fontId="148" fillId="0" borderId="0"/>
    <xf numFmtId="181" fontId="148" fillId="0" borderId="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49" fillId="0" borderId="34" applyNumberFormat="0" applyFill="0" applyAlignment="0" applyProtection="0"/>
    <xf numFmtId="181" fontId="150" fillId="0" borderId="16" applyNumberFormat="0" applyFill="0" applyAlignment="0" applyProtection="0"/>
    <xf numFmtId="0" fontId="151" fillId="0" borderId="30" applyNumberFormat="0" applyFill="0" applyAlignment="0" applyProtection="0"/>
    <xf numFmtId="181" fontId="152" fillId="56" borderId="35"/>
    <xf numFmtId="181" fontId="152" fillId="56" borderId="35"/>
    <xf numFmtId="49" fontId="153" fillId="0" borderId="0"/>
    <xf numFmtId="49" fontId="153" fillId="0" borderId="0"/>
    <xf numFmtId="49" fontId="153" fillId="0" borderId="0"/>
    <xf numFmtId="49" fontId="153" fillId="0" borderId="0"/>
    <xf numFmtId="181" fontId="153" fillId="0" borderId="0"/>
    <xf numFmtId="181" fontId="153" fillId="0" borderId="0"/>
    <xf numFmtId="49" fontId="153" fillId="0" borderId="0"/>
    <xf numFmtId="181" fontId="153" fillId="0" borderId="0"/>
    <xf numFmtId="181" fontId="153" fillId="0" borderId="0"/>
    <xf numFmtId="49" fontId="153" fillId="0" borderId="0"/>
    <xf numFmtId="49" fontId="153" fillId="0" borderId="0"/>
    <xf numFmtId="181" fontId="153" fillId="0" borderId="0"/>
    <xf numFmtId="181" fontId="153" fillId="0" borderId="0"/>
    <xf numFmtId="49" fontId="153" fillId="0" borderId="0"/>
    <xf numFmtId="181" fontId="153" fillId="0" borderId="0"/>
    <xf numFmtId="181" fontId="153" fillId="0" borderId="0"/>
    <xf numFmtId="181" fontId="145" fillId="0" borderId="0" applyNumberFormat="0"/>
    <xf numFmtId="181" fontId="154" fillId="0" borderId="0">
      <alignment horizontal="left"/>
    </xf>
    <xf numFmtId="181" fontId="154" fillId="0" borderId="0">
      <alignment horizontal="left"/>
    </xf>
    <xf numFmtId="181" fontId="154" fillId="0" borderId="0">
      <alignment horizontal="left"/>
    </xf>
    <xf numFmtId="181" fontId="154" fillId="0" borderId="0">
      <alignment horizontal="left"/>
    </xf>
    <xf numFmtId="181" fontId="154" fillId="0" borderId="0">
      <alignment horizontal="left"/>
    </xf>
    <xf numFmtId="181" fontId="155" fillId="0" borderId="0" applyNumberFormat="0" applyFill="0" applyBorder="0" applyAlignment="0" applyProtection="0"/>
    <xf numFmtId="181" fontId="155" fillId="0" borderId="0" applyNumberFormat="0" applyFill="0" applyBorder="0" applyAlignment="0" applyProtection="0"/>
    <xf numFmtId="38" fontId="156" fillId="57" borderId="20">
      <alignment horizontal="center"/>
    </xf>
    <xf numFmtId="38" fontId="156" fillId="57" borderId="20">
      <alignment horizontal="center"/>
    </xf>
    <xf numFmtId="38"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38"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38"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38"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38"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38"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38"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38"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38"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38"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38"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38" fontId="156" fillId="57" borderId="20">
      <alignment horizontal="center"/>
    </xf>
    <xf numFmtId="181" fontId="156" fillId="57" borderId="20">
      <alignment horizontal="center"/>
    </xf>
    <xf numFmtId="181" fontId="156" fillId="57" borderId="20">
      <alignment horizontal="center"/>
    </xf>
    <xf numFmtId="44" fontId="15" fillId="0" borderId="0" applyFont="0" applyFill="0" applyBorder="0" applyAlignment="0" applyProtection="0"/>
    <xf numFmtId="43" fontId="15" fillId="0" borderId="0" applyFont="0" applyFill="0" applyBorder="0" applyAlignment="0" applyProtection="0"/>
    <xf numFmtId="0" fontId="8" fillId="0" borderId="0"/>
    <xf numFmtId="43" fontId="13" fillId="0" borderId="0" applyFont="0" applyFill="0" applyBorder="0" applyAlignment="0" applyProtection="0"/>
    <xf numFmtId="210" fontId="166" fillId="0" borderId="0">
      <alignment horizontal="center" vertical="center"/>
    </xf>
    <xf numFmtId="0" fontId="7" fillId="0" borderId="0"/>
    <xf numFmtId="0" fontId="170" fillId="0" borderId="0" applyNumberFormat="0" applyFill="0" applyBorder="0" applyAlignment="0" applyProtection="0"/>
    <xf numFmtId="170" fontId="176" fillId="0" borderId="0">
      <alignment horizontal="center"/>
    </xf>
    <xf numFmtId="0" fontId="6" fillId="0" borderId="0"/>
    <xf numFmtId="0" fontId="5" fillId="0" borderId="0"/>
    <xf numFmtId="0" fontId="4" fillId="0" borderId="0"/>
    <xf numFmtId="0" fontId="13" fillId="0" borderId="0"/>
    <xf numFmtId="43" fontId="13" fillId="0" borderId="0" applyFont="0" applyFill="0" applyBorder="0" applyAlignment="0" applyProtection="0"/>
    <xf numFmtId="0" fontId="4" fillId="0" borderId="0"/>
    <xf numFmtId="9" fontId="13" fillId="0" borderId="0" applyFont="0" applyFill="0" applyBorder="0" applyAlignment="0" applyProtection="0"/>
    <xf numFmtId="43" fontId="13" fillId="0" borderId="0" applyFont="0" applyFill="0" applyBorder="0" applyAlignment="0" applyProtection="0"/>
    <xf numFmtId="9" fontId="4" fillId="0" borderId="0" applyFont="0" applyFill="0" applyBorder="0" applyAlignment="0" applyProtection="0"/>
    <xf numFmtId="213" fontId="4" fillId="0" borderId="0"/>
    <xf numFmtId="213" fontId="170" fillId="0" borderId="0" applyNumberFormat="0" applyFill="0" applyBorder="0" applyAlignment="0" applyProtection="0"/>
    <xf numFmtId="213" fontId="4" fillId="8" borderId="0"/>
    <xf numFmtId="213" fontId="4" fillId="0" borderId="0"/>
    <xf numFmtId="43" fontId="4" fillId="0" borderId="0" applyFont="0" applyFill="0" applyBorder="0" applyAlignment="0" applyProtection="0"/>
    <xf numFmtId="213" fontId="4" fillId="0" borderId="0"/>
    <xf numFmtId="213" fontId="15" fillId="0" borderId="0"/>
    <xf numFmtId="213" fontId="177" fillId="0" borderId="0" applyNumberFormat="0" applyFill="0" applyBorder="0" applyAlignment="0" applyProtection="0">
      <alignment vertical="top"/>
      <protection locked="0"/>
    </xf>
    <xf numFmtId="213" fontId="15" fillId="0" borderId="0"/>
    <xf numFmtId="213" fontId="177" fillId="0" borderId="0" applyNumberFormat="0" applyFill="0" applyBorder="0" applyAlignment="0" applyProtection="0">
      <alignment vertical="top"/>
      <protection locked="0"/>
    </xf>
    <xf numFmtId="213" fontId="15" fillId="0" borderId="0"/>
    <xf numFmtId="213" fontId="4" fillId="0" borderId="0"/>
    <xf numFmtId="43" fontId="4" fillId="0" borderId="0" applyFont="0" applyFill="0" applyBorder="0" applyAlignment="0" applyProtection="0"/>
    <xf numFmtId="213" fontId="170" fillId="0" borderId="0" applyNumberFormat="0" applyFill="0" applyBorder="0" applyAlignment="0" applyProtection="0"/>
    <xf numFmtId="213" fontId="15" fillId="0" borderId="0"/>
    <xf numFmtId="213" fontId="177" fillId="0" borderId="0" applyNumberFormat="0" applyFill="0" applyBorder="0" applyAlignment="0" applyProtection="0">
      <alignment vertical="top"/>
      <protection locked="0"/>
    </xf>
    <xf numFmtId="213" fontId="15" fillId="0" borderId="0"/>
    <xf numFmtId="213" fontId="15" fillId="0" borderId="0"/>
    <xf numFmtId="213" fontId="15" fillId="0" borderId="0"/>
    <xf numFmtId="213" fontId="104" fillId="0" borderId="0" applyNumberFormat="0" applyFill="0" applyBorder="0" applyAlignment="0" applyProtection="0">
      <alignment vertical="top"/>
      <protection locked="0"/>
    </xf>
    <xf numFmtId="43" fontId="4" fillId="0" borderId="0" applyFont="0" applyFill="0" applyBorder="0" applyAlignment="0" applyProtection="0"/>
    <xf numFmtId="43" fontId="4" fillId="0" borderId="0" applyFont="0" applyFill="0" applyBorder="0" applyAlignment="0" applyProtection="0"/>
    <xf numFmtId="0" fontId="15" fillId="0" borderId="0"/>
    <xf numFmtId="0" fontId="104" fillId="0" borderId="0" applyNumberFormat="0" applyFill="0" applyBorder="0" applyAlignment="0" applyProtection="0">
      <alignment vertical="top"/>
      <protection locked="0"/>
    </xf>
    <xf numFmtId="213" fontId="4" fillId="8" borderId="0"/>
    <xf numFmtId="213" fontId="4" fillId="0" borderId="0"/>
    <xf numFmtId="213" fontId="4" fillId="0" borderId="0"/>
    <xf numFmtId="213"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77" fillId="0" borderId="0" applyNumberFormat="0" applyFill="0" applyBorder="0" applyAlignment="0" applyProtection="0">
      <alignment vertical="top"/>
      <protection locked="0"/>
    </xf>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4" fillId="0" borderId="0"/>
    <xf numFmtId="213" fontId="4" fillId="8" borderId="0"/>
    <xf numFmtId="213" fontId="4" fillId="8" borderId="0"/>
    <xf numFmtId="43" fontId="4" fillId="0" borderId="0" applyFont="0" applyFill="0" applyBorder="0" applyAlignment="0" applyProtection="0"/>
    <xf numFmtId="0" fontId="178" fillId="0" borderId="0"/>
    <xf numFmtId="0" fontId="62" fillId="69" borderId="0" applyNumberFormat="0" applyBorder="0" applyAlignment="0" applyProtection="0"/>
    <xf numFmtId="0" fontId="62" fillId="71" borderId="0" applyNumberFormat="0" applyBorder="0" applyAlignment="0" applyProtection="0"/>
    <xf numFmtId="0" fontId="62" fillId="28"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0"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62" fillId="76" borderId="0" applyNumberFormat="0" applyBorder="0" applyAlignment="0" applyProtection="0"/>
    <xf numFmtId="0" fontId="62" fillId="72" borderId="0" applyNumberFormat="0" applyBorder="0" applyAlignment="0" applyProtection="0"/>
    <xf numFmtId="0" fontId="62" fillId="74" borderId="0" applyNumberFormat="0" applyBorder="0" applyAlignment="0" applyProtection="0"/>
    <xf numFmtId="0" fontId="62" fillId="77" borderId="0" applyNumberFormat="0" applyBorder="0" applyAlignment="0" applyProtection="0"/>
    <xf numFmtId="0" fontId="185" fillId="79" borderId="0" applyNumberFormat="0" applyBorder="0" applyAlignment="0" applyProtection="0"/>
    <xf numFmtId="0" fontId="185" fillId="75" borderId="0" applyNumberFormat="0" applyBorder="0" applyAlignment="0" applyProtection="0"/>
    <xf numFmtId="0" fontId="185" fillId="76" borderId="0" applyNumberFormat="0" applyBorder="0" applyAlignment="0" applyProtection="0"/>
    <xf numFmtId="0" fontId="185" fillId="81" borderId="0" applyNumberFormat="0" applyBorder="0" applyAlignment="0" applyProtection="0"/>
    <xf numFmtId="0" fontId="185" fillId="78" borderId="0" applyNumberFormat="0" applyBorder="0" applyAlignment="0" applyProtection="0"/>
    <xf numFmtId="0" fontId="185" fillId="82" borderId="0" applyNumberFormat="0" applyBorder="0" applyAlignment="0" applyProtection="0"/>
    <xf numFmtId="0" fontId="185" fillId="80" borderId="0" applyNumberFormat="0" applyBorder="0" applyAlignment="0" applyProtection="0"/>
    <xf numFmtId="0" fontId="185" fillId="83" borderId="0" applyNumberFormat="0" applyBorder="0" applyAlignment="0" applyProtection="0"/>
    <xf numFmtId="0" fontId="185" fillId="84" borderId="0" applyNumberFormat="0" applyBorder="0" applyAlignment="0" applyProtection="0"/>
    <xf numFmtId="0" fontId="185" fillId="81" borderId="0" applyNumberFormat="0" applyBorder="0" applyAlignment="0" applyProtection="0"/>
    <xf numFmtId="0" fontId="185" fillId="78" borderId="0" applyNumberFormat="0" applyBorder="0" applyAlignment="0" applyProtection="0"/>
    <xf numFmtId="0" fontId="185" fillId="85" borderId="0" applyNumberFormat="0" applyBorder="0" applyAlignment="0" applyProtection="0"/>
    <xf numFmtId="220" fontId="99" fillId="0" borderId="49">
      <alignment horizontal="center" vertical="center"/>
      <protection locked="0"/>
    </xf>
    <xf numFmtId="220" fontId="99" fillId="0" borderId="49">
      <alignment horizontal="center" vertical="center"/>
      <protection locked="0"/>
    </xf>
    <xf numFmtId="15" fontId="99" fillId="0" borderId="49">
      <alignment horizontal="center" vertical="center"/>
      <protection locked="0"/>
    </xf>
    <xf numFmtId="15" fontId="99" fillId="0" borderId="49">
      <alignment horizontal="center" vertical="center"/>
      <protection locked="0"/>
    </xf>
    <xf numFmtId="219" fontId="99" fillId="0" borderId="49">
      <alignment horizontal="center" vertical="center"/>
      <protection locked="0"/>
    </xf>
    <xf numFmtId="219" fontId="99" fillId="0" borderId="49">
      <alignment horizontal="center" vertical="center"/>
      <protection locked="0"/>
    </xf>
    <xf numFmtId="217" fontId="99" fillId="0" borderId="49">
      <alignment horizontal="center" vertical="center"/>
      <protection locked="0"/>
    </xf>
    <xf numFmtId="217" fontId="99" fillId="0" borderId="49">
      <alignment horizontal="center" vertical="center"/>
      <protection locked="0"/>
    </xf>
    <xf numFmtId="218" fontId="99" fillId="0" borderId="49">
      <alignment horizontal="center" vertical="center"/>
      <protection locked="0"/>
    </xf>
    <xf numFmtId="218" fontId="99" fillId="0" borderId="49">
      <alignment horizontal="center" vertical="center"/>
      <protection locked="0"/>
    </xf>
    <xf numFmtId="216" fontId="99" fillId="0" borderId="49">
      <alignment horizontal="center" vertical="center"/>
      <protection locked="0"/>
    </xf>
    <xf numFmtId="216" fontId="99" fillId="0" borderId="49">
      <alignment horizontal="center" vertical="center"/>
      <protection locked="0"/>
    </xf>
    <xf numFmtId="0" fontId="99" fillId="0" borderId="49">
      <alignment vertical="center"/>
      <protection locked="0"/>
    </xf>
    <xf numFmtId="0" fontId="99" fillId="0" borderId="49">
      <alignment vertical="center"/>
      <protection locked="0"/>
    </xf>
    <xf numFmtId="220" fontId="99" fillId="0" borderId="49">
      <alignment horizontal="right" vertical="center"/>
      <protection locked="0"/>
    </xf>
    <xf numFmtId="220" fontId="99" fillId="0" borderId="49">
      <alignment horizontal="right" vertical="center"/>
      <protection locked="0"/>
    </xf>
    <xf numFmtId="221" fontId="99" fillId="0" borderId="49">
      <alignment horizontal="right" vertical="center"/>
      <protection locked="0"/>
    </xf>
    <xf numFmtId="221" fontId="99" fillId="0" borderId="49">
      <alignment horizontal="right" vertical="center"/>
      <protection locked="0"/>
    </xf>
    <xf numFmtId="219" fontId="99" fillId="0" borderId="49">
      <alignment horizontal="right" vertical="center"/>
      <protection locked="0"/>
    </xf>
    <xf numFmtId="219" fontId="99" fillId="0" borderId="49">
      <alignment horizontal="right" vertical="center"/>
      <protection locked="0"/>
    </xf>
    <xf numFmtId="217" fontId="99" fillId="0" borderId="49">
      <alignment horizontal="right" vertical="center"/>
      <protection locked="0"/>
    </xf>
    <xf numFmtId="217" fontId="99" fillId="0" borderId="49">
      <alignment horizontal="right" vertical="center"/>
      <protection locked="0"/>
    </xf>
    <xf numFmtId="218" fontId="99" fillId="0" borderId="49">
      <alignment horizontal="right" vertical="center"/>
      <protection locked="0"/>
    </xf>
    <xf numFmtId="218" fontId="99" fillId="0" borderId="49">
      <alignment horizontal="right" vertical="center"/>
      <protection locked="0"/>
    </xf>
    <xf numFmtId="216" fontId="99" fillId="0" borderId="49">
      <alignment horizontal="right" vertical="center"/>
      <protection locked="0"/>
    </xf>
    <xf numFmtId="216" fontId="99" fillId="0" borderId="49">
      <alignment horizontal="right" vertical="center"/>
      <protection locked="0"/>
    </xf>
    <xf numFmtId="0" fontId="186" fillId="71" borderId="0" applyNumberFormat="0" applyBorder="0" applyAlignment="0" applyProtection="0"/>
    <xf numFmtId="0" fontId="187" fillId="38" borderId="50" applyNumberFormat="0" applyAlignment="0" applyProtection="0"/>
    <xf numFmtId="0" fontId="99" fillId="0" borderId="0" applyNumberFormat="0" applyFont="0" applyFill="0" applyBorder="0">
      <alignment horizontal="center" vertical="center"/>
      <protection locked="0"/>
    </xf>
    <xf numFmtId="0" fontId="99" fillId="0" borderId="0" applyNumberFormat="0" applyFont="0" applyFill="0" applyBorder="0">
      <alignment horizontal="center" vertical="center"/>
      <protection locked="0"/>
    </xf>
    <xf numFmtId="220" fontId="99" fillId="0" borderId="0" applyFill="0" applyBorder="0">
      <alignment horizontal="center" vertical="center"/>
    </xf>
    <xf numFmtId="220" fontId="99" fillId="0" borderId="0" applyFill="0" applyBorder="0">
      <alignment horizontal="center" vertical="center"/>
    </xf>
    <xf numFmtId="15" fontId="99" fillId="0" borderId="0" applyFill="0" applyBorder="0">
      <alignment horizontal="center" vertical="center"/>
    </xf>
    <xf numFmtId="15" fontId="99" fillId="0" borderId="0" applyFill="0" applyBorder="0">
      <alignment horizontal="center" vertical="center"/>
    </xf>
    <xf numFmtId="219" fontId="99" fillId="0" borderId="0" applyFill="0" applyBorder="0">
      <alignment horizontal="center" vertical="center"/>
    </xf>
    <xf numFmtId="219" fontId="99" fillId="0" borderId="0" applyFill="0" applyBorder="0">
      <alignment horizontal="center" vertical="center"/>
    </xf>
    <xf numFmtId="217" fontId="99" fillId="0" borderId="0" applyFill="0" applyBorder="0">
      <alignment horizontal="center" vertical="center"/>
    </xf>
    <xf numFmtId="217" fontId="99" fillId="0" borderId="0" applyFill="0" applyBorder="0">
      <alignment horizontal="center" vertical="center"/>
    </xf>
    <xf numFmtId="218" fontId="99" fillId="0" borderId="0" applyFill="0" applyBorder="0">
      <alignment horizontal="center" vertical="center"/>
    </xf>
    <xf numFmtId="218" fontId="99" fillId="0" borderId="0" applyFill="0" applyBorder="0">
      <alignment horizontal="center" vertical="center"/>
    </xf>
    <xf numFmtId="216" fontId="99" fillId="0" borderId="0" applyFill="0" applyBorder="0">
      <alignment horizontal="center" vertical="center"/>
    </xf>
    <xf numFmtId="216" fontId="99" fillId="0" borderId="0" applyFill="0" applyBorder="0">
      <alignment horizontal="center" vertical="center"/>
    </xf>
    <xf numFmtId="0" fontId="188" fillId="86" borderId="51" applyNumberFormat="0" applyAlignment="0" applyProtection="0"/>
    <xf numFmtId="43" fontId="99" fillId="0" borderId="0" applyFont="0" applyFill="0" applyBorder="0" applyAlignment="0" applyProtection="0"/>
    <xf numFmtId="0" fontId="79" fillId="0" borderId="0" applyNumberFormat="0" applyFill="0" applyBorder="0" applyAlignment="0" applyProtection="0"/>
    <xf numFmtId="0" fontId="85" fillId="28" borderId="0" applyNumberFormat="0" applyBorder="0" applyAlignment="0" applyProtection="0"/>
    <xf numFmtId="0" fontId="179" fillId="0" borderId="0" applyFill="0" applyBorder="0">
      <alignment vertical="center"/>
    </xf>
    <xf numFmtId="0" fontId="91" fillId="0" borderId="22" applyNumberFormat="0" applyFill="0" applyAlignment="0" applyProtection="0"/>
    <xf numFmtId="0" fontId="94" fillId="0" borderId="0" applyFill="0" applyBorder="0">
      <alignment vertical="center"/>
    </xf>
    <xf numFmtId="0" fontId="189" fillId="0" borderId="52" applyNumberFormat="0" applyFill="0" applyAlignment="0" applyProtection="0"/>
    <xf numFmtId="0" fontId="96" fillId="0" borderId="0" applyFill="0" applyBorder="0">
      <alignment vertical="center"/>
    </xf>
    <xf numFmtId="0" fontId="190" fillId="0" borderId="53" applyNumberFormat="0" applyFill="0" applyAlignment="0" applyProtection="0"/>
    <xf numFmtId="0" fontId="99" fillId="0" borderId="0" applyFill="0" applyBorder="0">
      <alignment vertical="center"/>
    </xf>
    <xf numFmtId="0" fontId="190" fillId="0" borderId="0" applyNumberFormat="0" applyFill="0" applyBorder="0" applyAlignment="0" applyProtection="0"/>
    <xf numFmtId="0" fontId="181" fillId="0" borderId="0" applyFill="0" applyBorder="0">
      <alignment horizontal="center" vertical="center"/>
      <protection locked="0"/>
    </xf>
    <xf numFmtId="0" fontId="181" fillId="0" borderId="0" applyFill="0" applyBorder="0">
      <alignment horizontal="center" vertical="center"/>
      <protection locked="0"/>
    </xf>
    <xf numFmtId="0" fontId="180" fillId="0" borderId="0" applyFill="0" applyBorder="0">
      <alignment horizontal="left" vertical="center"/>
      <protection locked="0"/>
    </xf>
    <xf numFmtId="0" fontId="180" fillId="0" borderId="0" applyFill="0" applyBorder="0">
      <alignment horizontal="left" vertical="center"/>
      <protection locked="0"/>
    </xf>
    <xf numFmtId="0" fontId="180" fillId="0" borderId="0" applyFill="0" applyBorder="0">
      <alignment horizontal="left" vertical="center"/>
      <protection locked="0"/>
    </xf>
    <xf numFmtId="0" fontId="191" fillId="70" borderId="50" applyNumberFormat="0" applyAlignment="0" applyProtection="0"/>
    <xf numFmtId="0" fontId="120" fillId="0" borderId="26" applyNumberFormat="0" applyFill="0" applyAlignment="0" applyProtection="0"/>
    <xf numFmtId="0" fontId="96" fillId="0" borderId="4" applyFill="0">
      <alignment horizontal="center" vertical="center"/>
    </xf>
    <xf numFmtId="0" fontId="96" fillId="0" borderId="4" applyFill="0">
      <alignment horizontal="center" vertical="center"/>
    </xf>
    <xf numFmtId="0" fontId="99" fillId="0" borderId="4" applyFill="0">
      <alignment horizontal="center" vertical="center"/>
    </xf>
    <xf numFmtId="0" fontId="99" fillId="0" borderId="4" applyFill="0">
      <alignment horizontal="center" vertical="center"/>
    </xf>
    <xf numFmtId="222" fontId="99" fillId="0" borderId="4" applyFill="0">
      <alignment horizontal="center" vertical="center"/>
    </xf>
    <xf numFmtId="222" fontId="99" fillId="0" borderId="4" applyFill="0">
      <alignment horizontal="center" vertical="center"/>
    </xf>
    <xf numFmtId="0" fontId="122" fillId="0" borderId="0" applyFill="0" applyBorder="0">
      <alignment horizontal="left" vertical="center"/>
    </xf>
    <xf numFmtId="0" fontId="122" fillId="0" borderId="0" applyFill="0" applyBorder="0">
      <alignment horizontal="left" vertical="center"/>
    </xf>
    <xf numFmtId="0" fontId="122" fillId="0" borderId="0" applyFill="0" applyBorder="0">
      <alignment horizontal="left" vertical="center"/>
    </xf>
    <xf numFmtId="0" fontId="123" fillId="36" borderId="0" applyNumberFormat="0" applyBorder="0" applyAlignment="0" applyProtection="0"/>
    <xf numFmtId="0" fontId="99" fillId="0" borderId="0"/>
    <xf numFmtId="0" fontId="99" fillId="0" borderId="0"/>
    <xf numFmtId="0" fontId="62" fillId="37" borderId="55" applyNumberFormat="0" applyFont="0" applyAlignment="0" applyProtection="0"/>
    <xf numFmtId="0" fontId="128" fillId="38" borderId="56" applyNumberFormat="0" applyAlignment="0" applyProtection="0"/>
    <xf numFmtId="9" fontId="99" fillId="0" borderId="0" applyFont="0" applyFill="0" applyBorder="0" applyAlignment="0" applyProtection="0"/>
    <xf numFmtId="9" fontId="99" fillId="0" borderId="0" applyFont="0" applyFill="0" applyBorder="0" applyAlignment="0" applyProtection="0"/>
    <xf numFmtId="0" fontId="96" fillId="0" borderId="0" applyFill="0" applyBorder="0">
      <alignment vertical="center"/>
    </xf>
    <xf numFmtId="0" fontId="96" fillId="0" borderId="0" applyFill="0" applyBorder="0">
      <alignment vertical="center"/>
    </xf>
    <xf numFmtId="220" fontId="99" fillId="0" borderId="0" applyFill="0" applyBorder="0">
      <alignment horizontal="right" vertical="center"/>
    </xf>
    <xf numFmtId="220" fontId="99" fillId="0" borderId="0" applyFill="0" applyBorder="0">
      <alignment horizontal="right" vertical="center"/>
    </xf>
    <xf numFmtId="221" fontId="99" fillId="0" borderId="0" applyFill="0" applyBorder="0">
      <alignment horizontal="right" vertical="center"/>
    </xf>
    <xf numFmtId="221" fontId="99" fillId="0" borderId="0" applyFill="0" applyBorder="0">
      <alignment horizontal="right" vertical="center"/>
    </xf>
    <xf numFmtId="219" fontId="99" fillId="0" borderId="0" applyFill="0" applyBorder="0">
      <alignment horizontal="right" vertical="center"/>
    </xf>
    <xf numFmtId="219" fontId="99" fillId="0" borderId="0" applyFill="0" applyBorder="0">
      <alignment horizontal="right" vertical="center"/>
    </xf>
    <xf numFmtId="217" fontId="99" fillId="0" borderId="0" applyFill="0" applyBorder="0">
      <alignment horizontal="right" vertical="center"/>
    </xf>
    <xf numFmtId="217" fontId="99" fillId="0" borderId="0" applyFill="0" applyBorder="0">
      <alignment horizontal="right" vertical="center"/>
    </xf>
    <xf numFmtId="217" fontId="99" fillId="0" borderId="0" applyFill="0" applyBorder="0">
      <alignment horizontal="right" vertical="center"/>
    </xf>
    <xf numFmtId="217" fontId="99" fillId="0" borderId="0" applyFill="0" applyBorder="0">
      <alignment horizontal="right" vertical="center"/>
    </xf>
    <xf numFmtId="217" fontId="99" fillId="0" borderId="0" applyFill="0" applyBorder="0">
      <alignment horizontal="right" vertical="center"/>
    </xf>
    <xf numFmtId="218" fontId="99" fillId="0" borderId="0" applyFill="0" applyBorder="0">
      <alignment horizontal="right" vertical="center"/>
    </xf>
    <xf numFmtId="218" fontId="99" fillId="0" borderId="0" applyFill="0" applyBorder="0">
      <alignment horizontal="right" vertical="center"/>
    </xf>
    <xf numFmtId="216" fontId="99" fillId="0" borderId="0" applyFill="0" applyBorder="0">
      <alignment horizontal="right" vertical="center"/>
    </xf>
    <xf numFmtId="216" fontId="99" fillId="0" borderId="0" applyFill="0" applyBorder="0">
      <alignment horizontal="right" vertical="center"/>
    </xf>
    <xf numFmtId="0" fontId="136" fillId="0" borderId="0" applyFill="0" applyBorder="0">
      <alignment horizontal="left" vertical="center"/>
    </xf>
    <xf numFmtId="0" fontId="136" fillId="0" borderId="0" applyFill="0" applyBorder="0">
      <alignment horizontal="left" vertical="center"/>
    </xf>
    <xf numFmtId="0" fontId="137" fillId="0" borderId="0" applyFill="0" applyBorder="0">
      <alignment horizontal="left" vertical="center"/>
    </xf>
    <xf numFmtId="0" fontId="137" fillId="0" borderId="0" applyFill="0" applyBorder="0">
      <alignment horizontal="left" vertical="center"/>
    </xf>
    <xf numFmtId="0" fontId="137" fillId="0" borderId="0" applyFill="0" applyBorder="0">
      <alignment horizontal="left" vertical="center"/>
    </xf>
    <xf numFmtId="0" fontId="67" fillId="0" borderId="0">
      <alignment vertical="top"/>
    </xf>
    <xf numFmtId="0" fontId="146" fillId="0" borderId="0" applyNumberFormat="0" applyFill="0" applyBorder="0" applyAlignment="0" applyProtection="0"/>
    <xf numFmtId="0" fontId="182" fillId="0" borderId="0" applyFill="0" applyBorder="0">
      <alignment horizontal="left" vertical="center"/>
      <protection locked="0"/>
    </xf>
    <xf numFmtId="0" fontId="182" fillId="0" borderId="0" applyFill="0" applyBorder="0">
      <alignment horizontal="left" vertical="center"/>
      <protection locked="0"/>
    </xf>
    <xf numFmtId="0" fontId="183" fillId="0" borderId="0" applyFill="0" applyBorder="0">
      <alignment horizontal="left" vertical="center"/>
      <protection locked="0"/>
    </xf>
    <xf numFmtId="0" fontId="183" fillId="0" borderId="0" applyFill="0" applyBorder="0">
      <alignment horizontal="left" vertical="center"/>
      <protection locked="0"/>
    </xf>
    <xf numFmtId="0" fontId="180" fillId="0" borderId="0" applyFill="0" applyBorder="0">
      <alignment horizontal="left" vertical="center"/>
      <protection locked="0"/>
    </xf>
    <xf numFmtId="0" fontId="180" fillId="0" borderId="0" applyFill="0" applyBorder="0">
      <alignment horizontal="left" vertical="center"/>
      <protection locked="0"/>
    </xf>
    <xf numFmtId="0" fontId="184" fillId="0" borderId="0" applyFill="0" applyBorder="0">
      <alignment horizontal="left" vertical="center"/>
      <protection locked="0"/>
    </xf>
    <xf numFmtId="0" fontId="184" fillId="0" borderId="0" applyFill="0" applyBorder="0">
      <alignment horizontal="left" vertical="center"/>
      <protection locked="0"/>
    </xf>
    <xf numFmtId="0" fontId="149" fillId="0" borderId="57" applyNumberFormat="0" applyFill="0" applyAlignment="0" applyProtection="0"/>
    <xf numFmtId="0" fontId="155" fillId="0" borderId="0" applyNumberFormat="0" applyFill="0" applyBorder="0" applyAlignment="0" applyProtection="0"/>
    <xf numFmtId="0" fontId="99" fillId="0" borderId="0"/>
    <xf numFmtId="0" fontId="179" fillId="0" borderId="0" applyFill="0" applyBorder="0">
      <alignment vertical="center"/>
    </xf>
    <xf numFmtId="0" fontId="15" fillId="87" borderId="0" applyNumberFormat="0" applyFont="0" applyBorder="0" applyAlignment="0">
      <protection hidden="1"/>
    </xf>
    <xf numFmtId="0" fontId="3" fillId="0" borderId="0"/>
    <xf numFmtId="0" fontId="99" fillId="0" borderId="0" applyFill="0" applyBorder="0">
      <alignment vertical="center"/>
    </xf>
    <xf numFmtId="0" fontId="99" fillId="0" borderId="0"/>
    <xf numFmtId="0" fontId="99" fillId="0" borderId="0"/>
    <xf numFmtId="0" fontId="99" fillId="0" borderId="0"/>
    <xf numFmtId="0" fontId="99" fillId="0" borderId="49">
      <alignment vertical="center"/>
      <protection locked="0"/>
    </xf>
    <xf numFmtId="43" fontId="193" fillId="0" borderId="0" applyFont="0" applyFill="0" applyBorder="0" applyAlignment="0" applyProtection="0"/>
    <xf numFmtId="43" fontId="15" fillId="0" borderId="0" applyFont="0" applyFill="0" applyBorder="0" applyAlignment="0" applyProtection="0"/>
    <xf numFmtId="43" fontId="194" fillId="0" borderId="0" applyFont="0" applyFill="0" applyBorder="0" applyAlignment="0" applyProtection="0"/>
    <xf numFmtId="43" fontId="99"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0" fontId="94" fillId="0" borderId="0" applyFill="0" applyBorder="0">
      <alignment vertical="center"/>
    </xf>
    <xf numFmtId="0" fontId="99" fillId="0" borderId="0"/>
    <xf numFmtId="0" fontId="192" fillId="0" borderId="0"/>
    <xf numFmtId="0" fontId="99" fillId="0" borderId="0"/>
    <xf numFmtId="0" fontId="99" fillId="0" borderId="0"/>
    <xf numFmtId="0" fontId="194" fillId="0" borderId="0"/>
    <xf numFmtId="0" fontId="37" fillId="0" borderId="0" applyFill="0" applyBorder="0">
      <alignment vertical="center"/>
    </xf>
    <xf numFmtId="0" fontId="193" fillId="0" borderId="0"/>
    <xf numFmtId="9" fontId="194" fillId="0" borderId="0" applyFont="0" applyFill="0" applyBorder="0" applyAlignment="0" applyProtection="0"/>
    <xf numFmtId="9" fontId="192" fillId="0" borderId="0" applyFont="0" applyFill="0" applyBorder="0" applyAlignment="0" applyProtection="0"/>
    <xf numFmtId="217" fontId="99" fillId="0" borderId="0" applyFill="0" applyBorder="0">
      <alignment horizontal="right" vertical="center"/>
    </xf>
    <xf numFmtId="217" fontId="99" fillId="0" borderId="0" applyFill="0" applyBorder="0">
      <alignment horizontal="right" vertical="center"/>
    </xf>
    <xf numFmtId="217" fontId="99" fillId="0" borderId="0" applyFill="0" applyBorder="0">
      <alignment horizontal="right" vertical="center"/>
    </xf>
    <xf numFmtId="223" fontId="37" fillId="0" borderId="54">
      <alignment vertical="center"/>
      <protection locked="0"/>
    </xf>
    <xf numFmtId="223" fontId="37" fillId="0" borderId="0" applyFill="0" applyBorder="0">
      <alignment vertical="center"/>
    </xf>
    <xf numFmtId="0" fontId="195" fillId="0" borderId="0" applyFill="0" applyBorder="0">
      <alignment vertical="center"/>
    </xf>
    <xf numFmtId="0" fontId="196" fillId="0" borderId="0" applyFill="0" applyBorder="0">
      <alignment vertical="center"/>
    </xf>
    <xf numFmtId="0" fontId="99" fillId="0" borderId="0"/>
    <xf numFmtId="0" fontId="99" fillId="0" borderId="0"/>
    <xf numFmtId="0" fontId="99" fillId="0" borderId="0"/>
    <xf numFmtId="0" fontId="99" fillId="0" borderId="49">
      <alignment vertical="center"/>
      <protection locked="0"/>
    </xf>
    <xf numFmtId="0" fontId="99" fillId="0" borderId="0" applyFill="0" applyBorder="0">
      <alignment vertical="center"/>
    </xf>
    <xf numFmtId="220" fontId="99" fillId="0" borderId="49">
      <alignment horizontal="center" vertical="center"/>
      <protection locked="0"/>
    </xf>
    <xf numFmtId="15" fontId="99" fillId="0" borderId="49">
      <alignment horizontal="center" vertical="center"/>
      <protection locked="0"/>
    </xf>
    <xf numFmtId="219" fontId="99" fillId="0" borderId="49">
      <alignment horizontal="center" vertical="center"/>
      <protection locked="0"/>
    </xf>
    <xf numFmtId="217" fontId="99" fillId="0" borderId="49">
      <alignment horizontal="center" vertical="center"/>
      <protection locked="0"/>
    </xf>
    <xf numFmtId="218" fontId="99" fillId="0" borderId="49">
      <alignment horizontal="center" vertical="center"/>
      <protection locked="0"/>
    </xf>
    <xf numFmtId="216" fontId="99" fillId="0" borderId="49">
      <alignment horizontal="center" vertical="center"/>
      <protection locked="0"/>
    </xf>
    <xf numFmtId="0" fontId="99" fillId="0" borderId="49">
      <alignment vertical="center"/>
      <protection locked="0"/>
    </xf>
    <xf numFmtId="0" fontId="99" fillId="0" borderId="49">
      <alignment vertical="center"/>
      <protection locked="0"/>
    </xf>
    <xf numFmtId="220" fontId="99" fillId="0" borderId="49">
      <alignment horizontal="right" vertical="center"/>
      <protection locked="0"/>
    </xf>
    <xf numFmtId="221" fontId="99" fillId="0" borderId="49">
      <alignment horizontal="right" vertical="center"/>
      <protection locked="0"/>
    </xf>
    <xf numFmtId="219" fontId="99" fillId="0" borderId="49">
      <alignment horizontal="right" vertical="center"/>
      <protection locked="0"/>
    </xf>
    <xf numFmtId="217" fontId="99" fillId="0" borderId="49">
      <alignment horizontal="right" vertical="center"/>
      <protection locked="0"/>
    </xf>
    <xf numFmtId="218" fontId="99" fillId="0" borderId="49">
      <alignment horizontal="right" vertical="center"/>
      <protection locked="0"/>
    </xf>
    <xf numFmtId="216" fontId="99" fillId="0" borderId="49">
      <alignment horizontal="right" vertical="center"/>
      <protection locked="0"/>
    </xf>
    <xf numFmtId="0" fontId="99" fillId="0" borderId="0" applyNumberFormat="0" applyFont="0" applyFill="0" applyBorder="0">
      <alignment horizontal="center" vertical="center"/>
      <protection locked="0"/>
    </xf>
    <xf numFmtId="220" fontId="99" fillId="0" borderId="0" applyFill="0" applyBorder="0">
      <alignment horizontal="center" vertical="center"/>
    </xf>
    <xf numFmtId="15" fontId="99" fillId="0" borderId="0" applyFill="0" applyBorder="0">
      <alignment horizontal="center" vertical="center"/>
    </xf>
    <xf numFmtId="219" fontId="99" fillId="0" borderId="0" applyFill="0" applyBorder="0">
      <alignment horizontal="center" vertical="center"/>
    </xf>
    <xf numFmtId="217" fontId="99" fillId="0" borderId="0" applyFill="0" applyBorder="0">
      <alignment horizontal="center" vertical="center"/>
    </xf>
    <xf numFmtId="218" fontId="99" fillId="0" borderId="0" applyFill="0" applyBorder="0">
      <alignment horizontal="center" vertical="center"/>
    </xf>
    <xf numFmtId="216" fontId="99" fillId="0" borderId="0" applyFill="0" applyBorder="0">
      <alignment horizontal="center" vertical="center"/>
    </xf>
    <xf numFmtId="43" fontId="99" fillId="0" borderId="0" applyFont="0" applyFill="0" applyBorder="0" applyAlignment="0" applyProtection="0"/>
    <xf numFmtId="0" fontId="99" fillId="0" borderId="0" applyFill="0" applyBorder="0">
      <alignment vertical="center"/>
    </xf>
    <xf numFmtId="0" fontId="99" fillId="0" borderId="4" applyFill="0">
      <alignment horizontal="center" vertical="center"/>
    </xf>
    <xf numFmtId="222" fontId="99" fillId="0" borderId="4" applyFill="0">
      <alignment horizontal="center" vertical="center"/>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 fillId="0" borderId="0"/>
    <xf numFmtId="9" fontId="99" fillId="0" borderId="0" applyFont="0" applyFill="0" applyBorder="0" applyAlignment="0" applyProtection="0"/>
    <xf numFmtId="220" fontId="99" fillId="0" borderId="0" applyFill="0" applyBorder="0">
      <alignment horizontal="right" vertical="center"/>
    </xf>
    <xf numFmtId="221" fontId="99" fillId="0" borderId="0" applyFill="0" applyBorder="0">
      <alignment horizontal="right" vertical="center"/>
    </xf>
    <xf numFmtId="219" fontId="99" fillId="0" borderId="0" applyFill="0" applyBorder="0">
      <alignment horizontal="right" vertical="center"/>
    </xf>
    <xf numFmtId="217" fontId="99" fillId="0" borderId="0" applyFill="0" applyBorder="0">
      <alignment horizontal="right" vertical="center"/>
    </xf>
    <xf numFmtId="217" fontId="99" fillId="0" borderId="0" applyFill="0" applyBorder="0">
      <alignment horizontal="right" vertical="center"/>
    </xf>
    <xf numFmtId="217" fontId="99" fillId="0" borderId="0" applyFill="0" applyBorder="0">
      <alignment horizontal="right" vertical="center"/>
    </xf>
    <xf numFmtId="217" fontId="99" fillId="0" borderId="0" applyFill="0" applyBorder="0">
      <alignment horizontal="right" vertical="center"/>
    </xf>
    <xf numFmtId="217" fontId="99" fillId="0" borderId="0" applyFill="0" applyBorder="0">
      <alignment horizontal="right" vertical="center"/>
    </xf>
    <xf numFmtId="217" fontId="99" fillId="0" borderId="0" applyFill="0" applyBorder="0">
      <alignment horizontal="right" vertical="center"/>
    </xf>
    <xf numFmtId="217" fontId="99" fillId="0" borderId="0" applyFill="0" applyBorder="0">
      <alignment horizontal="right" vertical="center"/>
    </xf>
    <xf numFmtId="218" fontId="99" fillId="0" borderId="0" applyFill="0" applyBorder="0">
      <alignment horizontal="right" vertical="center"/>
    </xf>
    <xf numFmtId="216" fontId="99" fillId="0" borderId="0" applyFill="0" applyBorder="0">
      <alignment horizontal="right" vertical="center"/>
    </xf>
    <xf numFmtId="44" fontId="99" fillId="0" borderId="0" applyFont="0" applyFill="0" applyBorder="0" applyAlignment="0" applyProtection="0"/>
    <xf numFmtId="0" fontId="1" fillId="0" borderId="0"/>
  </cellStyleXfs>
  <cellXfs count="290">
    <xf numFmtId="0" fontId="0" fillId="0" borderId="0" xfId="0"/>
    <xf numFmtId="169" fontId="20" fillId="4" borderId="1" xfId="0" applyNumberFormat="1" applyFont="1" applyFill="1" applyBorder="1"/>
    <xf numFmtId="168" fontId="20" fillId="0" borderId="0" xfId="0" applyNumberFormat="1" applyFont="1"/>
    <xf numFmtId="0" fontId="13" fillId="0" borderId="0" xfId="0" applyFont="1" applyAlignment="1">
      <alignment horizontal="left"/>
    </xf>
    <xf numFmtId="0" fontId="24" fillId="0" borderId="0" xfId="0" applyFont="1"/>
    <xf numFmtId="0" fontId="13" fillId="0" borderId="0" xfId="0" applyFont="1"/>
    <xf numFmtId="0" fontId="27" fillId="0" borderId="0" xfId="0" applyFont="1"/>
    <xf numFmtId="179" fontId="25" fillId="6" borderId="7" xfId="1" applyNumberFormat="1" applyFont="1" applyFill="1" applyBorder="1" applyAlignment="1">
      <alignment horizontal="right"/>
    </xf>
    <xf numFmtId="0" fontId="13" fillId="0" borderId="0" xfId="0" applyFont="1" applyAlignment="1">
      <alignment horizontal="right"/>
    </xf>
    <xf numFmtId="0" fontId="25" fillId="0" borderId="0" xfId="0" applyFont="1"/>
    <xf numFmtId="0" fontId="24" fillId="0" borderId="0" xfId="0" applyFont="1" applyAlignment="1">
      <alignment horizontal="center"/>
    </xf>
    <xf numFmtId="169" fontId="20" fillId="4" borderId="1" xfId="0" applyNumberFormat="1" applyFont="1" applyFill="1" applyBorder="1" applyAlignment="1">
      <alignment horizontal="center" vertical="center"/>
    </xf>
    <xf numFmtId="0" fontId="13" fillId="0" borderId="0" xfId="0" applyFont="1" applyAlignment="1">
      <alignment horizontal="center"/>
    </xf>
    <xf numFmtId="0" fontId="28" fillId="0" borderId="0" xfId="0" applyFont="1" applyAlignment="1">
      <alignment horizontal="center"/>
    </xf>
    <xf numFmtId="169" fontId="20" fillId="0" borderId="0" xfId="0" applyNumberFormat="1" applyFont="1" applyAlignment="1">
      <alignment horizontal="center" vertical="center"/>
    </xf>
    <xf numFmtId="1" fontId="13" fillId="0" borderId="0" xfId="0" applyNumberFormat="1" applyFont="1" applyAlignment="1">
      <alignment horizontal="left"/>
    </xf>
    <xf numFmtId="1" fontId="13" fillId="0" borderId="0" xfId="0" applyNumberFormat="1" applyFont="1" applyAlignment="1">
      <alignment horizontal="center"/>
    </xf>
    <xf numFmtId="1" fontId="13" fillId="0" borderId="0" xfId="0" applyNumberFormat="1" applyFont="1"/>
    <xf numFmtId="170" fontId="27" fillId="0" borderId="0" xfId="0" applyNumberFormat="1" applyFont="1"/>
    <xf numFmtId="170" fontId="25" fillId="0" borderId="0" xfId="0" applyNumberFormat="1" applyFont="1" applyAlignment="1">
      <alignment horizontal="center"/>
    </xf>
    <xf numFmtId="170" fontId="13" fillId="0" borderId="0" xfId="0" applyNumberFormat="1" applyFont="1" applyAlignment="1">
      <alignment horizontal="left"/>
    </xf>
    <xf numFmtId="170" fontId="13" fillId="0" borderId="0" xfId="0" applyNumberFormat="1" applyFont="1"/>
    <xf numFmtId="170" fontId="13" fillId="0" borderId="0" xfId="0" applyNumberFormat="1" applyFont="1" applyAlignment="1">
      <alignment horizontal="center"/>
    </xf>
    <xf numFmtId="170" fontId="23" fillId="0" borderId="0" xfId="0" applyNumberFormat="1" applyFont="1" applyAlignment="1">
      <alignment horizontal="left"/>
    </xf>
    <xf numFmtId="10" fontId="13" fillId="0" borderId="0" xfId="0" applyNumberFormat="1" applyFont="1"/>
    <xf numFmtId="0" fontId="13" fillId="0" borderId="3" xfId="0" applyFont="1" applyBorder="1"/>
    <xf numFmtId="0" fontId="16" fillId="0" borderId="0" xfId="0" applyFont="1"/>
    <xf numFmtId="0" fontId="34" fillId="0" borderId="0" xfId="0" applyFont="1"/>
    <xf numFmtId="0" fontId="37" fillId="8" borderId="0" xfId="0" applyFont="1" applyFill="1" applyAlignment="1">
      <alignment wrapText="1"/>
    </xf>
    <xf numFmtId="0" fontId="37" fillId="8" borderId="0" xfId="0" applyFont="1" applyFill="1"/>
    <xf numFmtId="0" fontId="37" fillId="8" borderId="0" xfId="0" applyFont="1" applyFill="1" applyAlignment="1">
      <alignment horizontal="center"/>
    </xf>
    <xf numFmtId="0" fontId="14" fillId="0" borderId="0" xfId="0" applyFont="1"/>
    <xf numFmtId="0" fontId="15" fillId="0" borderId="0" xfId="0" applyFont="1"/>
    <xf numFmtId="0" fontId="44" fillId="0" borderId="0" xfId="0" applyFont="1" applyAlignment="1">
      <alignment vertical="center"/>
    </xf>
    <xf numFmtId="0" fontId="45" fillId="0" borderId="0" xfId="0" applyFont="1" applyAlignment="1">
      <alignment horizontal="left" vertical="center" indent="1"/>
    </xf>
    <xf numFmtId="0" fontId="46" fillId="7" borderId="0" xfId="0" applyFont="1" applyFill="1" applyAlignment="1">
      <alignment vertical="center"/>
    </xf>
    <xf numFmtId="0" fontId="45" fillId="0" borderId="0" xfId="0" applyFont="1" applyAlignment="1">
      <alignment wrapText="1"/>
    </xf>
    <xf numFmtId="0" fontId="43" fillId="0" borderId="0" xfId="0" applyFont="1" applyAlignment="1">
      <alignment horizontal="left"/>
    </xf>
    <xf numFmtId="0" fontId="45" fillId="0" borderId="0" xfId="0" applyFont="1"/>
    <xf numFmtId="0" fontId="46" fillId="7" borderId="0" xfId="0" applyFont="1" applyFill="1" applyAlignment="1">
      <alignment horizontal="left" vertical="center"/>
    </xf>
    <xf numFmtId="0" fontId="50" fillId="0" borderId="0" xfId="0" applyFont="1"/>
    <xf numFmtId="0" fontId="20" fillId="3" borderId="1" xfId="0" applyFont="1" applyFill="1" applyBorder="1" applyAlignment="1">
      <alignment horizontal="left" vertical="center"/>
    </xf>
    <xf numFmtId="0" fontId="26" fillId="0" borderId="0" xfId="0" applyFont="1" applyAlignment="1">
      <alignment horizontal="left" vertical="center"/>
    </xf>
    <xf numFmtId="0" fontId="16" fillId="0" borderId="2" xfId="0" applyFont="1" applyBorder="1"/>
    <xf numFmtId="0" fontId="13" fillId="0" borderId="0" xfId="0" applyFont="1" applyAlignment="1">
      <alignment horizontal="left" indent="1"/>
    </xf>
    <xf numFmtId="0" fontId="20" fillId="0" borderId="0" xfId="0" applyFont="1" applyAlignment="1">
      <alignment horizontal="left" vertical="center"/>
    </xf>
    <xf numFmtId="0" fontId="18" fillId="0" borderId="0" xfId="0" applyFont="1"/>
    <xf numFmtId="0" fontId="0" fillId="0" borderId="0" xfId="0" applyAlignment="1">
      <alignment horizontal="left"/>
    </xf>
    <xf numFmtId="172" fontId="20" fillId="0" borderId="0" xfId="0" applyNumberFormat="1" applyFont="1"/>
    <xf numFmtId="172" fontId="13" fillId="0" borderId="0" xfId="0" applyNumberFormat="1" applyFont="1"/>
    <xf numFmtId="172" fontId="13" fillId="0" borderId="2" xfId="0" applyNumberFormat="1" applyFont="1" applyBorder="1"/>
    <xf numFmtId="176" fontId="25" fillId="6" borderId="8" xfId="0" applyNumberFormat="1" applyFont="1" applyFill="1" applyBorder="1"/>
    <xf numFmtId="178" fontId="25" fillId="6" borderId="8" xfId="0" applyNumberFormat="1" applyFont="1" applyFill="1" applyBorder="1"/>
    <xf numFmtId="0" fontId="51" fillId="0" borderId="0" xfId="0" applyFont="1"/>
    <xf numFmtId="0" fontId="51" fillId="0" borderId="0" xfId="0" applyFont="1" applyAlignment="1">
      <alignment vertical="top"/>
    </xf>
    <xf numFmtId="0" fontId="0" fillId="0" borderId="0" xfId="0" applyAlignment="1">
      <alignment vertical="top"/>
    </xf>
    <xf numFmtId="0" fontId="54" fillId="0" borderId="0" xfId="0" applyFont="1" applyAlignment="1">
      <alignment horizontal="left"/>
    </xf>
    <xf numFmtId="0" fontId="55" fillId="0" borderId="0" xfId="0" applyFont="1"/>
    <xf numFmtId="0" fontId="52" fillId="0" borderId="0" xfId="0" applyFont="1" applyAlignment="1">
      <alignment horizontal="left" vertical="center" indent="1"/>
    </xf>
    <xf numFmtId="0" fontId="56" fillId="0" borderId="0" xfId="0" applyFont="1"/>
    <xf numFmtId="0" fontId="57" fillId="0" borderId="0" xfId="0" applyFont="1" applyAlignment="1">
      <alignment vertical="top"/>
    </xf>
    <xf numFmtId="177" fontId="25" fillId="6" borderId="7" xfId="1" applyNumberFormat="1" applyFont="1" applyFill="1" applyBorder="1" applyAlignment="1">
      <alignment horizontal="right"/>
    </xf>
    <xf numFmtId="0" fontId="16" fillId="0" borderId="0" xfId="0" applyFont="1" applyAlignment="1">
      <alignment horizontal="left"/>
    </xf>
    <xf numFmtId="0" fontId="0" fillId="0" borderId="0" xfId="0" applyAlignment="1">
      <alignment horizontal="left" indent="1"/>
    </xf>
    <xf numFmtId="0" fontId="25" fillId="0" borderId="0" xfId="0" applyFont="1" applyAlignment="1">
      <alignment horizontal="left"/>
    </xf>
    <xf numFmtId="180" fontId="13" fillId="0" borderId="0" xfId="0" applyNumberFormat="1" applyFont="1"/>
    <xf numFmtId="170" fontId="29" fillId="0" borderId="0" xfId="0" applyNumberFormat="1" applyFont="1" applyAlignment="1">
      <alignment horizontal="right"/>
    </xf>
    <xf numFmtId="175" fontId="29" fillId="0" borderId="0" xfId="1" applyNumberFormat="1" applyFont="1"/>
    <xf numFmtId="172" fontId="16" fillId="0" borderId="2" xfId="1" applyNumberFormat="1" applyFont="1" applyBorder="1"/>
    <xf numFmtId="172" fontId="13" fillId="0" borderId="0" xfId="1" applyNumberFormat="1"/>
    <xf numFmtId="170" fontId="21" fillId="0" borderId="0" xfId="0" applyNumberFormat="1" applyFont="1" applyAlignment="1">
      <alignment horizontal="right"/>
    </xf>
    <xf numFmtId="10" fontId="29" fillId="0" borderId="0" xfId="0" applyNumberFormat="1" applyFont="1"/>
    <xf numFmtId="0" fontId="21" fillId="8" borderId="0" xfId="0" applyFont="1" applyFill="1"/>
    <xf numFmtId="0" fontId="21" fillId="14" borderId="0" xfId="0" applyFont="1" applyFill="1" applyAlignment="1">
      <alignment horizontal="center"/>
    </xf>
    <xf numFmtId="0" fontId="0" fillId="8" borderId="0" xfId="0" applyFill="1"/>
    <xf numFmtId="0" fontId="41" fillId="0" borderId="0" xfId="0" applyFont="1" applyAlignment="1">
      <alignment horizontal="left"/>
    </xf>
    <xf numFmtId="0" fontId="36" fillId="7" borderId="0" xfId="0" applyFont="1" applyFill="1" applyAlignment="1">
      <alignment vertical="center"/>
    </xf>
    <xf numFmtId="0" fontId="157" fillId="11" borderId="0" xfId="0" applyFont="1" applyFill="1" applyAlignment="1">
      <alignment vertical="center"/>
    </xf>
    <xf numFmtId="0" fontId="157" fillId="0" borderId="0" xfId="0" applyFont="1" applyAlignment="1">
      <alignment vertical="center"/>
    </xf>
    <xf numFmtId="0" fontId="157" fillId="0" borderId="0" xfId="0" applyFont="1" applyAlignment="1">
      <alignment vertical="center" wrapText="1"/>
    </xf>
    <xf numFmtId="0" fontId="157" fillId="0" borderId="0" xfId="0" applyFont="1" applyAlignment="1">
      <alignment wrapText="1"/>
    </xf>
    <xf numFmtId="0" fontId="158" fillId="12" borderId="0" xfId="0" applyFont="1" applyFill="1"/>
    <xf numFmtId="0" fontId="53" fillId="0" borderId="0" xfId="0" applyFont="1" applyAlignment="1">
      <alignment horizontal="left"/>
    </xf>
    <xf numFmtId="0" fontId="36" fillId="7" borderId="0" xfId="0" applyFont="1" applyFill="1" applyAlignment="1">
      <alignment horizontal="left" vertical="center"/>
    </xf>
    <xf numFmtId="0" fontId="15" fillId="0" borderId="0" xfId="0" applyFont="1" applyAlignment="1">
      <alignment horizontal="right"/>
    </xf>
    <xf numFmtId="0" fontId="43" fillId="0" borderId="0" xfId="0" applyFont="1" applyAlignment="1">
      <alignment horizontal="right"/>
    </xf>
    <xf numFmtId="0" fontId="159" fillId="2" borderId="0" xfId="52118" applyFont="1" applyFill="1" applyAlignment="1">
      <alignment horizontal="left"/>
    </xf>
    <xf numFmtId="0" fontId="14" fillId="0" borderId="0" xfId="52118" applyFont="1"/>
    <xf numFmtId="0" fontId="161" fillId="0" borderId="0" xfId="52118" applyFont="1"/>
    <xf numFmtId="0" fontId="8" fillId="0" borderId="0" xfId="52118"/>
    <xf numFmtId="206" fontId="162" fillId="0" borderId="0" xfId="52118" applyNumberFormat="1" applyFont="1"/>
    <xf numFmtId="0" fontId="163" fillId="0" borderId="0" xfId="52118" applyFont="1"/>
    <xf numFmtId="0" fontId="32" fillId="60" borderId="0" xfId="0" applyFont="1" applyFill="1"/>
    <xf numFmtId="0" fontId="19" fillId="61" borderId="0" xfId="0" applyFont="1" applyFill="1"/>
    <xf numFmtId="0" fontId="36" fillId="62" borderId="0" xfId="0" applyFont="1" applyFill="1"/>
    <xf numFmtId="0" fontId="0" fillId="61" borderId="0" xfId="0" applyFill="1"/>
    <xf numFmtId="0" fontId="22" fillId="60" borderId="0" xfId="0" applyFont="1" applyFill="1"/>
    <xf numFmtId="167" fontId="17" fillId="60" borderId="0" xfId="0" applyNumberFormat="1" applyFont="1" applyFill="1" applyAlignment="1">
      <alignment horizontal="left" vertical="center"/>
    </xf>
    <xf numFmtId="0" fontId="22" fillId="61" borderId="0" xfId="0" applyFont="1" applyFill="1"/>
    <xf numFmtId="0" fontId="159" fillId="60" borderId="0" xfId="52118" applyFont="1" applyFill="1" applyAlignment="1">
      <alignment horizontal="left"/>
    </xf>
    <xf numFmtId="0" fontId="159" fillId="61" borderId="0" xfId="52118" applyFont="1" applyFill="1" applyAlignment="1">
      <alignment horizontal="left"/>
    </xf>
    <xf numFmtId="0" fontId="160" fillId="60" borderId="0" xfId="52118" applyFont="1" applyFill="1" applyAlignment="1">
      <alignment horizontal="left"/>
    </xf>
    <xf numFmtId="0" fontId="160" fillId="61" borderId="0" xfId="52118" applyFont="1" applyFill="1" applyAlignment="1">
      <alignment horizontal="left"/>
    </xf>
    <xf numFmtId="0" fontId="33" fillId="61" borderId="0" xfId="0" applyFont="1" applyFill="1" applyAlignment="1">
      <alignment horizontal="left" vertical="center"/>
    </xf>
    <xf numFmtId="0" fontId="33" fillId="61" borderId="0" xfId="0" applyFont="1" applyFill="1" applyAlignment="1">
      <alignment horizontal="center" vertical="center"/>
    </xf>
    <xf numFmtId="0" fontId="33" fillId="61" borderId="0" xfId="0" applyFont="1" applyFill="1"/>
    <xf numFmtId="175" fontId="22" fillId="60" borderId="0" xfId="1" applyNumberFormat="1" applyFont="1" applyFill="1"/>
    <xf numFmtId="0" fontId="17" fillId="60" borderId="0" xfId="0" applyFont="1" applyFill="1" applyAlignment="1">
      <alignment horizontal="left" vertical="center"/>
    </xf>
    <xf numFmtId="0" fontId="17" fillId="61" borderId="0" xfId="0" applyFont="1" applyFill="1" applyAlignment="1">
      <alignment horizontal="center" vertical="center"/>
    </xf>
    <xf numFmtId="0" fontId="17" fillId="61" borderId="0" xfId="0" applyFont="1" applyFill="1"/>
    <xf numFmtId="0" fontId="31" fillId="61" borderId="0" xfId="0" applyFont="1" applyFill="1"/>
    <xf numFmtId="0" fontId="31" fillId="60" borderId="0" xfId="0" applyFont="1" applyFill="1" applyAlignment="1">
      <alignment horizontal="left" vertical="center"/>
    </xf>
    <xf numFmtId="169" fontId="20" fillId="4" borderId="0" xfId="0" applyNumberFormat="1" applyFont="1" applyFill="1"/>
    <xf numFmtId="175" fontId="22" fillId="60" borderId="0" xfId="52119" applyNumberFormat="1" applyFont="1" applyFill="1"/>
    <xf numFmtId="0" fontId="21" fillId="0" borderId="0" xfId="3" applyFont="1"/>
    <xf numFmtId="0" fontId="30" fillId="0" borderId="0" xfId="0" applyFont="1"/>
    <xf numFmtId="207" fontId="25" fillId="6" borderId="36" xfId="52119" applyNumberFormat="1" applyFont="1" applyFill="1" applyBorder="1" applyAlignment="1">
      <alignment horizontal="right"/>
    </xf>
    <xf numFmtId="0" fontId="28" fillId="0" borderId="0" xfId="0" applyFont="1" applyAlignment="1">
      <alignment horizontal="left" indent="1"/>
    </xf>
    <xf numFmtId="172" fontId="16" fillId="0" borderId="0" xfId="0" applyNumberFormat="1" applyFont="1" applyAlignment="1">
      <alignment horizontal="center" vertical="center" wrapText="1"/>
    </xf>
    <xf numFmtId="208" fontId="25" fillId="6" borderId="8" xfId="0" applyNumberFormat="1" applyFont="1" applyFill="1" applyBorder="1"/>
    <xf numFmtId="166" fontId="29" fillId="0" borderId="0" xfId="1" applyNumberFormat="1" applyFont="1"/>
    <xf numFmtId="0" fontId="0" fillId="0" borderId="0" xfId="0" applyAlignment="1">
      <alignment horizontal="left" indent="2"/>
    </xf>
    <xf numFmtId="0" fontId="13" fillId="0" borderId="0" xfId="0" applyFont="1" applyAlignment="1">
      <alignment horizontal="left" indent="2"/>
    </xf>
    <xf numFmtId="205" fontId="25" fillId="6" borderId="8" xfId="0" applyNumberFormat="1" applyFont="1" applyFill="1" applyBorder="1"/>
    <xf numFmtId="174" fontId="29" fillId="0" borderId="0" xfId="1" applyNumberFormat="1" applyFont="1"/>
    <xf numFmtId="171" fontId="29" fillId="0" borderId="0" xfId="1" applyNumberFormat="1" applyFont="1"/>
    <xf numFmtId="178" fontId="25" fillId="6" borderId="8" xfId="0" applyNumberFormat="1" applyFont="1" applyFill="1" applyBorder="1" applyAlignment="1">
      <alignment horizontal="center"/>
    </xf>
    <xf numFmtId="179" fontId="25" fillId="6" borderId="8" xfId="0" applyNumberFormat="1" applyFont="1" applyFill="1" applyBorder="1" applyAlignment="1">
      <alignment horizontal="center"/>
    </xf>
    <xf numFmtId="209" fontId="25" fillId="6" borderId="8" xfId="0" applyNumberFormat="1" applyFont="1" applyFill="1" applyBorder="1" applyAlignment="1">
      <alignment horizontal="center"/>
    </xf>
    <xf numFmtId="210" fontId="166" fillId="0" borderId="0" xfId="52120">
      <alignment horizontal="center" vertical="center"/>
    </xf>
    <xf numFmtId="0" fontId="25" fillId="0" borderId="0" xfId="0" applyFont="1" applyAlignment="1">
      <alignment horizontal="right"/>
    </xf>
    <xf numFmtId="207" fontId="25" fillId="6" borderId="38" xfId="52119" applyNumberFormat="1" applyFont="1" applyFill="1" applyBorder="1" applyAlignment="1">
      <alignment horizontal="right"/>
    </xf>
    <xf numFmtId="175" fontId="24" fillId="0" borderId="0" xfId="0" applyNumberFormat="1" applyFont="1"/>
    <xf numFmtId="170" fontId="25" fillId="6" borderId="39" xfId="0" applyNumberFormat="1" applyFont="1" applyFill="1" applyBorder="1" applyAlignment="1">
      <alignment horizontal="right"/>
    </xf>
    <xf numFmtId="0" fontId="22" fillId="61" borderId="0" xfId="0" applyFont="1" applyFill="1" applyAlignment="1">
      <alignment horizontal="left"/>
    </xf>
    <xf numFmtId="0" fontId="40" fillId="60" borderId="0" xfId="0" applyFont="1" applyFill="1"/>
    <xf numFmtId="0" fontId="40" fillId="62" borderId="0" xfId="0" applyFont="1" applyFill="1" applyAlignment="1">
      <alignment horizontal="left"/>
    </xf>
    <xf numFmtId="0" fontId="48" fillId="61" borderId="0" xfId="0" applyFont="1" applyFill="1"/>
    <xf numFmtId="0" fontId="49" fillId="60" borderId="0" xfId="0" applyFont="1" applyFill="1"/>
    <xf numFmtId="0" fontId="49" fillId="61" borderId="0" xfId="0" applyFont="1" applyFill="1"/>
    <xf numFmtId="178" fontId="25" fillId="6" borderId="7" xfId="1" applyNumberFormat="1" applyFont="1" applyFill="1" applyBorder="1" applyAlignment="1">
      <alignment horizontal="right"/>
    </xf>
    <xf numFmtId="210" fontId="166" fillId="61" borderId="0" xfId="52120" applyFill="1">
      <alignment horizontal="center" vertical="center"/>
    </xf>
    <xf numFmtId="0" fontId="13" fillId="58" borderId="0" xfId="52118" applyFont="1" applyFill="1"/>
    <xf numFmtId="0" fontId="157" fillId="64" borderId="0" xfId="0" applyFont="1" applyFill="1" applyAlignment="1">
      <alignment vertical="center"/>
    </xf>
    <xf numFmtId="0" fontId="167" fillId="0" borderId="0" xfId="0" applyFont="1" applyAlignment="1">
      <alignment horizontal="left"/>
    </xf>
    <xf numFmtId="0" fontId="16" fillId="0" borderId="0" xfId="0" applyFont="1" applyAlignment="1">
      <alignment horizontal="left" indent="1"/>
    </xf>
    <xf numFmtId="0" fontId="23" fillId="0" borderId="0" xfId="0" applyFont="1" applyAlignment="1">
      <alignment horizontal="left"/>
    </xf>
    <xf numFmtId="0" fontId="16" fillId="0" borderId="0" xfId="0" applyFont="1" applyAlignment="1">
      <alignment horizontal="center"/>
    </xf>
    <xf numFmtId="0" fontId="16" fillId="0" borderId="0" xfId="0" applyFont="1" applyAlignment="1">
      <alignment horizontal="center" wrapText="1"/>
    </xf>
    <xf numFmtId="1" fontId="20" fillId="0" borderId="0" xfId="1" applyNumberFormat="1" applyFont="1" applyAlignment="1">
      <alignment horizontal="right"/>
    </xf>
    <xf numFmtId="0" fontId="23" fillId="0" borderId="0" xfId="0" applyFont="1" applyAlignment="1">
      <alignment horizontal="right"/>
    </xf>
    <xf numFmtId="0" fontId="21" fillId="0" borderId="0" xfId="0" applyFont="1" applyAlignment="1">
      <alignment horizontal="left" vertical="center"/>
    </xf>
    <xf numFmtId="0" fontId="21" fillId="0" borderId="0" xfId="0" applyFont="1" applyAlignment="1">
      <alignment horizontal="left" vertical="center" indent="1"/>
    </xf>
    <xf numFmtId="0" fontId="31" fillId="59" borderId="0" xfId="0" applyFont="1" applyFill="1" applyAlignment="1">
      <alignment horizontal="left" vertical="center"/>
    </xf>
    <xf numFmtId="0" fontId="31" fillId="59" borderId="0" xfId="0" applyFont="1" applyFill="1" applyAlignment="1">
      <alignment horizontal="center" vertical="center" wrapText="1"/>
    </xf>
    <xf numFmtId="0" fontId="20" fillId="0" borderId="0" xfId="3" applyFont="1"/>
    <xf numFmtId="172" fontId="20" fillId="0" borderId="0" xfId="0" applyNumberFormat="1" applyFont="1" applyAlignment="1">
      <alignment horizontal="right"/>
    </xf>
    <xf numFmtId="0" fontId="168" fillId="0" borderId="0" xfId="0" applyFont="1" applyAlignment="1">
      <alignment horizontal="left" vertical="center" indent="1"/>
    </xf>
    <xf numFmtId="0" fontId="168" fillId="0" borderId="0" xfId="0" applyFont="1" applyAlignment="1">
      <alignment horizontal="left" vertical="center" indent="2"/>
    </xf>
    <xf numFmtId="166" fontId="21" fillId="0" borderId="0" xfId="1" applyNumberFormat="1" applyFont="1"/>
    <xf numFmtId="174" fontId="21" fillId="0" borderId="0" xfId="1" applyNumberFormat="1" applyFont="1"/>
    <xf numFmtId="0" fontId="169" fillId="60" borderId="0" xfId="0" applyFont="1" applyFill="1"/>
    <xf numFmtId="0" fontId="13" fillId="0" borderId="0" xfId="52118" applyFont="1"/>
    <xf numFmtId="0" fontId="25" fillId="0" borderId="0" xfId="52118" applyFont="1"/>
    <xf numFmtId="0" fontId="29" fillId="0" borderId="0" xfId="52118" applyFont="1"/>
    <xf numFmtId="0" fontId="30" fillId="0" borderId="0" xfId="52118" applyFont="1"/>
    <xf numFmtId="49" fontId="21" fillId="6" borderId="41" xfId="52118" applyNumberFormat="1" applyFont="1" applyFill="1" applyBorder="1"/>
    <xf numFmtId="49" fontId="21" fillId="6" borderId="42" xfId="52118" applyNumberFormat="1" applyFont="1" applyFill="1" applyBorder="1"/>
    <xf numFmtId="49" fontId="21" fillId="6" borderId="43" xfId="52118" applyNumberFormat="1" applyFont="1" applyFill="1" applyBorder="1"/>
    <xf numFmtId="0" fontId="22" fillId="0" borderId="0" xfId="0" applyFont="1" applyAlignment="1">
      <alignment horizontal="left"/>
    </xf>
    <xf numFmtId="0" fontId="21" fillId="0" borderId="0" xfId="0" applyFont="1" applyAlignment="1">
      <alignment horizontal="left"/>
    </xf>
    <xf numFmtId="1" fontId="35" fillId="0" borderId="0" xfId="1" applyNumberFormat="1" applyFont="1" applyAlignment="1">
      <alignment horizontal="right"/>
    </xf>
    <xf numFmtId="0" fontId="162" fillId="0" borderId="0" xfId="52118" applyFont="1"/>
    <xf numFmtId="9" fontId="29" fillId="0" borderId="0" xfId="0" applyNumberFormat="1" applyFont="1"/>
    <xf numFmtId="172" fontId="22" fillId="61" borderId="8" xfId="0" applyNumberFormat="1" applyFont="1" applyFill="1" applyBorder="1"/>
    <xf numFmtId="0" fontId="0" fillId="0" borderId="0" xfId="0" applyAlignment="1">
      <alignment horizontal="left" indent="3"/>
    </xf>
    <xf numFmtId="179" fontId="28" fillId="0" borderId="0" xfId="0" applyNumberFormat="1" applyFont="1" applyAlignment="1">
      <alignment horizontal="center"/>
    </xf>
    <xf numFmtId="0" fontId="13" fillId="0" borderId="0" xfId="0" quotePrefix="1" applyFont="1"/>
    <xf numFmtId="0" fontId="28" fillId="0" borderId="46" xfId="0" applyFont="1" applyBorder="1" applyAlignment="1">
      <alignment horizontal="center"/>
    </xf>
    <xf numFmtId="179" fontId="171" fillId="0" borderId="44" xfId="0" applyNumberFormat="1" applyFont="1" applyBorder="1" applyAlignment="1">
      <alignment horizontal="center"/>
    </xf>
    <xf numFmtId="0" fontId="171" fillId="0" borderId="44" xfId="0" applyFont="1" applyBorder="1" applyAlignment="1">
      <alignment horizontal="center"/>
    </xf>
    <xf numFmtId="0" fontId="171" fillId="0" borderId="45" xfId="0" applyFont="1" applyBorder="1" applyAlignment="1">
      <alignment horizontal="center"/>
    </xf>
    <xf numFmtId="49" fontId="21" fillId="65" borderId="41" xfId="52118" applyNumberFormat="1" applyFont="1" applyFill="1" applyBorder="1"/>
    <xf numFmtId="49" fontId="21" fillId="65" borderId="42" xfId="52118" applyNumberFormat="1" applyFont="1" applyFill="1" applyBorder="1"/>
    <xf numFmtId="49" fontId="21" fillId="65" borderId="43" xfId="52118" applyNumberFormat="1" applyFont="1" applyFill="1" applyBorder="1"/>
    <xf numFmtId="49" fontId="21" fillId="66" borderId="41" xfId="52118" applyNumberFormat="1" applyFont="1" applyFill="1" applyBorder="1"/>
    <xf numFmtId="49" fontId="21" fillId="66" borderId="42" xfId="52118" applyNumberFormat="1" applyFont="1" applyFill="1" applyBorder="1"/>
    <xf numFmtId="49" fontId="21" fillId="66" borderId="43" xfId="52118" applyNumberFormat="1" applyFont="1" applyFill="1" applyBorder="1"/>
    <xf numFmtId="177" fontId="25" fillId="0" borderId="8" xfId="0" applyNumberFormat="1" applyFont="1" applyBorder="1"/>
    <xf numFmtId="10" fontId="25" fillId="0" borderId="8" xfId="2" applyNumberFormat="1" applyFont="1" applyBorder="1"/>
    <xf numFmtId="178" fontId="25" fillId="0" borderId="8" xfId="0" applyNumberFormat="1" applyFont="1" applyBorder="1"/>
    <xf numFmtId="205" fontId="25" fillId="0" borderId="8" xfId="0" applyNumberFormat="1" applyFont="1" applyBorder="1"/>
    <xf numFmtId="179" fontId="25" fillId="0" borderId="8" xfId="0" applyNumberFormat="1" applyFont="1" applyBorder="1"/>
    <xf numFmtId="1" fontId="16" fillId="0" borderId="0" xfId="0" applyNumberFormat="1" applyFont="1"/>
    <xf numFmtId="0" fontId="23" fillId="0" borderId="0" xfId="0" applyFont="1" applyAlignment="1">
      <alignment wrapText="1"/>
    </xf>
    <xf numFmtId="0" fontId="23" fillId="0" borderId="0" xfId="0" applyFont="1"/>
    <xf numFmtId="176" fontId="29" fillId="0" borderId="0" xfId="0" applyNumberFormat="1" applyFont="1"/>
    <xf numFmtId="211" fontId="164" fillId="0" borderId="37" xfId="0" applyNumberFormat="1" applyFont="1" applyBorder="1" applyAlignment="1">
      <alignment horizontal="center" vertical="center"/>
    </xf>
    <xf numFmtId="172" fontId="13" fillId="68" borderId="0" xfId="1" applyNumberFormat="1" applyFill="1"/>
    <xf numFmtId="10" fontId="13" fillId="68" borderId="0" xfId="0" applyNumberFormat="1" applyFont="1" applyFill="1"/>
    <xf numFmtId="0" fontId="168" fillId="0" borderId="0" xfId="0" applyFont="1" applyAlignment="1">
      <alignment horizontal="left" vertical="center" indent="3"/>
    </xf>
    <xf numFmtId="9" fontId="171" fillId="0" borderId="0" xfId="0" applyNumberFormat="1" applyFont="1" applyAlignment="1">
      <alignment horizontal="center"/>
    </xf>
    <xf numFmtId="9" fontId="171" fillId="0" borderId="0" xfId="0" applyNumberFormat="1" applyFont="1" applyAlignment="1">
      <alignment horizontal="left"/>
    </xf>
    <xf numFmtId="9" fontId="29" fillId="0" borderId="0" xfId="0" applyNumberFormat="1" applyFont="1" applyAlignment="1">
      <alignment horizontal="center"/>
    </xf>
    <xf numFmtId="0" fontId="168" fillId="0" borderId="0" xfId="0" applyFont="1" applyAlignment="1">
      <alignment horizontal="left" vertical="center" indent="4"/>
    </xf>
    <xf numFmtId="0" fontId="22" fillId="61" borderId="8" xfId="0" applyFont="1" applyFill="1" applyBorder="1"/>
    <xf numFmtId="178" fontId="174" fillId="6" borderId="8" xfId="0" applyNumberFormat="1" applyFont="1" applyFill="1" applyBorder="1"/>
    <xf numFmtId="210" fontId="166" fillId="0" borderId="47" xfId="52120" applyBorder="1">
      <alignment horizontal="center" vertical="center"/>
    </xf>
    <xf numFmtId="0" fontId="175" fillId="61" borderId="0" xfId="0" applyFont="1" applyFill="1"/>
    <xf numFmtId="174" fontId="13" fillId="0" borderId="0" xfId="0" applyNumberFormat="1" applyFont="1"/>
    <xf numFmtId="10" fontId="0" fillId="0" borderId="0" xfId="0" applyNumberFormat="1"/>
    <xf numFmtId="172" fontId="0" fillId="0" borderId="0" xfId="0" applyNumberFormat="1"/>
    <xf numFmtId="0" fontId="16" fillId="0" borderId="2" xfId="0" applyFont="1" applyBorder="1" applyAlignment="1">
      <alignment horizontal="center"/>
    </xf>
    <xf numFmtId="179" fontId="25" fillId="6" borderId="8" xfId="0" applyNumberFormat="1" applyFont="1" applyFill="1" applyBorder="1" applyAlignment="1">
      <alignment horizontal="left"/>
    </xf>
    <xf numFmtId="49" fontId="16" fillId="0" borderId="0" xfId="0" applyNumberFormat="1" applyFont="1" applyAlignment="1">
      <alignment horizontal="left"/>
    </xf>
    <xf numFmtId="49" fontId="0" fillId="0" borderId="0" xfId="0" applyNumberFormat="1" applyAlignment="1">
      <alignment horizontal="left" indent="1"/>
    </xf>
    <xf numFmtId="49" fontId="0" fillId="0" borderId="0" xfId="0" applyNumberFormat="1" applyAlignment="1">
      <alignment horizontal="center"/>
    </xf>
    <xf numFmtId="49" fontId="13" fillId="0" borderId="0" xfId="0" applyNumberFormat="1" applyFont="1" applyAlignment="1">
      <alignment horizontal="center"/>
    </xf>
    <xf numFmtId="49" fontId="16" fillId="0" borderId="0" xfId="0" applyNumberFormat="1" applyFont="1" applyAlignment="1">
      <alignment horizontal="center"/>
    </xf>
    <xf numFmtId="0" fontId="0" fillId="0" borderId="0" xfId="0" applyAlignment="1">
      <alignment horizontal="center"/>
    </xf>
    <xf numFmtId="0" fontId="28" fillId="0" borderId="0" xfId="1" applyNumberFormat="1" applyFont="1" applyAlignment="1">
      <alignment horizontal="center"/>
    </xf>
    <xf numFmtId="172" fontId="28" fillId="0" borderId="0" xfId="1" applyNumberFormat="1" applyFont="1"/>
    <xf numFmtId="211" fontId="164" fillId="0" borderId="0" xfId="0" applyNumberFormat="1" applyFont="1" applyAlignment="1">
      <alignment horizontal="center" vertical="center"/>
    </xf>
    <xf numFmtId="212" fontId="20" fillId="0" borderId="0" xfId="0" applyNumberFormat="1" applyFont="1"/>
    <xf numFmtId="0" fontId="53" fillId="0" borderId="48" xfId="0" applyFont="1" applyBorder="1" applyAlignment="1">
      <alignment horizontal="left" vertical="top" wrapText="1"/>
    </xf>
    <xf numFmtId="0" fontId="22" fillId="8" borderId="0" xfId="0" applyFont="1" applyFill="1"/>
    <xf numFmtId="2" fontId="20" fillId="3" borderId="1" xfId="0" applyNumberFormat="1" applyFont="1" applyFill="1" applyBorder="1" applyAlignment="1">
      <alignment horizontal="left" vertical="center"/>
    </xf>
    <xf numFmtId="0" fontId="53" fillId="0" borderId="48" xfId="0" applyFont="1" applyBorder="1" applyAlignment="1">
      <alignment horizontal="center" vertical="top" wrapText="1"/>
    </xf>
    <xf numFmtId="0" fontId="53" fillId="8" borderId="48" xfId="0" applyFont="1" applyFill="1" applyBorder="1" applyAlignment="1">
      <alignment horizontal="left" vertical="top" wrapText="1"/>
    </xf>
    <xf numFmtId="0" fontId="172" fillId="0" borderId="0" xfId="0" applyFont="1" applyAlignment="1">
      <alignment horizontal="center"/>
    </xf>
    <xf numFmtId="0" fontId="0" fillId="0" borderId="0" xfId="0" applyAlignment="1">
      <alignment horizontal="right"/>
    </xf>
    <xf numFmtId="10" fontId="13" fillId="0" borderId="0" xfId="2" applyNumberFormat="1" applyFont="1"/>
    <xf numFmtId="179" fontId="13" fillId="0" borderId="0" xfId="0" applyNumberFormat="1" applyFont="1"/>
    <xf numFmtId="49" fontId="0" fillId="0" borderId="0" xfId="0" applyNumberFormat="1" applyAlignment="1">
      <alignment horizontal="left"/>
    </xf>
    <xf numFmtId="0" fontId="25" fillId="0" borderId="0" xfId="0" applyFont="1" applyAlignment="1">
      <alignment horizontal="left" wrapText="1"/>
    </xf>
    <xf numFmtId="1" fontId="0" fillId="0" borderId="44" xfId="0" applyNumberFormat="1" applyBorder="1" applyAlignment="1">
      <alignment horizontal="center"/>
    </xf>
    <xf numFmtId="1" fontId="0" fillId="0" borderId="45" xfId="0" applyNumberFormat="1" applyBorder="1" applyAlignment="1">
      <alignment horizontal="center"/>
    </xf>
    <xf numFmtId="166" fontId="13" fillId="0" borderId="0" xfId="1" applyNumberFormat="1" applyFont="1"/>
    <xf numFmtId="174" fontId="13" fillId="0" borderId="0" xfId="1" applyNumberFormat="1" applyFont="1"/>
    <xf numFmtId="0" fontId="36" fillId="2" borderId="48" xfId="0" applyFont="1" applyFill="1" applyBorder="1" applyAlignment="1">
      <alignment horizontal="center" wrapText="1"/>
    </xf>
    <xf numFmtId="0" fontId="36" fillId="2" borderId="48" xfId="0" applyFont="1" applyFill="1" applyBorder="1" applyAlignment="1">
      <alignment horizontal="left" wrapText="1"/>
    </xf>
    <xf numFmtId="0" fontId="21" fillId="5" borderId="48" xfId="0" applyFont="1" applyFill="1" applyBorder="1" applyAlignment="1">
      <alignment horizontal="center" vertical="top" wrapText="1"/>
    </xf>
    <xf numFmtId="0" fontId="21" fillId="5" borderId="48" xfId="0" applyFont="1" applyFill="1" applyBorder="1" applyAlignment="1">
      <alignment horizontal="left" vertical="top" wrapText="1"/>
    </xf>
    <xf numFmtId="0" fontId="53" fillId="14" borderId="48" xfId="0" quotePrefix="1" applyFont="1" applyFill="1" applyBorder="1" applyAlignment="1">
      <alignment horizontal="left" vertical="top" wrapText="1"/>
    </xf>
    <xf numFmtId="0" fontId="53" fillId="14" borderId="48" xfId="0" applyFont="1" applyFill="1" applyBorder="1" applyAlignment="1">
      <alignment horizontal="center" vertical="top" wrapText="1"/>
    </xf>
    <xf numFmtId="0" fontId="53" fillId="14" borderId="48" xfId="0" applyFont="1" applyFill="1" applyBorder="1" applyAlignment="1">
      <alignment horizontal="left" vertical="top" wrapText="1"/>
    </xf>
    <xf numFmtId="0" fontId="53" fillId="0" borderId="48" xfId="0" quotePrefix="1" applyFont="1" applyBorder="1" applyAlignment="1">
      <alignment horizontal="left" vertical="top" wrapText="1"/>
    </xf>
    <xf numFmtId="174" fontId="20" fillId="0" borderId="0" xfId="0" applyNumberFormat="1" applyFont="1" applyAlignment="1">
      <alignment horizontal="center" vertical="center"/>
    </xf>
    <xf numFmtId="1" fontId="23" fillId="0" borderId="0" xfId="0" applyNumberFormat="1" applyFont="1" applyAlignment="1">
      <alignment horizontal="left"/>
    </xf>
    <xf numFmtId="215" fontId="20" fillId="0" borderId="0" xfId="2" applyNumberFormat="1" applyFont="1"/>
    <xf numFmtId="214" fontId="13" fillId="0" borderId="0" xfId="0" applyNumberFormat="1" applyFont="1"/>
    <xf numFmtId="173" fontId="13" fillId="0" borderId="0" xfId="2" applyNumberFormat="1" applyFont="1"/>
    <xf numFmtId="166" fontId="20" fillId="0" borderId="0" xfId="0" applyNumberFormat="1" applyFont="1"/>
    <xf numFmtId="0" fontId="0" fillId="0" borderId="58" xfId="0" applyBorder="1"/>
    <xf numFmtId="0" fontId="22" fillId="9" borderId="59" xfId="3" applyFont="1" applyFill="1" applyBorder="1"/>
    <xf numFmtId="0" fontId="22" fillId="9" borderId="60" xfId="3" applyFont="1" applyFill="1" applyBorder="1"/>
    <xf numFmtId="0" fontId="21" fillId="63" borderId="60" xfId="3" applyFont="1" applyFill="1" applyBorder="1"/>
    <xf numFmtId="0" fontId="21" fillId="3" borderId="60" xfId="3" applyFont="1" applyFill="1" applyBorder="1"/>
    <xf numFmtId="172" fontId="30" fillId="0" borderId="0" xfId="0" applyNumberFormat="1" applyFont="1"/>
    <xf numFmtId="169" fontId="38" fillId="8" borderId="3" xfId="0" applyNumberFormat="1" applyFont="1" applyFill="1" applyBorder="1" applyAlignment="1">
      <alignment horizontal="center" vertical="center"/>
    </xf>
    <xf numFmtId="169" fontId="38" fillId="8" borderId="3" xfId="0" applyNumberFormat="1" applyFont="1" applyFill="1" applyBorder="1"/>
    <xf numFmtId="0" fontId="14" fillId="8" borderId="0" xfId="0" applyFont="1" applyFill="1"/>
    <xf numFmtId="0" fontId="2" fillId="0" borderId="0" xfId="0" applyFont="1" applyAlignment="1">
      <alignment horizontal="center"/>
    </xf>
    <xf numFmtId="49" fontId="0" fillId="0" borderId="0" xfId="0" applyNumberFormat="1"/>
    <xf numFmtId="0" fontId="21" fillId="88" borderId="0" xfId="0" applyFont="1" applyFill="1" applyAlignment="1">
      <alignment horizontal="left"/>
    </xf>
    <xf numFmtId="0" fontId="21" fillId="89" borderId="0" xfId="0" applyFont="1" applyFill="1" applyAlignment="1">
      <alignment horizontal="left"/>
    </xf>
    <xf numFmtId="208" fontId="25" fillId="6" borderId="0" xfId="0" applyNumberFormat="1" applyFont="1" applyFill="1"/>
    <xf numFmtId="0" fontId="31" fillId="67" borderId="37" xfId="0" applyFont="1" applyFill="1" applyBorder="1" applyAlignment="1">
      <alignment horizontal="center" vertical="center"/>
    </xf>
    <xf numFmtId="0" fontId="21" fillId="0" borderId="0" xfId="0" applyFont="1" applyAlignment="1">
      <alignment horizontal="center" vertical="center"/>
    </xf>
    <xf numFmtId="0" fontId="14" fillId="8" borderId="0" xfId="52118" applyFont="1" applyFill="1"/>
    <xf numFmtId="0" fontId="199" fillId="0" borderId="0" xfId="0" applyFont="1" applyAlignment="1">
      <alignment horizontal="left" vertical="center"/>
    </xf>
    <xf numFmtId="169" fontId="199" fillId="0" borderId="0" xfId="0" applyNumberFormat="1" applyFont="1" applyAlignment="1">
      <alignment horizontal="center" vertical="center"/>
    </xf>
    <xf numFmtId="0" fontId="21" fillId="90" borderId="60" xfId="3" applyFont="1" applyFill="1" applyBorder="1"/>
    <xf numFmtId="10" fontId="13" fillId="0" borderId="0" xfId="2" applyNumberFormat="1" applyFont="1" applyBorder="1"/>
    <xf numFmtId="172" fontId="16" fillId="0" borderId="0" xfId="1" applyNumberFormat="1" applyFont="1" applyBorder="1"/>
    <xf numFmtId="173" fontId="29" fillId="0" borderId="0" xfId="0" applyNumberFormat="1" applyFont="1"/>
    <xf numFmtId="172" fontId="13" fillId="0" borderId="47" xfId="0" applyNumberFormat="1" applyFont="1" applyBorder="1"/>
    <xf numFmtId="169" fontId="20" fillId="4" borderId="1" xfId="0" applyNumberFormat="1" applyFont="1" applyFill="1" applyBorder="1" applyAlignment="1">
      <alignment horizontal="left" vertical="center"/>
    </xf>
    <xf numFmtId="206" fontId="201" fillId="3" borderId="1" xfId="52118" applyNumberFormat="1" applyFont="1" applyFill="1" applyBorder="1"/>
    <xf numFmtId="206" fontId="201" fillId="3" borderId="1" xfId="52118" applyNumberFormat="1" applyFont="1" applyFill="1" applyBorder="1" applyAlignment="1">
      <alignment horizontal="left"/>
    </xf>
    <xf numFmtId="169" fontId="201" fillId="3" borderId="1" xfId="52118" applyNumberFormat="1" applyFont="1" applyFill="1" applyBorder="1"/>
    <xf numFmtId="169" fontId="201" fillId="4" borderId="1" xfId="52118" applyNumberFormat="1" applyFont="1" applyFill="1" applyBorder="1"/>
    <xf numFmtId="169" fontId="201" fillId="3" borderId="1" xfId="52118" applyNumberFormat="1" applyFont="1" applyFill="1" applyBorder="1" applyAlignment="1">
      <alignment horizontal="left"/>
    </xf>
    <xf numFmtId="0" fontId="202" fillId="0" borderId="0" xfId="0" applyFont="1" applyAlignment="1">
      <alignment horizontal="left" vertical="center"/>
    </xf>
    <xf numFmtId="173" fontId="13" fillId="0" borderId="0" xfId="2" applyNumberFormat="1"/>
    <xf numFmtId="0" fontId="14" fillId="0" borderId="0" xfId="52118" applyFont="1" applyAlignment="1">
      <alignment horizontal="left" vertical="top" wrapText="1"/>
    </xf>
    <xf numFmtId="172" fontId="16" fillId="0" borderId="3" xfId="0" applyNumberFormat="1" applyFont="1" applyBorder="1" applyAlignment="1">
      <alignment horizontal="center" vertical="center" wrapText="1"/>
    </xf>
    <xf numFmtId="0" fontId="16" fillId="0" borderId="40" xfId="0" applyFont="1" applyBorder="1" applyAlignment="1">
      <alignment horizontal="center"/>
    </xf>
    <xf numFmtId="0" fontId="31" fillId="59" borderId="0" xfId="0" applyFont="1" applyFill="1" applyAlignment="1">
      <alignment horizontal="center" vertical="center" wrapText="1"/>
    </xf>
    <xf numFmtId="0" fontId="173" fillId="0" borderId="0" xfId="0" applyFont="1" applyAlignment="1">
      <alignment horizontal="left" vertical="top" wrapText="1"/>
    </xf>
  </cellXfs>
  <cellStyles count="52401">
    <cellStyle name="20% - Accent1 2" xfId="52181" xr:uid="{720862B7-692B-4435-812B-98513A50B204}"/>
    <cellStyle name="20% - Accent2 2" xfId="52182" xr:uid="{91665A12-732A-4435-8A69-792B56B620F9}"/>
    <cellStyle name="20% - Accent3 2" xfId="52183" xr:uid="{79AB913A-21E3-416A-9548-776232B02C24}"/>
    <cellStyle name="20% - Accent4 2" xfId="52184" xr:uid="{630428BE-3818-4B81-B22B-8E21EEFBCCD0}"/>
    <cellStyle name="20% - Accent5 2" xfId="52185" xr:uid="{FF76648B-E872-47E2-82EA-5FB762EC06EF}"/>
    <cellStyle name="20% - Accent6 2" xfId="52186" xr:uid="{B053A3A7-3C0D-4184-8519-45AD3A268933}"/>
    <cellStyle name="40% - Accent1 2" xfId="52187" xr:uid="{E6ABC6D0-BC82-4DE9-A049-EF29C0BBEAFC}"/>
    <cellStyle name="40% - Accent2 2" xfId="52188" xr:uid="{AA921BCC-B2F6-4948-9FD1-F1D60DEC0BB2}"/>
    <cellStyle name="40% - Accent3 2" xfId="52189" xr:uid="{4D5A0710-9E06-4F12-A977-DDF0B40D1DC8}"/>
    <cellStyle name="40% - Accent4 2" xfId="52190" xr:uid="{B84E009C-DD2B-433F-B47F-DDBAB18F3042}"/>
    <cellStyle name="40% - Accent5 2" xfId="52191" xr:uid="{DDEB3D68-6E72-4009-82BC-7FE78AA0F96E}"/>
    <cellStyle name="40% - Accent6 2" xfId="52192" xr:uid="{E7976C5B-7840-4E07-A35F-F035A8421FAD}"/>
    <cellStyle name="60% - Accent1 2" xfId="52193" xr:uid="{078C8B88-340F-44B1-9278-623B9FAE1823}"/>
    <cellStyle name="60% - Accent2 2" xfId="52194" xr:uid="{2F22B841-7FBB-4A0A-9394-162BFA0FCF8D}"/>
    <cellStyle name="60% - Accent3 2" xfId="52195" xr:uid="{AF8855CB-8743-49F4-906B-13DD1A17E3C6}"/>
    <cellStyle name="60% - Accent4 2" xfId="52196" xr:uid="{CDD1DA82-84A8-43ED-911D-6AC1FA240445}"/>
    <cellStyle name="60% - Accent5 2" xfId="52197" xr:uid="{02712F46-4DDE-4B57-A30F-6C19CC60F8A5}"/>
    <cellStyle name="60% - Accent6 2" xfId="52198" xr:uid="{584E3233-91AD-45D8-AC1C-76E387A190E0}"/>
    <cellStyle name="Accent1 2" xfId="52199" xr:uid="{9B411155-4873-4238-BC24-D97CB51368D4}"/>
    <cellStyle name="Accent2 2" xfId="52200" xr:uid="{8A58A78E-2D91-4922-A400-E7C1878A3126}"/>
    <cellStyle name="Accent3 2" xfId="52201" xr:uid="{AC4FCF64-75C3-4260-BD24-14B88E7BF9A0}"/>
    <cellStyle name="Accent4 2" xfId="52202" xr:uid="{5E20D013-DA5F-4CCF-A406-C765091F307A}"/>
    <cellStyle name="Accent5 2" xfId="52203" xr:uid="{6101A372-17A1-495E-8300-4CFD6021BE09}"/>
    <cellStyle name="Accent6 2" xfId="52204" xr:uid="{0C484404-5E2A-4288-8E90-E71950845E40}"/>
    <cellStyle name="Assumption Percentage." xfId="52344" xr:uid="{9016B399-1F76-4660-B36A-6045043F32AC}"/>
    <cellStyle name="Assumptions Center Currency" xfId="52205" xr:uid="{8429A406-F194-413D-8E4F-D0F79FD642BC}"/>
    <cellStyle name="Assumptions Center Currency 2" xfId="52206" xr:uid="{59CF058E-EA10-4CCA-B5E5-943640B186A1}"/>
    <cellStyle name="Assumptions Center Currency 2 2" xfId="52353" xr:uid="{FB35F662-1F55-4EA7-801B-7D41C63495E7}"/>
    <cellStyle name="Assumptions Center Date" xfId="52207" xr:uid="{FACFF505-3E89-40DB-911F-3E8E3F08C2ED}"/>
    <cellStyle name="Assumptions Center Date 2" xfId="52208" xr:uid="{0C236885-6306-406C-A4F6-85BB04EA20F1}"/>
    <cellStyle name="Assumptions Center Date 2 2" xfId="52354" xr:uid="{FCBDD588-1FD6-415C-9334-E18C5EA595FE}"/>
    <cellStyle name="Assumptions Center Multiple" xfId="52209" xr:uid="{F0CF1581-5DBD-47AC-AD88-12A8D10FA163}"/>
    <cellStyle name="Assumptions Center Multiple 2" xfId="52210" xr:uid="{D9A79ED1-BCD2-404B-836A-5EFF92AD80C6}"/>
    <cellStyle name="Assumptions Center Multiple 2 2" xfId="52355" xr:uid="{BD5B4A80-617E-419A-B08D-E5AA239851CF}"/>
    <cellStyle name="Assumptions Center Number" xfId="52211" xr:uid="{08A8CB00-8576-4734-A3F9-4C9459790B72}"/>
    <cellStyle name="Assumptions Center Number 2" xfId="52212" xr:uid="{9F6D423A-55D8-4895-BC78-D9699A1208A9}"/>
    <cellStyle name="Assumptions Center Number 2 2" xfId="52356" xr:uid="{097BE323-E9A7-4C90-AABF-144FDA2BE797}"/>
    <cellStyle name="Assumptions Center Percentage" xfId="52213" xr:uid="{1A53E263-138D-4256-9841-EB5F26C1851E}"/>
    <cellStyle name="Assumptions Center Percentage 2" xfId="52214" xr:uid="{C6BBA3C2-FD15-4FA3-9824-9AF868EE3F1B}"/>
    <cellStyle name="Assumptions Center Percentage 2 2" xfId="52357" xr:uid="{5182473B-663C-48DE-B052-30F04D616E77}"/>
    <cellStyle name="Assumptions Center Year" xfId="52215" xr:uid="{01B0CCE7-3D88-45F7-B635-2D1EE0521D7E}"/>
    <cellStyle name="Assumptions Center Year 2" xfId="52216" xr:uid="{D9A50712-32FE-451E-930E-A93B0452EB75}"/>
    <cellStyle name="Assumptions Center Year 2 2" xfId="52358" xr:uid="{33F19852-F7F9-465E-A365-8A58BF16E107}"/>
    <cellStyle name="Assumptions Heading" xfId="52217" xr:uid="{D07D321D-5A73-4986-A06C-8A0F480367AE}"/>
    <cellStyle name="Assumptions Heading 2" xfId="52218" xr:uid="{075BB7EB-B7C8-4576-8226-6A8E8DB98BCD}"/>
    <cellStyle name="Assumptions Heading 2 2" xfId="52359" xr:uid="{6E0E72EC-8EC5-4180-AE2D-9972D66695A7}"/>
    <cellStyle name="Assumptions Heading 4" xfId="52324" xr:uid="{9AEBFA43-429D-4C6B-B6B9-C07FFF2B9344}"/>
    <cellStyle name="Assumptions Heading 4 2" xfId="52360" xr:uid="{7A24A76D-0187-4179-A36C-D41862BACC1F}"/>
    <cellStyle name="Assumptions Heading_BAUCapex3Per_CD_FO" xfId="52351" xr:uid="{D2CB5E67-FCF7-4953-9B7F-DD537FB7DFB2}"/>
    <cellStyle name="Assumptions Right Currency" xfId="52219" xr:uid="{8E27B270-BA26-4156-9D38-D97D185FE4F6}"/>
    <cellStyle name="Assumptions Right Currency 2" xfId="52220" xr:uid="{6F99CBBB-4224-478C-A1C7-4926A3EBF775}"/>
    <cellStyle name="Assumptions Right Currency 2 2" xfId="52361" xr:uid="{2F2C814B-5EEB-4ACC-9152-45F8850BA0AD}"/>
    <cellStyle name="Assumptions Right Date" xfId="52221" xr:uid="{2780776B-A607-4AAC-9428-7EB263F63D18}"/>
    <cellStyle name="Assumptions Right Date 2" xfId="52222" xr:uid="{D348FCA3-4DBD-46F7-B557-99351F605F8D}"/>
    <cellStyle name="Assumptions Right Date 2 2" xfId="52362" xr:uid="{23DD3646-CCF0-4D20-9736-432387A296D8}"/>
    <cellStyle name="Assumptions Right Multiple" xfId="52223" xr:uid="{7E34B921-BFA0-4BD6-9D4D-4B6AF5CBB79D}"/>
    <cellStyle name="Assumptions Right Multiple 2" xfId="52224" xr:uid="{E35FC4CC-E6EE-4249-BC83-D45B577FA8CB}"/>
    <cellStyle name="Assumptions Right Multiple 2 2" xfId="52363" xr:uid="{45049C72-7FE5-44A7-8E6C-6E2CE83E5A63}"/>
    <cellStyle name="Assumptions Right Number" xfId="52225" xr:uid="{9FF2269C-AB46-4551-B99C-15EED116F84D}"/>
    <cellStyle name="Assumptions Right Number 2" xfId="52226" xr:uid="{FF67615B-DC4F-4476-950A-C52F7ECDAAAD}"/>
    <cellStyle name="Assumptions Right Number 2 2" xfId="52364" xr:uid="{94184A18-B8A8-41E7-ADFA-048D7817180C}"/>
    <cellStyle name="Assumptions Right Percentage" xfId="52227" xr:uid="{61E5203C-ABB7-4941-93BB-CBFE11E22253}"/>
    <cellStyle name="Assumptions Right Percentage 2" xfId="52228" xr:uid="{FE54AF34-59AA-4DAD-928E-73FDBB3E3C88}"/>
    <cellStyle name="Assumptions Right Percentage 2 2" xfId="52365" xr:uid="{3BF26F3E-0E8C-4381-B704-8F8FD4753DF2}"/>
    <cellStyle name="Assumptions Right Year" xfId="52229" xr:uid="{EC241E22-61F7-463D-9D37-4C461FD5A1C5}"/>
    <cellStyle name="Assumptions Right Year 2" xfId="52230" xr:uid="{5D462A11-2E8A-4957-AF50-A1FA8AEB506E}"/>
    <cellStyle name="Assumptions Right Year 2 2" xfId="52366" xr:uid="{A72CE892-F333-4B50-91F1-1AC208BFF21F}"/>
    <cellStyle name="Bad 2" xfId="52231" xr:uid="{59A75FCE-6A50-49C2-BC4A-4224773371A3}"/>
    <cellStyle name="CALC_Date" xfId="52123" xr:uid="{00000000-0005-0000-0000-000000000000}"/>
    <cellStyle name="Calculation 2" xfId="52232" xr:uid="{FC40D120-3E58-4C04-B128-873DE60807B5}"/>
    <cellStyle name="Cell Link" xfId="52233" xr:uid="{ABED2F10-5003-4368-A215-D7D9B5E7F4F9}"/>
    <cellStyle name="Cell Link 2" xfId="52234" xr:uid="{D111ECBC-711A-488A-8C2B-D41FC52EA4DA}"/>
    <cellStyle name="Cell Link 2 2" xfId="52367" xr:uid="{BED9AB71-6911-40B8-9506-3C6E06B529A3}"/>
    <cellStyle name="Center Currency" xfId="52235" xr:uid="{F6A407E8-FDC7-4226-8B00-FB28281268C4}"/>
    <cellStyle name="Center Currency 2" xfId="52236" xr:uid="{362B784A-3488-4B80-8667-DE22198F404D}"/>
    <cellStyle name="Center Currency 2 2" xfId="52368" xr:uid="{D66618CF-3E87-426E-BA19-251EA4E7090C}"/>
    <cellStyle name="Center Date" xfId="52237" xr:uid="{52401C0A-BE86-402E-AADC-EE8F27C9AB81}"/>
    <cellStyle name="Center Date 2" xfId="52238" xr:uid="{AC7D8A1A-B158-4AF6-B5CB-CBC89ABB1443}"/>
    <cellStyle name="Center Date 2 2" xfId="52369" xr:uid="{73AA62B1-1BE6-4FFF-9181-7A807086A81B}"/>
    <cellStyle name="Center Multiple" xfId="52239" xr:uid="{6932BDD9-A10E-4966-B01B-43C78263C3D7}"/>
    <cellStyle name="Center Multiple 2" xfId="52240" xr:uid="{A7426718-E2D9-49F0-BED6-BFCA4B2B88F3}"/>
    <cellStyle name="Center Multiple 2 2" xfId="52370" xr:uid="{327CF397-776F-4F41-A308-68650124B5D1}"/>
    <cellStyle name="Center Number" xfId="52241" xr:uid="{9A6CB1BF-4D6A-408D-B52F-B72AB32A2004}"/>
    <cellStyle name="Center Number 2" xfId="52242" xr:uid="{F0E1588E-C88C-4FE5-9DA7-D8417DE6EE68}"/>
    <cellStyle name="Center Number 2 2" xfId="52371" xr:uid="{48842F28-E98A-4D2F-85FA-87C5C126F13D}"/>
    <cellStyle name="Center Percentage" xfId="52243" xr:uid="{EC86F342-CBE4-4EBE-A6F3-B404043B104F}"/>
    <cellStyle name="Center Percentage 2" xfId="52244" xr:uid="{0B590957-F425-4B71-A40E-FC077492766C}"/>
    <cellStyle name="Center Percentage 2 2" xfId="52372" xr:uid="{A9D3D234-58AD-4C15-8B51-6E2A3E44263E}"/>
    <cellStyle name="Center Year" xfId="52245" xr:uid="{DA28EF72-6D91-4F65-8025-05AC4F964BAA}"/>
    <cellStyle name="Center Year 2" xfId="52246" xr:uid="{9FC121EB-3200-4BC5-BA75-B98E7826B7D7}"/>
    <cellStyle name="Center Year 2 2" xfId="52373" xr:uid="{699126A0-DF39-4AF4-BCCF-976073E196D6}"/>
    <cellStyle name="Check Cell 2" xfId="52247" xr:uid="{9E96131C-157D-475A-9683-0B6EB6840952}"/>
    <cellStyle name="Check RedRedGreen" xfId="52120" xr:uid="{00000000-0005-0000-0000-000001000000}"/>
    <cellStyle name="Comma" xfId="1" builtinId="3"/>
    <cellStyle name="Comma 10" xfId="52117" xr:uid="{00000000-0005-0000-0000-000003000000}"/>
    <cellStyle name="Comma 10 2" xfId="52325" xr:uid="{435E209F-9213-4A96-AE82-713162A6A279}"/>
    <cellStyle name="Comma 100" xfId="52248" xr:uid="{029159CC-3FBB-4CE0-9165-C32A4550E411}"/>
    <cellStyle name="Comma 11" xfId="52179" xr:uid="{00000000-0005-0000-0000-000004000000}"/>
    <cellStyle name="Comma 12" xfId="52326" xr:uid="{E976F512-9725-4221-A89E-B23727515DAF}"/>
    <cellStyle name="Comma 13" xfId="52327" xr:uid="{F5214A4B-EBA9-489C-9923-5E6F94C23776}"/>
    <cellStyle name="Comma 134 4" xfId="12" xr:uid="{00000000-0005-0000-0000-000005000000}"/>
    <cellStyle name="Comma 135" xfId="13" xr:uid="{00000000-0005-0000-0000-000006000000}"/>
    <cellStyle name="Comma 135 2" xfId="14" xr:uid="{00000000-0005-0000-0000-000007000000}"/>
    <cellStyle name="Comma 135 2 2" xfId="15" xr:uid="{00000000-0005-0000-0000-000008000000}"/>
    <cellStyle name="Comma 135 3" xfId="16" xr:uid="{00000000-0005-0000-0000-000009000000}"/>
    <cellStyle name="Comma 135 3 2" xfId="17" xr:uid="{00000000-0005-0000-0000-00000A000000}"/>
    <cellStyle name="Comma 135 3 2 2" xfId="18" xr:uid="{00000000-0005-0000-0000-00000B000000}"/>
    <cellStyle name="Comma 135 3 3" xfId="19" xr:uid="{00000000-0005-0000-0000-00000C000000}"/>
    <cellStyle name="Comma 135 4" xfId="20" xr:uid="{00000000-0005-0000-0000-00000D000000}"/>
    <cellStyle name="Comma 136" xfId="21" xr:uid="{00000000-0005-0000-0000-00000E000000}"/>
    <cellStyle name="Comma 136 2" xfId="22" xr:uid="{00000000-0005-0000-0000-00000F000000}"/>
    <cellStyle name="Comma 136 2 2" xfId="23" xr:uid="{00000000-0005-0000-0000-000010000000}"/>
    <cellStyle name="Comma 136 3" xfId="24" xr:uid="{00000000-0005-0000-0000-000011000000}"/>
    <cellStyle name="Comma 136 3 2" xfId="25" xr:uid="{00000000-0005-0000-0000-000012000000}"/>
    <cellStyle name="Comma 136 3 2 2" xfId="26" xr:uid="{00000000-0005-0000-0000-000013000000}"/>
    <cellStyle name="Comma 136 3 3" xfId="27" xr:uid="{00000000-0005-0000-0000-000014000000}"/>
    <cellStyle name="Comma 136 4" xfId="28" xr:uid="{00000000-0005-0000-0000-000015000000}"/>
    <cellStyle name="Comma 137" xfId="29" xr:uid="{00000000-0005-0000-0000-000016000000}"/>
    <cellStyle name="Comma 137 2" xfId="30" xr:uid="{00000000-0005-0000-0000-000017000000}"/>
    <cellStyle name="Comma 137 2 2" xfId="31" xr:uid="{00000000-0005-0000-0000-000018000000}"/>
    <cellStyle name="Comma 137 3" xfId="32" xr:uid="{00000000-0005-0000-0000-000019000000}"/>
    <cellStyle name="Comma 137 3 2" xfId="33" xr:uid="{00000000-0005-0000-0000-00001A000000}"/>
    <cellStyle name="Comma 137 3 2 2" xfId="34" xr:uid="{00000000-0005-0000-0000-00001B000000}"/>
    <cellStyle name="Comma 137 3 3" xfId="35" xr:uid="{00000000-0005-0000-0000-00001C000000}"/>
    <cellStyle name="Comma 137 4" xfId="36" xr:uid="{00000000-0005-0000-0000-00001D000000}"/>
    <cellStyle name="Comma 138" xfId="37" xr:uid="{00000000-0005-0000-0000-00001E000000}"/>
    <cellStyle name="Comma 138 2" xfId="38" xr:uid="{00000000-0005-0000-0000-00001F000000}"/>
    <cellStyle name="Comma 138 2 2" xfId="39" xr:uid="{00000000-0005-0000-0000-000020000000}"/>
    <cellStyle name="Comma 138 3" xfId="40" xr:uid="{00000000-0005-0000-0000-000021000000}"/>
    <cellStyle name="Comma 138 3 2" xfId="41" xr:uid="{00000000-0005-0000-0000-000022000000}"/>
    <cellStyle name="Comma 138 3 2 2" xfId="42" xr:uid="{00000000-0005-0000-0000-000023000000}"/>
    <cellStyle name="Comma 138 3 3" xfId="43" xr:uid="{00000000-0005-0000-0000-000024000000}"/>
    <cellStyle name="Comma 138 4" xfId="44" xr:uid="{00000000-0005-0000-0000-000025000000}"/>
    <cellStyle name="Comma 139" xfId="45" xr:uid="{00000000-0005-0000-0000-000026000000}"/>
    <cellStyle name="Comma 139 2" xfId="46" xr:uid="{00000000-0005-0000-0000-000027000000}"/>
    <cellStyle name="Comma 139 2 2" xfId="47" xr:uid="{00000000-0005-0000-0000-000028000000}"/>
    <cellStyle name="Comma 139 3" xfId="48" xr:uid="{00000000-0005-0000-0000-000029000000}"/>
    <cellStyle name="Comma 14" xfId="49" xr:uid="{00000000-0005-0000-0000-00002A000000}"/>
    <cellStyle name="Comma 14 2" xfId="50" xr:uid="{00000000-0005-0000-0000-00002B000000}"/>
    <cellStyle name="Comma 140" xfId="51" xr:uid="{00000000-0005-0000-0000-00002C000000}"/>
    <cellStyle name="Comma 140 2" xfId="52" xr:uid="{00000000-0005-0000-0000-00002D000000}"/>
    <cellStyle name="Comma 141" xfId="53" xr:uid="{00000000-0005-0000-0000-00002E000000}"/>
    <cellStyle name="Comma 141 2" xfId="54" xr:uid="{00000000-0005-0000-0000-00002F000000}"/>
    <cellStyle name="Comma 142" xfId="55" xr:uid="{00000000-0005-0000-0000-000030000000}"/>
    <cellStyle name="Comma 142 2" xfId="56" xr:uid="{00000000-0005-0000-0000-000031000000}"/>
    <cellStyle name="Comma 143" xfId="57" xr:uid="{00000000-0005-0000-0000-000032000000}"/>
    <cellStyle name="Comma 143 2" xfId="58" xr:uid="{00000000-0005-0000-0000-000033000000}"/>
    <cellStyle name="Comma 144" xfId="59" xr:uid="{00000000-0005-0000-0000-000034000000}"/>
    <cellStyle name="Comma 144 2" xfId="60" xr:uid="{00000000-0005-0000-0000-000035000000}"/>
    <cellStyle name="Comma 145" xfId="61" xr:uid="{00000000-0005-0000-0000-000036000000}"/>
    <cellStyle name="Comma 145 2" xfId="62" xr:uid="{00000000-0005-0000-0000-000037000000}"/>
    <cellStyle name="Comma 146" xfId="63" xr:uid="{00000000-0005-0000-0000-000038000000}"/>
    <cellStyle name="Comma 146 2" xfId="64" xr:uid="{00000000-0005-0000-0000-000039000000}"/>
    <cellStyle name="Comma 147" xfId="65" xr:uid="{00000000-0005-0000-0000-00003A000000}"/>
    <cellStyle name="Comma 147 2" xfId="66" xr:uid="{00000000-0005-0000-0000-00003B000000}"/>
    <cellStyle name="Comma 148" xfId="67" xr:uid="{00000000-0005-0000-0000-00003C000000}"/>
    <cellStyle name="Comma 148 2" xfId="68" xr:uid="{00000000-0005-0000-0000-00003D000000}"/>
    <cellStyle name="Comma 149" xfId="69" xr:uid="{00000000-0005-0000-0000-00003E000000}"/>
    <cellStyle name="Comma 149 2" xfId="70" xr:uid="{00000000-0005-0000-0000-00003F000000}"/>
    <cellStyle name="Comma 15" xfId="71" xr:uid="{00000000-0005-0000-0000-000040000000}"/>
    <cellStyle name="Comma 15 2" xfId="72" xr:uid="{00000000-0005-0000-0000-000041000000}"/>
    <cellStyle name="Comma 150" xfId="73" xr:uid="{00000000-0005-0000-0000-000042000000}"/>
    <cellStyle name="Comma 150 2" xfId="74" xr:uid="{00000000-0005-0000-0000-000043000000}"/>
    <cellStyle name="Comma 150 2 2" xfId="75" xr:uid="{00000000-0005-0000-0000-000044000000}"/>
    <cellStyle name="Comma 150 3" xfId="76" xr:uid="{00000000-0005-0000-0000-000045000000}"/>
    <cellStyle name="Comma 151" xfId="77" xr:uid="{00000000-0005-0000-0000-000046000000}"/>
    <cellStyle name="Comma 151 2" xfId="78" xr:uid="{00000000-0005-0000-0000-000047000000}"/>
    <cellStyle name="Comma 151 2 2" xfId="79" xr:uid="{00000000-0005-0000-0000-000048000000}"/>
    <cellStyle name="Comma 151 3" xfId="80" xr:uid="{00000000-0005-0000-0000-000049000000}"/>
    <cellStyle name="Comma 152" xfId="81" xr:uid="{00000000-0005-0000-0000-00004A000000}"/>
    <cellStyle name="Comma 152 2" xfId="82" xr:uid="{00000000-0005-0000-0000-00004B000000}"/>
    <cellStyle name="Comma 152 2 2" xfId="83" xr:uid="{00000000-0005-0000-0000-00004C000000}"/>
    <cellStyle name="Comma 152 3" xfId="84" xr:uid="{00000000-0005-0000-0000-00004D000000}"/>
    <cellStyle name="Comma 153" xfId="85" xr:uid="{00000000-0005-0000-0000-00004E000000}"/>
    <cellStyle name="Comma 153 2" xfId="86" xr:uid="{00000000-0005-0000-0000-00004F000000}"/>
    <cellStyle name="Comma 154" xfId="87" xr:uid="{00000000-0005-0000-0000-000050000000}"/>
    <cellStyle name="Comma 154 2" xfId="88" xr:uid="{00000000-0005-0000-0000-000051000000}"/>
    <cellStyle name="Comma 155" xfId="89" xr:uid="{00000000-0005-0000-0000-000052000000}"/>
    <cellStyle name="Comma 155 2" xfId="90" xr:uid="{00000000-0005-0000-0000-000053000000}"/>
    <cellStyle name="Comma 156" xfId="91" xr:uid="{00000000-0005-0000-0000-000054000000}"/>
    <cellStyle name="Comma 156 2" xfId="92" xr:uid="{00000000-0005-0000-0000-000055000000}"/>
    <cellStyle name="Comma 156 2 2" xfId="93" xr:uid="{00000000-0005-0000-0000-000056000000}"/>
    <cellStyle name="Comma 156 3" xfId="94" xr:uid="{00000000-0005-0000-0000-000057000000}"/>
    <cellStyle name="Comma 156 3 2" xfId="95" xr:uid="{00000000-0005-0000-0000-000058000000}"/>
    <cellStyle name="Comma 156 3 2 2" xfId="96" xr:uid="{00000000-0005-0000-0000-000059000000}"/>
    <cellStyle name="Comma 157" xfId="97" xr:uid="{00000000-0005-0000-0000-00005A000000}"/>
    <cellStyle name="Comma 157 2" xfId="98" xr:uid="{00000000-0005-0000-0000-00005B000000}"/>
    <cellStyle name="Comma 157 2 2" xfId="99" xr:uid="{00000000-0005-0000-0000-00005C000000}"/>
    <cellStyle name="Comma 157 3" xfId="100" xr:uid="{00000000-0005-0000-0000-00005D000000}"/>
    <cellStyle name="Comma 157 3 2" xfId="101" xr:uid="{00000000-0005-0000-0000-00005E000000}"/>
    <cellStyle name="Comma 157 3 2 2" xfId="102" xr:uid="{00000000-0005-0000-0000-00005F000000}"/>
    <cellStyle name="Comma 158" xfId="103" xr:uid="{00000000-0005-0000-0000-000060000000}"/>
    <cellStyle name="Comma 158 2" xfId="104" xr:uid="{00000000-0005-0000-0000-000061000000}"/>
    <cellStyle name="Comma 158 2 2" xfId="105" xr:uid="{00000000-0005-0000-0000-000062000000}"/>
    <cellStyle name="Comma 158 3" xfId="106" xr:uid="{00000000-0005-0000-0000-000063000000}"/>
    <cellStyle name="Comma 158 3 2" xfId="107" xr:uid="{00000000-0005-0000-0000-000064000000}"/>
    <cellStyle name="Comma 158 3 2 2" xfId="108" xr:uid="{00000000-0005-0000-0000-000065000000}"/>
    <cellStyle name="Comma 159" xfId="109" xr:uid="{00000000-0005-0000-0000-000066000000}"/>
    <cellStyle name="Comma 159 2" xfId="110" xr:uid="{00000000-0005-0000-0000-000067000000}"/>
    <cellStyle name="Comma 159 2 2" xfId="111" xr:uid="{00000000-0005-0000-0000-000068000000}"/>
    <cellStyle name="Comma 159 3" xfId="112" xr:uid="{00000000-0005-0000-0000-000069000000}"/>
    <cellStyle name="Comma 159 3 2" xfId="113" xr:uid="{00000000-0005-0000-0000-00006A000000}"/>
    <cellStyle name="Comma 159 3 2 2" xfId="114" xr:uid="{00000000-0005-0000-0000-00006B000000}"/>
    <cellStyle name="Comma 16" xfId="115" xr:uid="{00000000-0005-0000-0000-00006C000000}"/>
    <cellStyle name="Comma 16 2" xfId="116" xr:uid="{00000000-0005-0000-0000-00006D000000}"/>
    <cellStyle name="Comma 160" xfId="117" xr:uid="{00000000-0005-0000-0000-00006E000000}"/>
    <cellStyle name="Comma 160 2" xfId="118" xr:uid="{00000000-0005-0000-0000-00006F000000}"/>
    <cellStyle name="Comma 160 2 2" xfId="119" xr:uid="{00000000-0005-0000-0000-000070000000}"/>
    <cellStyle name="Comma 160 3" xfId="120" xr:uid="{00000000-0005-0000-0000-000071000000}"/>
    <cellStyle name="Comma 160 3 2" xfId="121" xr:uid="{00000000-0005-0000-0000-000072000000}"/>
    <cellStyle name="Comma 160 3 2 2" xfId="122" xr:uid="{00000000-0005-0000-0000-000073000000}"/>
    <cellStyle name="Comma 161" xfId="123" xr:uid="{00000000-0005-0000-0000-000074000000}"/>
    <cellStyle name="Comma 161 2" xfId="124" xr:uid="{00000000-0005-0000-0000-000075000000}"/>
    <cellStyle name="Comma 161 2 2" xfId="125" xr:uid="{00000000-0005-0000-0000-000076000000}"/>
    <cellStyle name="Comma 161 3" xfId="126" xr:uid="{00000000-0005-0000-0000-000077000000}"/>
    <cellStyle name="Comma 161 3 2" xfId="127" xr:uid="{00000000-0005-0000-0000-000078000000}"/>
    <cellStyle name="Comma 161 3 2 2" xfId="128" xr:uid="{00000000-0005-0000-0000-000079000000}"/>
    <cellStyle name="Comma 162" xfId="129" xr:uid="{00000000-0005-0000-0000-00007A000000}"/>
    <cellStyle name="Comma 162 2" xfId="130" xr:uid="{00000000-0005-0000-0000-00007B000000}"/>
    <cellStyle name="Comma 162 2 2" xfId="131" xr:uid="{00000000-0005-0000-0000-00007C000000}"/>
    <cellStyle name="Comma 162 3" xfId="132" xr:uid="{00000000-0005-0000-0000-00007D000000}"/>
    <cellStyle name="Comma 162 3 2" xfId="133" xr:uid="{00000000-0005-0000-0000-00007E000000}"/>
    <cellStyle name="Comma 162 3 2 2" xfId="134" xr:uid="{00000000-0005-0000-0000-00007F000000}"/>
    <cellStyle name="Comma 163" xfId="135" xr:uid="{00000000-0005-0000-0000-000080000000}"/>
    <cellStyle name="Comma 163 2" xfId="136" xr:uid="{00000000-0005-0000-0000-000081000000}"/>
    <cellStyle name="Comma 164" xfId="137" xr:uid="{00000000-0005-0000-0000-000082000000}"/>
    <cellStyle name="Comma 164 2" xfId="138" xr:uid="{00000000-0005-0000-0000-000083000000}"/>
    <cellStyle name="Comma 164 2 2" xfId="139" xr:uid="{00000000-0005-0000-0000-000084000000}"/>
    <cellStyle name="Comma 165" xfId="140" xr:uid="{00000000-0005-0000-0000-000085000000}"/>
    <cellStyle name="Comma 165 2" xfId="141" xr:uid="{00000000-0005-0000-0000-000086000000}"/>
    <cellStyle name="Comma 166" xfId="142" xr:uid="{00000000-0005-0000-0000-000087000000}"/>
    <cellStyle name="Comma 166 2" xfId="143" xr:uid="{00000000-0005-0000-0000-000088000000}"/>
    <cellStyle name="Comma 167" xfId="144" xr:uid="{00000000-0005-0000-0000-000089000000}"/>
    <cellStyle name="Comma 167 2" xfId="145" xr:uid="{00000000-0005-0000-0000-00008A000000}"/>
    <cellStyle name="Comma 168" xfId="146" xr:uid="{00000000-0005-0000-0000-00008B000000}"/>
    <cellStyle name="Comma 168 2" xfId="147" xr:uid="{00000000-0005-0000-0000-00008C000000}"/>
    <cellStyle name="Comma 169" xfId="148" xr:uid="{00000000-0005-0000-0000-00008D000000}"/>
    <cellStyle name="Comma 169 2" xfId="149" xr:uid="{00000000-0005-0000-0000-00008E000000}"/>
    <cellStyle name="Comma 17" xfId="150" xr:uid="{00000000-0005-0000-0000-00008F000000}"/>
    <cellStyle name="Comma 17 2" xfId="151" xr:uid="{00000000-0005-0000-0000-000090000000}"/>
    <cellStyle name="Comma 170" xfId="152" xr:uid="{00000000-0005-0000-0000-000091000000}"/>
    <cellStyle name="Comma 170 2" xfId="153" xr:uid="{00000000-0005-0000-0000-000092000000}"/>
    <cellStyle name="Comma 171" xfId="154" xr:uid="{00000000-0005-0000-0000-000093000000}"/>
    <cellStyle name="Comma 171 2" xfId="155" xr:uid="{00000000-0005-0000-0000-000094000000}"/>
    <cellStyle name="Comma 172" xfId="156" xr:uid="{00000000-0005-0000-0000-000095000000}"/>
    <cellStyle name="Comma 172 2" xfId="157" xr:uid="{00000000-0005-0000-0000-000096000000}"/>
    <cellStyle name="Comma 172 2 2" xfId="158" xr:uid="{00000000-0005-0000-0000-000097000000}"/>
    <cellStyle name="Comma 172 3" xfId="159" xr:uid="{00000000-0005-0000-0000-000098000000}"/>
    <cellStyle name="Comma 173" xfId="160" xr:uid="{00000000-0005-0000-0000-000099000000}"/>
    <cellStyle name="Comma 174" xfId="161" xr:uid="{00000000-0005-0000-0000-00009A000000}"/>
    <cellStyle name="Comma 175" xfId="162" xr:uid="{00000000-0005-0000-0000-00009B000000}"/>
    <cellStyle name="Comma 176" xfId="163" xr:uid="{00000000-0005-0000-0000-00009C000000}"/>
    <cellStyle name="Comma 177" xfId="164" xr:uid="{00000000-0005-0000-0000-00009D000000}"/>
    <cellStyle name="Comma 178" xfId="165" xr:uid="{00000000-0005-0000-0000-00009E000000}"/>
    <cellStyle name="Comma 179" xfId="166" xr:uid="{00000000-0005-0000-0000-00009F000000}"/>
    <cellStyle name="Comma 18" xfId="167" xr:uid="{00000000-0005-0000-0000-0000A0000000}"/>
    <cellStyle name="Comma 18 2" xfId="168" xr:uid="{00000000-0005-0000-0000-0000A1000000}"/>
    <cellStyle name="Comma 180" xfId="169" xr:uid="{00000000-0005-0000-0000-0000A2000000}"/>
    <cellStyle name="Comma 181" xfId="170" xr:uid="{00000000-0005-0000-0000-0000A3000000}"/>
    <cellStyle name="Comma 182" xfId="171" xr:uid="{00000000-0005-0000-0000-0000A4000000}"/>
    <cellStyle name="Comma 183" xfId="172" xr:uid="{00000000-0005-0000-0000-0000A5000000}"/>
    <cellStyle name="Comma 184" xfId="173" xr:uid="{00000000-0005-0000-0000-0000A6000000}"/>
    <cellStyle name="Comma 185" xfId="174" xr:uid="{00000000-0005-0000-0000-0000A7000000}"/>
    <cellStyle name="Comma 186" xfId="175" xr:uid="{00000000-0005-0000-0000-0000A8000000}"/>
    <cellStyle name="Comma 187" xfId="176" xr:uid="{00000000-0005-0000-0000-0000A9000000}"/>
    <cellStyle name="Comma 188" xfId="177" xr:uid="{00000000-0005-0000-0000-0000AA000000}"/>
    <cellStyle name="Comma 189" xfId="178" xr:uid="{00000000-0005-0000-0000-0000AB000000}"/>
    <cellStyle name="Comma 19" xfId="179" xr:uid="{00000000-0005-0000-0000-0000AC000000}"/>
    <cellStyle name="Comma 19 2" xfId="180" xr:uid="{00000000-0005-0000-0000-0000AD000000}"/>
    <cellStyle name="Comma 190" xfId="181" xr:uid="{00000000-0005-0000-0000-0000AE000000}"/>
    <cellStyle name="Comma 191" xfId="182" xr:uid="{00000000-0005-0000-0000-0000AF000000}"/>
    <cellStyle name="Comma 192" xfId="183" xr:uid="{00000000-0005-0000-0000-0000B0000000}"/>
    <cellStyle name="Comma 193" xfId="184" xr:uid="{00000000-0005-0000-0000-0000B1000000}"/>
    <cellStyle name="Comma 194" xfId="185" xr:uid="{00000000-0005-0000-0000-0000B2000000}"/>
    <cellStyle name="Comma 195" xfId="186" xr:uid="{00000000-0005-0000-0000-0000B3000000}"/>
    <cellStyle name="Comma 196" xfId="187" xr:uid="{00000000-0005-0000-0000-0000B4000000}"/>
    <cellStyle name="Comma 197" xfId="188" xr:uid="{00000000-0005-0000-0000-0000B5000000}"/>
    <cellStyle name="Comma 198" xfId="189" xr:uid="{00000000-0005-0000-0000-0000B6000000}"/>
    <cellStyle name="Comma 198 2" xfId="52131" xr:uid="{00000000-0005-0000-0000-0000B7000000}"/>
    <cellStyle name="Comma 199" xfId="190" xr:uid="{00000000-0005-0000-0000-0000B8000000}"/>
    <cellStyle name="Comma 2" xfId="191" xr:uid="{00000000-0005-0000-0000-0000B9000000}"/>
    <cellStyle name="Comma 2 2" xfId="192" xr:uid="{00000000-0005-0000-0000-0000BA000000}"/>
    <cellStyle name="Comma 2 2 10" xfId="193" xr:uid="{00000000-0005-0000-0000-0000BB000000}"/>
    <cellStyle name="Comma 2 2 10 2" xfId="194" xr:uid="{00000000-0005-0000-0000-0000BC000000}"/>
    <cellStyle name="Comma 2 2 10 3" xfId="195" xr:uid="{00000000-0005-0000-0000-0000BD000000}"/>
    <cellStyle name="Comma 2 2 10 4" xfId="196" xr:uid="{00000000-0005-0000-0000-0000BE000000}"/>
    <cellStyle name="Comma 2 2 11" xfId="197" xr:uid="{00000000-0005-0000-0000-0000BF000000}"/>
    <cellStyle name="Comma 2 2 11 2" xfId="198" xr:uid="{00000000-0005-0000-0000-0000C0000000}"/>
    <cellStyle name="Comma 2 2 11 3" xfId="199" xr:uid="{00000000-0005-0000-0000-0000C1000000}"/>
    <cellStyle name="Comma 2 2 11 4" xfId="200" xr:uid="{00000000-0005-0000-0000-0000C2000000}"/>
    <cellStyle name="Comma 2 2 11 5" xfId="201" xr:uid="{00000000-0005-0000-0000-0000C3000000}"/>
    <cellStyle name="Comma 2 2 12" xfId="202" xr:uid="{00000000-0005-0000-0000-0000C4000000}"/>
    <cellStyle name="Comma 2 2 13" xfId="203" xr:uid="{00000000-0005-0000-0000-0000C5000000}"/>
    <cellStyle name="Comma 2 2 14" xfId="204" xr:uid="{00000000-0005-0000-0000-0000C6000000}"/>
    <cellStyle name="Comma 2 2 15" xfId="52154" xr:uid="{00000000-0005-0000-0000-0000C7000000}"/>
    <cellStyle name="Comma 2 2 2" xfId="205" xr:uid="{00000000-0005-0000-0000-0000C8000000}"/>
    <cellStyle name="Comma 2 2 2 10" xfId="206" xr:uid="{00000000-0005-0000-0000-0000C9000000}"/>
    <cellStyle name="Comma 2 2 2 10 2" xfId="207" xr:uid="{00000000-0005-0000-0000-0000CA000000}"/>
    <cellStyle name="Comma 2 2 2 10 3" xfId="208" xr:uid="{00000000-0005-0000-0000-0000CB000000}"/>
    <cellStyle name="Comma 2 2 2 10 4" xfId="209" xr:uid="{00000000-0005-0000-0000-0000CC000000}"/>
    <cellStyle name="Comma 2 2 2 10 5" xfId="210" xr:uid="{00000000-0005-0000-0000-0000CD000000}"/>
    <cellStyle name="Comma 2 2 2 11" xfId="211" xr:uid="{00000000-0005-0000-0000-0000CE000000}"/>
    <cellStyle name="Comma 2 2 2 12" xfId="212" xr:uid="{00000000-0005-0000-0000-0000CF000000}"/>
    <cellStyle name="Comma 2 2 2 13" xfId="213" xr:uid="{00000000-0005-0000-0000-0000D0000000}"/>
    <cellStyle name="Comma 2 2 2 14" xfId="52164" xr:uid="{00000000-0005-0000-0000-0000D1000000}"/>
    <cellStyle name="Comma 2 2 2 2" xfId="214" xr:uid="{00000000-0005-0000-0000-0000D2000000}"/>
    <cellStyle name="Comma 2 2 2 2 10" xfId="215" xr:uid="{00000000-0005-0000-0000-0000D3000000}"/>
    <cellStyle name="Comma 2 2 2 2 11" xfId="216" xr:uid="{00000000-0005-0000-0000-0000D4000000}"/>
    <cellStyle name="Comma 2 2 2 2 12" xfId="217" xr:uid="{00000000-0005-0000-0000-0000D5000000}"/>
    <cellStyle name="Comma 2 2 2 2 2" xfId="218" xr:uid="{00000000-0005-0000-0000-0000D6000000}"/>
    <cellStyle name="Comma 2 2 2 2 2 10" xfId="219" xr:uid="{00000000-0005-0000-0000-0000D7000000}"/>
    <cellStyle name="Comma 2 2 2 2 2 2" xfId="220" xr:uid="{00000000-0005-0000-0000-0000D8000000}"/>
    <cellStyle name="Comma 2 2 2 2 2 2 2" xfId="221" xr:uid="{00000000-0005-0000-0000-0000D9000000}"/>
    <cellStyle name="Comma 2 2 2 2 2 2 2 2" xfId="222" xr:uid="{00000000-0005-0000-0000-0000DA000000}"/>
    <cellStyle name="Comma 2 2 2 2 2 2 2 2 2" xfId="223" xr:uid="{00000000-0005-0000-0000-0000DB000000}"/>
    <cellStyle name="Comma 2 2 2 2 2 2 2 2 3" xfId="224" xr:uid="{00000000-0005-0000-0000-0000DC000000}"/>
    <cellStyle name="Comma 2 2 2 2 2 2 2 2 4" xfId="225" xr:uid="{00000000-0005-0000-0000-0000DD000000}"/>
    <cellStyle name="Comma 2 2 2 2 2 2 2 3" xfId="226" xr:uid="{00000000-0005-0000-0000-0000DE000000}"/>
    <cellStyle name="Comma 2 2 2 2 2 2 2 3 2" xfId="227" xr:uid="{00000000-0005-0000-0000-0000DF000000}"/>
    <cellStyle name="Comma 2 2 2 2 2 2 2 3 3" xfId="228" xr:uid="{00000000-0005-0000-0000-0000E0000000}"/>
    <cellStyle name="Comma 2 2 2 2 2 2 2 3 4" xfId="229" xr:uid="{00000000-0005-0000-0000-0000E1000000}"/>
    <cellStyle name="Comma 2 2 2 2 2 2 2 4" xfId="230" xr:uid="{00000000-0005-0000-0000-0000E2000000}"/>
    <cellStyle name="Comma 2 2 2 2 2 2 2 5" xfId="231" xr:uid="{00000000-0005-0000-0000-0000E3000000}"/>
    <cellStyle name="Comma 2 2 2 2 2 2 2 6" xfId="232" xr:uid="{00000000-0005-0000-0000-0000E4000000}"/>
    <cellStyle name="Comma 2 2 2 2 2 2 3" xfId="233" xr:uid="{00000000-0005-0000-0000-0000E5000000}"/>
    <cellStyle name="Comma 2 2 2 2 2 2 3 2" xfId="234" xr:uid="{00000000-0005-0000-0000-0000E6000000}"/>
    <cellStyle name="Comma 2 2 2 2 2 2 3 2 2" xfId="235" xr:uid="{00000000-0005-0000-0000-0000E7000000}"/>
    <cellStyle name="Comma 2 2 2 2 2 2 3 2 3" xfId="236" xr:uid="{00000000-0005-0000-0000-0000E8000000}"/>
    <cellStyle name="Comma 2 2 2 2 2 2 3 2 4" xfId="237" xr:uid="{00000000-0005-0000-0000-0000E9000000}"/>
    <cellStyle name="Comma 2 2 2 2 2 2 3 3" xfId="238" xr:uid="{00000000-0005-0000-0000-0000EA000000}"/>
    <cellStyle name="Comma 2 2 2 2 2 2 3 3 2" xfId="239" xr:uid="{00000000-0005-0000-0000-0000EB000000}"/>
    <cellStyle name="Comma 2 2 2 2 2 2 3 3 3" xfId="240" xr:uid="{00000000-0005-0000-0000-0000EC000000}"/>
    <cellStyle name="Comma 2 2 2 2 2 2 3 3 4" xfId="241" xr:uid="{00000000-0005-0000-0000-0000ED000000}"/>
    <cellStyle name="Comma 2 2 2 2 2 2 3 4" xfId="242" xr:uid="{00000000-0005-0000-0000-0000EE000000}"/>
    <cellStyle name="Comma 2 2 2 2 2 2 3 5" xfId="243" xr:uid="{00000000-0005-0000-0000-0000EF000000}"/>
    <cellStyle name="Comma 2 2 2 2 2 2 3 6" xfId="244" xr:uid="{00000000-0005-0000-0000-0000F0000000}"/>
    <cellStyle name="Comma 2 2 2 2 2 2 4" xfId="245" xr:uid="{00000000-0005-0000-0000-0000F1000000}"/>
    <cellStyle name="Comma 2 2 2 2 2 2 4 2" xfId="246" xr:uid="{00000000-0005-0000-0000-0000F2000000}"/>
    <cellStyle name="Comma 2 2 2 2 2 2 4 3" xfId="247" xr:uid="{00000000-0005-0000-0000-0000F3000000}"/>
    <cellStyle name="Comma 2 2 2 2 2 2 4 4" xfId="248" xr:uid="{00000000-0005-0000-0000-0000F4000000}"/>
    <cellStyle name="Comma 2 2 2 2 2 2 5" xfId="249" xr:uid="{00000000-0005-0000-0000-0000F5000000}"/>
    <cellStyle name="Comma 2 2 2 2 2 2 5 2" xfId="250" xr:uid="{00000000-0005-0000-0000-0000F6000000}"/>
    <cellStyle name="Comma 2 2 2 2 2 2 5 3" xfId="251" xr:uid="{00000000-0005-0000-0000-0000F7000000}"/>
    <cellStyle name="Comma 2 2 2 2 2 2 5 4" xfId="252" xr:uid="{00000000-0005-0000-0000-0000F8000000}"/>
    <cellStyle name="Comma 2 2 2 2 2 2 6" xfId="253" xr:uid="{00000000-0005-0000-0000-0000F9000000}"/>
    <cellStyle name="Comma 2 2 2 2 2 2 7" xfId="254" xr:uid="{00000000-0005-0000-0000-0000FA000000}"/>
    <cellStyle name="Comma 2 2 2 2 2 2 8" xfId="255" xr:uid="{00000000-0005-0000-0000-0000FB000000}"/>
    <cellStyle name="Comma 2 2 2 2 2 3" xfId="256" xr:uid="{00000000-0005-0000-0000-0000FC000000}"/>
    <cellStyle name="Comma 2 2 2 2 2 3 2" xfId="257" xr:uid="{00000000-0005-0000-0000-0000FD000000}"/>
    <cellStyle name="Comma 2 2 2 2 2 3 2 2 2" xfId="258" xr:uid="{00000000-0005-0000-0000-0000FE000000}"/>
    <cellStyle name="Comma 2 2 2 2 2 3 2 2 3" xfId="259" xr:uid="{00000000-0005-0000-0000-0000FF000000}"/>
    <cellStyle name="Comma 2 2 2 2 2 3 2 2 4" xfId="260" xr:uid="{00000000-0005-0000-0000-000000010000}"/>
    <cellStyle name="Comma 2 2 2 2 2 3 2 3" xfId="261" xr:uid="{00000000-0005-0000-0000-000001010000}"/>
    <cellStyle name="Comma 2 2 2 2 2 3 2 3 2" xfId="262" xr:uid="{00000000-0005-0000-0000-000002010000}"/>
    <cellStyle name="Comma 2 2 2 2 2 3 2 3 3" xfId="263" xr:uid="{00000000-0005-0000-0000-000003010000}"/>
    <cellStyle name="Comma 2 2 2 2 2 3 2 3 4" xfId="264" xr:uid="{00000000-0005-0000-0000-000004010000}"/>
    <cellStyle name="Comma 2 2 2 2 2 3 2 4" xfId="265" xr:uid="{00000000-0005-0000-0000-000005010000}"/>
    <cellStyle name="Comma 2 2 2 2 2 3 2 5" xfId="266" xr:uid="{00000000-0005-0000-0000-000006010000}"/>
    <cellStyle name="Comma 2 2 2 2 2 3 2 6" xfId="267" xr:uid="{00000000-0005-0000-0000-000007010000}"/>
    <cellStyle name="Comma 2 2 2 2 2 3 3" xfId="268" xr:uid="{00000000-0005-0000-0000-000008010000}"/>
    <cellStyle name="Comma 2 2 2 2 2 3 3 2" xfId="269" xr:uid="{00000000-0005-0000-0000-000009010000}"/>
    <cellStyle name="Comma 2 2 2 2 2 3 3 2 2" xfId="270" xr:uid="{00000000-0005-0000-0000-00000A010000}"/>
    <cellStyle name="Comma 2 2 2 2 2 3 3 2 3" xfId="271" xr:uid="{00000000-0005-0000-0000-00000B010000}"/>
    <cellStyle name="Comma 2 2 2 2 2 3 3 2 4" xfId="272" xr:uid="{00000000-0005-0000-0000-00000C010000}"/>
    <cellStyle name="Comma 2 2 2 2 2 3 3 3" xfId="273" xr:uid="{00000000-0005-0000-0000-00000D010000}"/>
    <cellStyle name="Comma 2 2 2 2 2 3 3 3 2" xfId="274" xr:uid="{00000000-0005-0000-0000-00000E010000}"/>
    <cellStyle name="Comma 2 2 2 2 2 3 3 3 3" xfId="275" xr:uid="{00000000-0005-0000-0000-00000F010000}"/>
    <cellStyle name="Comma 2 2 2 2 2 3 3 3 4" xfId="276" xr:uid="{00000000-0005-0000-0000-000010010000}"/>
    <cellStyle name="Comma 2 2 2 2 2 3 3 4" xfId="277" xr:uid="{00000000-0005-0000-0000-000011010000}"/>
    <cellStyle name="Comma 2 2 2 2 2 3 3 5" xfId="278" xr:uid="{00000000-0005-0000-0000-000012010000}"/>
    <cellStyle name="Comma 2 2 2 2 2 3 3 6" xfId="279" xr:uid="{00000000-0005-0000-0000-000013010000}"/>
    <cellStyle name="Comma 2 2 2 2 2 3 4" xfId="280" xr:uid="{00000000-0005-0000-0000-000014010000}"/>
    <cellStyle name="Comma 2 2 2 2 2 3 4 2" xfId="281" xr:uid="{00000000-0005-0000-0000-000015010000}"/>
    <cellStyle name="Comma 2 2 2 2 2 3 4 3" xfId="282" xr:uid="{00000000-0005-0000-0000-000016010000}"/>
    <cellStyle name="Comma 2 2 2 2 2 3 4 4" xfId="283" xr:uid="{00000000-0005-0000-0000-000017010000}"/>
    <cellStyle name="Comma 2 2 2 2 2 3 5" xfId="284" xr:uid="{00000000-0005-0000-0000-000018010000}"/>
    <cellStyle name="Comma 2 2 2 2 2 3 5 2" xfId="285" xr:uid="{00000000-0005-0000-0000-000019010000}"/>
    <cellStyle name="Comma 2 2 2 2 2 3 5 3" xfId="286" xr:uid="{00000000-0005-0000-0000-00001A010000}"/>
    <cellStyle name="Comma 2 2 2 2 2 3 5 4" xfId="287" xr:uid="{00000000-0005-0000-0000-00001B010000}"/>
    <cellStyle name="Comma 2 2 2 2 2 3 6" xfId="288" xr:uid="{00000000-0005-0000-0000-00001C010000}"/>
    <cellStyle name="Comma 2 2 2 2 2 3 7" xfId="289" xr:uid="{00000000-0005-0000-0000-00001D010000}"/>
    <cellStyle name="Comma 2 2 2 2 2 3 8" xfId="290" xr:uid="{00000000-0005-0000-0000-00001E010000}"/>
    <cellStyle name="Comma 2 2 2 2 2 4" xfId="291" xr:uid="{00000000-0005-0000-0000-00001F010000}"/>
    <cellStyle name="Comma 2 2 2 2 2 4 2" xfId="292" xr:uid="{00000000-0005-0000-0000-000020010000}"/>
    <cellStyle name="Comma 2 2 2 2 2 4 2 2" xfId="293" xr:uid="{00000000-0005-0000-0000-000021010000}"/>
    <cellStyle name="Comma 2 2 2 2 2 4 2 3" xfId="294" xr:uid="{00000000-0005-0000-0000-000022010000}"/>
    <cellStyle name="Comma 2 2 2 2 2 4 2 4" xfId="295" xr:uid="{00000000-0005-0000-0000-000023010000}"/>
    <cellStyle name="Comma 2 2 2 2 2 4 3" xfId="296" xr:uid="{00000000-0005-0000-0000-000024010000}"/>
    <cellStyle name="Comma 2 2 2 2 2 4 3 2" xfId="297" xr:uid="{00000000-0005-0000-0000-000025010000}"/>
    <cellStyle name="Comma 2 2 2 2 2 4 3 3" xfId="298" xr:uid="{00000000-0005-0000-0000-000026010000}"/>
    <cellStyle name="Comma 2 2 2 2 2 4 3 4" xfId="299" xr:uid="{00000000-0005-0000-0000-000027010000}"/>
    <cellStyle name="Comma 2 2 2 2 2 4 4" xfId="300" xr:uid="{00000000-0005-0000-0000-000028010000}"/>
    <cellStyle name="Comma 2 2 2 2 2 4 5" xfId="301" xr:uid="{00000000-0005-0000-0000-000029010000}"/>
    <cellStyle name="Comma 2 2 2 2 2 4 6" xfId="302" xr:uid="{00000000-0005-0000-0000-00002A010000}"/>
    <cellStyle name="Comma 2 2 2 2 2 5" xfId="303" xr:uid="{00000000-0005-0000-0000-00002B010000}"/>
    <cellStyle name="Comma 2 2 2 2 2 5 2" xfId="304" xr:uid="{00000000-0005-0000-0000-00002C010000}"/>
    <cellStyle name="Comma 2 2 2 2 2 5 2 2" xfId="305" xr:uid="{00000000-0005-0000-0000-00002D010000}"/>
    <cellStyle name="Comma 2 2 2 2 2 5 2 3" xfId="306" xr:uid="{00000000-0005-0000-0000-00002E010000}"/>
    <cellStyle name="Comma 2 2 2 2 2 5 2 4" xfId="307" xr:uid="{00000000-0005-0000-0000-00002F010000}"/>
    <cellStyle name="Comma 2 2 2 2 2 5 3" xfId="308" xr:uid="{00000000-0005-0000-0000-000030010000}"/>
    <cellStyle name="Comma 2 2 2 2 2 5 3 2" xfId="309" xr:uid="{00000000-0005-0000-0000-000031010000}"/>
    <cellStyle name="Comma 2 2 2 2 2 5 3 3" xfId="310" xr:uid="{00000000-0005-0000-0000-000032010000}"/>
    <cellStyle name="Comma 2 2 2 2 2 5 3 4" xfId="311" xr:uid="{00000000-0005-0000-0000-000033010000}"/>
    <cellStyle name="Comma 2 2 2 2 2 5 4" xfId="312" xr:uid="{00000000-0005-0000-0000-000034010000}"/>
    <cellStyle name="Comma 2 2 2 2 2 5 5" xfId="313" xr:uid="{00000000-0005-0000-0000-000035010000}"/>
    <cellStyle name="Comma 2 2 2 2 2 5 6" xfId="314" xr:uid="{00000000-0005-0000-0000-000036010000}"/>
    <cellStyle name="Comma 2 2 2 2 2 6 2" xfId="315" xr:uid="{00000000-0005-0000-0000-000037010000}"/>
    <cellStyle name="Comma 2 2 2 2 2 6 4" xfId="316" xr:uid="{00000000-0005-0000-0000-000038010000}"/>
    <cellStyle name="Comma 2 2 2 2 2 7" xfId="317" xr:uid="{00000000-0005-0000-0000-000039010000}"/>
    <cellStyle name="Comma 2 2 2 2 2 7 2" xfId="318" xr:uid="{00000000-0005-0000-0000-00003A010000}"/>
    <cellStyle name="Comma 2 2 2 2 2 7 3" xfId="319" xr:uid="{00000000-0005-0000-0000-00003B010000}"/>
    <cellStyle name="Comma 2 2 2 2 2 7 4" xfId="320" xr:uid="{00000000-0005-0000-0000-00003C010000}"/>
    <cellStyle name="Comma 2 2 2 2 2 9" xfId="321" xr:uid="{00000000-0005-0000-0000-00003D010000}"/>
    <cellStyle name="Comma 2 2 2 2 3" xfId="322" xr:uid="{00000000-0005-0000-0000-00003E010000}"/>
    <cellStyle name="Comma 2 2 2 2 3 2" xfId="323" xr:uid="{00000000-0005-0000-0000-00003F010000}"/>
    <cellStyle name="Comma 2 2 2 2 3 2 2" xfId="324" xr:uid="{00000000-0005-0000-0000-000040010000}"/>
    <cellStyle name="Comma 2 2 2 2 3 2 2 2" xfId="325" xr:uid="{00000000-0005-0000-0000-000041010000}"/>
    <cellStyle name="Comma 2 2 2 2 3 2 2 4" xfId="326" xr:uid="{00000000-0005-0000-0000-000042010000}"/>
    <cellStyle name="Comma 2 2 2 2 3 2 3" xfId="327" xr:uid="{00000000-0005-0000-0000-000043010000}"/>
    <cellStyle name="Comma 2 2 2 2 3 2 3 2" xfId="328" xr:uid="{00000000-0005-0000-0000-000044010000}"/>
    <cellStyle name="Comma 2 2 2 2 3 2 3 3" xfId="329" xr:uid="{00000000-0005-0000-0000-000045010000}"/>
    <cellStyle name="Comma 2 2 2 2 3 2 3 4" xfId="330" xr:uid="{00000000-0005-0000-0000-000046010000}"/>
    <cellStyle name="Comma 2 2 2 2 3 2 4" xfId="331" xr:uid="{00000000-0005-0000-0000-000047010000}"/>
    <cellStyle name="Comma 2 2 2 2 3 2 5" xfId="332" xr:uid="{00000000-0005-0000-0000-000048010000}"/>
    <cellStyle name="Comma 2 2 2 2 3 2 6" xfId="333" xr:uid="{00000000-0005-0000-0000-000049010000}"/>
    <cellStyle name="Comma 2 2 2 2 3 3 2" xfId="334" xr:uid="{00000000-0005-0000-0000-00004A010000}"/>
    <cellStyle name="Comma 2 2 2 2 3 3 2 2" xfId="335" xr:uid="{00000000-0005-0000-0000-00004B010000}"/>
    <cellStyle name="Comma 2 2 2 2 3 3 2 3" xfId="336" xr:uid="{00000000-0005-0000-0000-00004C010000}"/>
    <cellStyle name="Comma 2 2 2 2 3 3 2 4" xfId="337" xr:uid="{00000000-0005-0000-0000-00004D010000}"/>
    <cellStyle name="Comma 2 2 2 2 3 3 3" xfId="338" xr:uid="{00000000-0005-0000-0000-00004E010000}"/>
    <cellStyle name="Comma 2 2 2 2 3 3 3 2" xfId="339" xr:uid="{00000000-0005-0000-0000-00004F010000}"/>
    <cellStyle name="Comma 2 2 2 2 3 3 3 3" xfId="340" xr:uid="{00000000-0005-0000-0000-000050010000}"/>
    <cellStyle name="Comma 2 2 2 2 3 3 3 4" xfId="341" xr:uid="{00000000-0005-0000-0000-000051010000}"/>
    <cellStyle name="Comma 2 2 2 2 3 3 4" xfId="342" xr:uid="{00000000-0005-0000-0000-000052010000}"/>
    <cellStyle name="Comma 2 2 2 2 3 3 5" xfId="343" xr:uid="{00000000-0005-0000-0000-000053010000}"/>
    <cellStyle name="Comma 2 2 2 2 3 3 6" xfId="344" xr:uid="{00000000-0005-0000-0000-000054010000}"/>
    <cellStyle name="Comma 2 2 2 2 3 4" xfId="345" xr:uid="{00000000-0005-0000-0000-000055010000}"/>
    <cellStyle name="Comma 2 2 2 2 3 4 2" xfId="346" xr:uid="{00000000-0005-0000-0000-000056010000}"/>
    <cellStyle name="Comma 2 2 2 2 3 4 3" xfId="347" xr:uid="{00000000-0005-0000-0000-000057010000}"/>
    <cellStyle name="Comma 2 2 2 2 3 4 4" xfId="348" xr:uid="{00000000-0005-0000-0000-000058010000}"/>
    <cellStyle name="Comma 2 2 2 2 3 5" xfId="349" xr:uid="{00000000-0005-0000-0000-000059010000}"/>
    <cellStyle name="Comma 2 2 2 2 3 5 2" xfId="350" xr:uid="{00000000-0005-0000-0000-00005A010000}"/>
    <cellStyle name="Comma 2 2 2 2 3 5 3" xfId="351" xr:uid="{00000000-0005-0000-0000-00005B010000}"/>
    <cellStyle name="Comma 2 2 2 2 3 5 4" xfId="352" xr:uid="{00000000-0005-0000-0000-00005C010000}"/>
    <cellStyle name="Comma 2 2 2 2 3 6" xfId="353" xr:uid="{00000000-0005-0000-0000-00005D010000}"/>
    <cellStyle name="Comma 2 2 2 2 3 7" xfId="354" xr:uid="{00000000-0005-0000-0000-00005E010000}"/>
    <cellStyle name="Comma 2 2 2 2 3 8" xfId="355" xr:uid="{00000000-0005-0000-0000-00005F010000}"/>
    <cellStyle name="Comma 2 2 2 2 4" xfId="356" xr:uid="{00000000-0005-0000-0000-000060010000}"/>
    <cellStyle name="Comma 2 2 2 2 4 2" xfId="357" xr:uid="{00000000-0005-0000-0000-000061010000}"/>
    <cellStyle name="Comma 2 2 2 2 4 2 2" xfId="358" xr:uid="{00000000-0005-0000-0000-000062010000}"/>
    <cellStyle name="Comma 2 2 2 2 4 2 2 2" xfId="359" xr:uid="{00000000-0005-0000-0000-000063010000}"/>
    <cellStyle name="Comma 2 2 2 2 4 2 2 3" xfId="360" xr:uid="{00000000-0005-0000-0000-000064010000}"/>
    <cellStyle name="Comma 2 2 2 2 4 2 2 4" xfId="361" xr:uid="{00000000-0005-0000-0000-000065010000}"/>
    <cellStyle name="Comma 2 2 2 2 4 2 3" xfId="362" xr:uid="{00000000-0005-0000-0000-000066010000}"/>
    <cellStyle name="Comma 2 2 2 2 4 2 3 2" xfId="363" xr:uid="{00000000-0005-0000-0000-000067010000}"/>
    <cellStyle name="Comma 2 2 2 2 4 2 3 3" xfId="364" xr:uid="{00000000-0005-0000-0000-000068010000}"/>
    <cellStyle name="Comma 2 2 2 2 4 2 3 4" xfId="365" xr:uid="{00000000-0005-0000-0000-000069010000}"/>
    <cellStyle name="Comma 2 2 2 2 4 2 4" xfId="366" xr:uid="{00000000-0005-0000-0000-00006A010000}"/>
    <cellStyle name="Comma 2 2 2 2 4 2 5" xfId="367" xr:uid="{00000000-0005-0000-0000-00006B010000}"/>
    <cellStyle name="Comma 2 2 2 2 4 2 6" xfId="368" xr:uid="{00000000-0005-0000-0000-00006C010000}"/>
    <cellStyle name="Comma 2 2 2 2 4 3" xfId="369" xr:uid="{00000000-0005-0000-0000-00006D010000}"/>
    <cellStyle name="Comma 2 2 2 2 4 3 2" xfId="370" xr:uid="{00000000-0005-0000-0000-00006E010000}"/>
    <cellStyle name="Comma 2 2 2 2 4 3 2 2" xfId="371" xr:uid="{00000000-0005-0000-0000-00006F010000}"/>
    <cellStyle name="Comma 2 2 2 2 4 3 2 3" xfId="372" xr:uid="{00000000-0005-0000-0000-000070010000}"/>
    <cellStyle name="Comma 2 2 2 2 4 3 2 4" xfId="373" xr:uid="{00000000-0005-0000-0000-000071010000}"/>
    <cellStyle name="Comma 2 2 2 2 4 3 3" xfId="374" xr:uid="{00000000-0005-0000-0000-000072010000}"/>
    <cellStyle name="Comma 2 2 2 2 4 3 3 2" xfId="375" xr:uid="{00000000-0005-0000-0000-000073010000}"/>
    <cellStyle name="Comma 2 2 2 2 4 3 3 3" xfId="376" xr:uid="{00000000-0005-0000-0000-000074010000}"/>
    <cellStyle name="Comma 2 2 2 2 4 3 3 4" xfId="377" xr:uid="{00000000-0005-0000-0000-000075010000}"/>
    <cellStyle name="Comma 2 2 2 2 4 3 4" xfId="378" xr:uid="{00000000-0005-0000-0000-000076010000}"/>
    <cellStyle name="Comma 2 2 2 2 4 3 5" xfId="379" xr:uid="{00000000-0005-0000-0000-000077010000}"/>
    <cellStyle name="Comma 2 2 2 2 4 3 6" xfId="380" xr:uid="{00000000-0005-0000-0000-000078010000}"/>
    <cellStyle name="Comma 2 2 2 2 4 4" xfId="381" xr:uid="{00000000-0005-0000-0000-000079010000}"/>
    <cellStyle name="Comma 2 2 2 2 4 4 2" xfId="382" xr:uid="{00000000-0005-0000-0000-00007A010000}"/>
    <cellStyle name="Comma 2 2 2 2 4 4 3" xfId="383" xr:uid="{00000000-0005-0000-0000-00007B010000}"/>
    <cellStyle name="Comma 2 2 2 2 4 4 4" xfId="384" xr:uid="{00000000-0005-0000-0000-00007C010000}"/>
    <cellStyle name="Comma 2 2 2 2 4 5" xfId="385" xr:uid="{00000000-0005-0000-0000-00007D010000}"/>
    <cellStyle name="Comma 2 2 2 2 4 5 2" xfId="386" xr:uid="{00000000-0005-0000-0000-00007E010000}"/>
    <cellStyle name="Comma 2 2 2 2 4 5 3" xfId="387" xr:uid="{00000000-0005-0000-0000-00007F010000}"/>
    <cellStyle name="Comma 2 2 2 2 4 5 4" xfId="388" xr:uid="{00000000-0005-0000-0000-000080010000}"/>
    <cellStyle name="Comma 2 2 2 2 4 6" xfId="389" xr:uid="{00000000-0005-0000-0000-000081010000}"/>
    <cellStyle name="Comma 2 2 2 2 4 7" xfId="390" xr:uid="{00000000-0005-0000-0000-000082010000}"/>
    <cellStyle name="Comma 2 2 2 2 4 8" xfId="391" xr:uid="{00000000-0005-0000-0000-000083010000}"/>
    <cellStyle name="Comma 2 2 2 2 5" xfId="392" xr:uid="{00000000-0005-0000-0000-000084010000}"/>
    <cellStyle name="Comma 2 2 2 2 5 2" xfId="393" xr:uid="{00000000-0005-0000-0000-000085010000}"/>
    <cellStyle name="Comma 2 2 2 2 5 2 2" xfId="394" xr:uid="{00000000-0005-0000-0000-000086010000}"/>
    <cellStyle name="Comma 2 2 2 2 5 2 2 2" xfId="395" xr:uid="{00000000-0005-0000-0000-000087010000}"/>
    <cellStyle name="Comma 2 2 2 2 5 2 2 3" xfId="396" xr:uid="{00000000-0005-0000-0000-000088010000}"/>
    <cellStyle name="Comma 2 2 2 2 5 2 2 4" xfId="397" xr:uid="{00000000-0005-0000-0000-000089010000}"/>
    <cellStyle name="Comma 2 2 2 2 5 2 3" xfId="398" xr:uid="{00000000-0005-0000-0000-00008A010000}"/>
    <cellStyle name="Comma 2 2 2 2 5 2 3 2" xfId="399" xr:uid="{00000000-0005-0000-0000-00008B010000}"/>
    <cellStyle name="Comma 2 2 2 2 5 2 3 3" xfId="400" xr:uid="{00000000-0005-0000-0000-00008C010000}"/>
    <cellStyle name="Comma 2 2 2 2 5 2 3 4" xfId="401" xr:uid="{00000000-0005-0000-0000-00008D010000}"/>
    <cellStyle name="Comma 2 2 2 2 5 2 4" xfId="402" xr:uid="{00000000-0005-0000-0000-00008E010000}"/>
    <cellStyle name="Comma 2 2 2 2 5 2 5" xfId="403" xr:uid="{00000000-0005-0000-0000-00008F010000}"/>
    <cellStyle name="Comma 2 2 2 2 5 2 6" xfId="404" xr:uid="{00000000-0005-0000-0000-000090010000}"/>
    <cellStyle name="Comma 2 2 2 2 5 3" xfId="405" xr:uid="{00000000-0005-0000-0000-000091010000}"/>
    <cellStyle name="Comma 2 2 2 2 5 3 2" xfId="406" xr:uid="{00000000-0005-0000-0000-000092010000}"/>
    <cellStyle name="Comma 2 2 2 2 5 3 2 2" xfId="407" xr:uid="{00000000-0005-0000-0000-000093010000}"/>
    <cellStyle name="Comma 2 2 2 2 5 3 2 3" xfId="408" xr:uid="{00000000-0005-0000-0000-000094010000}"/>
    <cellStyle name="Comma 2 2 2 2 5 3 2 4" xfId="409" xr:uid="{00000000-0005-0000-0000-000095010000}"/>
    <cellStyle name="Comma 2 2 2 2 5 3 3" xfId="410" xr:uid="{00000000-0005-0000-0000-000096010000}"/>
    <cellStyle name="Comma 2 2 2 2 5 3 3 2" xfId="411" xr:uid="{00000000-0005-0000-0000-000097010000}"/>
    <cellStyle name="Comma 2 2 2 2 5 3 3 3" xfId="412" xr:uid="{00000000-0005-0000-0000-000098010000}"/>
    <cellStyle name="Comma 2 2 2 2 5 3 3 4" xfId="413" xr:uid="{00000000-0005-0000-0000-000099010000}"/>
    <cellStyle name="Comma 2 2 2 2 5 3 4" xfId="414" xr:uid="{00000000-0005-0000-0000-00009A010000}"/>
    <cellStyle name="Comma 2 2 2 2 5 3 5" xfId="415" xr:uid="{00000000-0005-0000-0000-00009B010000}"/>
    <cellStyle name="Comma 2 2 2 2 5 3 6" xfId="416" xr:uid="{00000000-0005-0000-0000-00009C010000}"/>
    <cellStyle name="Comma 2 2 2 2 5 4" xfId="417" xr:uid="{00000000-0005-0000-0000-00009D010000}"/>
    <cellStyle name="Comma 2 2 2 2 5 4 2" xfId="418" xr:uid="{00000000-0005-0000-0000-00009E010000}"/>
    <cellStyle name="Comma 2 2 2 2 5 4 3" xfId="419" xr:uid="{00000000-0005-0000-0000-00009F010000}"/>
    <cellStyle name="Comma 2 2 2 2 5 4 4" xfId="420" xr:uid="{00000000-0005-0000-0000-0000A0010000}"/>
    <cellStyle name="Comma 2 2 2 2 5 5" xfId="421" xr:uid="{00000000-0005-0000-0000-0000A1010000}"/>
    <cellStyle name="Comma 2 2 2 2 5 5 2" xfId="422" xr:uid="{00000000-0005-0000-0000-0000A2010000}"/>
    <cellStyle name="Comma 2 2 2 2 5 5 3" xfId="423" xr:uid="{00000000-0005-0000-0000-0000A3010000}"/>
    <cellStyle name="Comma 2 2 2 2 5 5 4" xfId="424" xr:uid="{00000000-0005-0000-0000-0000A4010000}"/>
    <cellStyle name="Comma 2 2 2 2 5 6" xfId="425" xr:uid="{00000000-0005-0000-0000-0000A5010000}"/>
    <cellStyle name="Comma 2 2 2 2 5 7" xfId="426" xr:uid="{00000000-0005-0000-0000-0000A6010000}"/>
    <cellStyle name="Comma 2 2 2 2 5 8" xfId="427" xr:uid="{00000000-0005-0000-0000-0000A7010000}"/>
    <cellStyle name="Comma 2 2 2 2 6" xfId="428" xr:uid="{00000000-0005-0000-0000-0000A8010000}"/>
    <cellStyle name="Comma 2 2 2 2 6 2" xfId="429" xr:uid="{00000000-0005-0000-0000-0000A9010000}"/>
    <cellStyle name="Comma 2 2 2 2 6 2 2" xfId="430" xr:uid="{00000000-0005-0000-0000-0000AA010000}"/>
    <cellStyle name="Comma 2 2 2 2 6 2 3" xfId="431" xr:uid="{00000000-0005-0000-0000-0000AB010000}"/>
    <cellStyle name="Comma 2 2 2 2 6 2 4" xfId="432" xr:uid="{00000000-0005-0000-0000-0000AC010000}"/>
    <cellStyle name="Comma 2 2 2 2 6 3" xfId="433" xr:uid="{00000000-0005-0000-0000-0000AD010000}"/>
    <cellStyle name="Comma 2 2 2 2 6 3 2" xfId="434" xr:uid="{00000000-0005-0000-0000-0000AE010000}"/>
    <cellStyle name="Comma 2 2 2 2 6 3 3" xfId="435" xr:uid="{00000000-0005-0000-0000-0000AF010000}"/>
    <cellStyle name="Comma 2 2 2 2 6 3 4" xfId="436" xr:uid="{00000000-0005-0000-0000-0000B0010000}"/>
    <cellStyle name="Comma 2 2 2 2 6 4" xfId="437" xr:uid="{00000000-0005-0000-0000-0000B1010000}"/>
    <cellStyle name="Comma 2 2 2 2 6 5" xfId="438" xr:uid="{00000000-0005-0000-0000-0000B2010000}"/>
    <cellStyle name="Comma 2 2 2 2 6 6" xfId="439" xr:uid="{00000000-0005-0000-0000-0000B3010000}"/>
    <cellStyle name="Comma 2 2 2 2 7" xfId="440" xr:uid="{00000000-0005-0000-0000-0000B4010000}"/>
    <cellStyle name="Comma 2 2 2 2 7 2" xfId="441" xr:uid="{00000000-0005-0000-0000-0000B5010000}"/>
    <cellStyle name="Comma 2 2 2 2 7 2 2" xfId="442" xr:uid="{00000000-0005-0000-0000-0000B6010000}"/>
    <cellStyle name="Comma 2 2 2 2 7 2 3" xfId="443" xr:uid="{00000000-0005-0000-0000-0000B7010000}"/>
    <cellStyle name="Comma 2 2 2 2 7 2 4" xfId="444" xr:uid="{00000000-0005-0000-0000-0000B8010000}"/>
    <cellStyle name="Comma 2 2 2 2 7 3" xfId="445" xr:uid="{00000000-0005-0000-0000-0000B9010000}"/>
    <cellStyle name="Comma 2 2 2 2 7 3 2" xfId="446" xr:uid="{00000000-0005-0000-0000-0000BA010000}"/>
    <cellStyle name="Comma 2 2 2 2 7 3 3" xfId="447" xr:uid="{00000000-0005-0000-0000-0000BB010000}"/>
    <cellStyle name="Comma 2 2 2 2 7 3 4" xfId="448" xr:uid="{00000000-0005-0000-0000-0000BC010000}"/>
    <cellStyle name="Comma 2 2 2 2 7 4" xfId="449" xr:uid="{00000000-0005-0000-0000-0000BD010000}"/>
    <cellStyle name="Comma 2 2 2 2 7 5" xfId="450" xr:uid="{00000000-0005-0000-0000-0000BE010000}"/>
    <cellStyle name="Comma 2 2 2 2 7 6" xfId="451" xr:uid="{00000000-0005-0000-0000-0000BF010000}"/>
    <cellStyle name="Comma 2 2 2 2 8" xfId="452" xr:uid="{00000000-0005-0000-0000-0000C0010000}"/>
    <cellStyle name="Comma 2 2 2 2 8 2" xfId="453" xr:uid="{00000000-0005-0000-0000-0000C1010000}"/>
    <cellStyle name="Comma 2 2 2 2 8 3" xfId="454" xr:uid="{00000000-0005-0000-0000-0000C2010000}"/>
    <cellStyle name="Comma 2 2 2 2 8 4" xfId="455" xr:uid="{00000000-0005-0000-0000-0000C3010000}"/>
    <cellStyle name="Comma 2 2 2 2 9" xfId="456" xr:uid="{00000000-0005-0000-0000-0000C4010000}"/>
    <cellStyle name="Comma 2 2 2 2 9 2" xfId="457" xr:uid="{00000000-0005-0000-0000-0000C5010000}"/>
    <cellStyle name="Comma 2 2 2 2 9 3" xfId="458" xr:uid="{00000000-0005-0000-0000-0000C6010000}"/>
    <cellStyle name="Comma 2 2 2 2 9 4" xfId="459" xr:uid="{00000000-0005-0000-0000-0000C7010000}"/>
    <cellStyle name="Comma 2 2 2 3" xfId="460" xr:uid="{00000000-0005-0000-0000-0000C8010000}"/>
    <cellStyle name="Comma 2 2 2 3 10" xfId="461" xr:uid="{00000000-0005-0000-0000-0000C9010000}"/>
    <cellStyle name="Comma 2 2 2 3 2" xfId="462" xr:uid="{00000000-0005-0000-0000-0000CA010000}"/>
    <cellStyle name="Comma 2 2 2 3 2 2" xfId="463" xr:uid="{00000000-0005-0000-0000-0000CB010000}"/>
    <cellStyle name="Comma 2 2 2 3 2 2 2" xfId="464" xr:uid="{00000000-0005-0000-0000-0000CC010000}"/>
    <cellStyle name="Comma 2 2 2 3 2 2 2 2" xfId="465" xr:uid="{00000000-0005-0000-0000-0000CD010000}"/>
    <cellStyle name="Comma 2 2 2 3 2 2 2 3" xfId="466" xr:uid="{00000000-0005-0000-0000-0000CE010000}"/>
    <cellStyle name="Comma 2 2 2 3 2 2 2 4" xfId="467" xr:uid="{00000000-0005-0000-0000-0000CF010000}"/>
    <cellStyle name="Comma 2 2 2 3 2 2 3" xfId="468" xr:uid="{00000000-0005-0000-0000-0000D0010000}"/>
    <cellStyle name="Comma 2 2 2 3 2 2 3 2" xfId="469" xr:uid="{00000000-0005-0000-0000-0000D1010000}"/>
    <cellStyle name="Comma 2 2 2 3 2 2 3 3" xfId="470" xr:uid="{00000000-0005-0000-0000-0000D2010000}"/>
    <cellStyle name="Comma 2 2 2 3 2 2 3 4" xfId="471" xr:uid="{00000000-0005-0000-0000-0000D3010000}"/>
    <cellStyle name="Comma 2 2 2 3 2 2 4" xfId="472" xr:uid="{00000000-0005-0000-0000-0000D4010000}"/>
    <cellStyle name="Comma 2 2 2 3 2 2 5" xfId="473" xr:uid="{00000000-0005-0000-0000-0000D5010000}"/>
    <cellStyle name="Comma 2 2 2 3 2 2 6" xfId="474" xr:uid="{00000000-0005-0000-0000-0000D6010000}"/>
    <cellStyle name="Comma 2 2 2 3 2 3" xfId="475" xr:uid="{00000000-0005-0000-0000-0000D7010000}"/>
    <cellStyle name="Comma 2 2 2 3 2 3 2" xfId="476" xr:uid="{00000000-0005-0000-0000-0000D8010000}"/>
    <cellStyle name="Comma 2 2 2 3 2 3 2 2" xfId="477" xr:uid="{00000000-0005-0000-0000-0000D9010000}"/>
    <cellStyle name="Comma 2 2 2 3 2 3 2 3" xfId="478" xr:uid="{00000000-0005-0000-0000-0000DA010000}"/>
    <cellStyle name="Comma 2 2 2 3 2 3 2 4" xfId="479" xr:uid="{00000000-0005-0000-0000-0000DB010000}"/>
    <cellStyle name="Comma 2 2 2 3 2 3 3" xfId="480" xr:uid="{00000000-0005-0000-0000-0000DC010000}"/>
    <cellStyle name="Comma 2 2 2 3 2 3 3 2" xfId="481" xr:uid="{00000000-0005-0000-0000-0000DD010000}"/>
    <cellStyle name="Comma 2 2 2 3 2 3 3 3" xfId="482" xr:uid="{00000000-0005-0000-0000-0000DE010000}"/>
    <cellStyle name="Comma 2 2 2 3 2 3 3 4" xfId="483" xr:uid="{00000000-0005-0000-0000-0000DF010000}"/>
    <cellStyle name="Comma 2 2 2 3 2 3 4" xfId="484" xr:uid="{00000000-0005-0000-0000-0000E0010000}"/>
    <cellStyle name="Comma 2 2 2 3 2 3 5" xfId="485" xr:uid="{00000000-0005-0000-0000-0000E1010000}"/>
    <cellStyle name="Comma 2 2 2 3 2 3 6" xfId="486" xr:uid="{00000000-0005-0000-0000-0000E2010000}"/>
    <cellStyle name="Comma 2 2 2 3 2 4" xfId="487" xr:uid="{00000000-0005-0000-0000-0000E3010000}"/>
    <cellStyle name="Comma 2 2 2 3 2 4 2" xfId="488" xr:uid="{00000000-0005-0000-0000-0000E4010000}"/>
    <cellStyle name="Comma 2 2 2 3 2 4 3" xfId="489" xr:uid="{00000000-0005-0000-0000-0000E5010000}"/>
    <cellStyle name="Comma 2 2 2 3 2 4 4" xfId="490" xr:uid="{00000000-0005-0000-0000-0000E6010000}"/>
    <cellStyle name="Comma 2 2 2 3 2 5" xfId="491" xr:uid="{00000000-0005-0000-0000-0000E7010000}"/>
    <cellStyle name="Comma 2 2 2 3 2 5 2" xfId="492" xr:uid="{00000000-0005-0000-0000-0000E8010000}"/>
    <cellStyle name="Comma 2 2 2 3 2 5 3" xfId="493" xr:uid="{00000000-0005-0000-0000-0000E9010000}"/>
    <cellStyle name="Comma 2 2 2 3 2 5 4" xfId="494" xr:uid="{00000000-0005-0000-0000-0000EA010000}"/>
    <cellStyle name="Comma 2 2 2 3 2 6" xfId="495" xr:uid="{00000000-0005-0000-0000-0000EB010000}"/>
    <cellStyle name="Comma 2 2 2 3 2 7" xfId="496" xr:uid="{00000000-0005-0000-0000-0000EC010000}"/>
    <cellStyle name="Comma 2 2 2 3 2 8" xfId="497" xr:uid="{00000000-0005-0000-0000-0000ED010000}"/>
    <cellStyle name="Comma 2 2 2 3 3" xfId="498" xr:uid="{00000000-0005-0000-0000-0000EE010000}"/>
    <cellStyle name="Comma 2 2 2 3 3 2" xfId="499" xr:uid="{00000000-0005-0000-0000-0000EF010000}"/>
    <cellStyle name="Comma 2 2 2 3 3 2 2" xfId="500" xr:uid="{00000000-0005-0000-0000-0000F0010000}"/>
    <cellStyle name="Comma 2 2 2 3 3 2 2 2" xfId="501" xr:uid="{00000000-0005-0000-0000-0000F1010000}"/>
    <cellStyle name="Comma 2 2 2 3 3 2 2 3" xfId="502" xr:uid="{00000000-0005-0000-0000-0000F2010000}"/>
    <cellStyle name="Comma 2 2 2 3 3 2 2 4" xfId="503" xr:uid="{00000000-0005-0000-0000-0000F3010000}"/>
    <cellStyle name="Comma 2 2 2 3 3 2 3" xfId="504" xr:uid="{00000000-0005-0000-0000-0000F4010000}"/>
    <cellStyle name="Comma 2 2 2 3 3 2 3 2" xfId="505" xr:uid="{00000000-0005-0000-0000-0000F5010000}"/>
    <cellStyle name="Comma 2 2 2 3 3 2 3 3" xfId="506" xr:uid="{00000000-0005-0000-0000-0000F6010000}"/>
    <cellStyle name="Comma 2 2 2 3 3 2 3 4" xfId="507" xr:uid="{00000000-0005-0000-0000-0000F7010000}"/>
    <cellStyle name="Comma 2 2 2 3 3 2 4" xfId="508" xr:uid="{00000000-0005-0000-0000-0000F8010000}"/>
    <cellStyle name="Comma 2 2 2 3 3 2 5" xfId="509" xr:uid="{00000000-0005-0000-0000-0000F9010000}"/>
    <cellStyle name="Comma 2 2 2 3 3 2 6" xfId="510" xr:uid="{00000000-0005-0000-0000-0000FA010000}"/>
    <cellStyle name="Comma 2 2 2 3 3 3" xfId="511" xr:uid="{00000000-0005-0000-0000-0000FB010000}"/>
    <cellStyle name="Comma 2 2 2 3 3 3 2" xfId="512" xr:uid="{00000000-0005-0000-0000-0000FC010000}"/>
    <cellStyle name="Comma 2 2 2 3 3 3 2 2" xfId="513" xr:uid="{00000000-0005-0000-0000-0000FD010000}"/>
    <cellStyle name="Comma 2 2 2 3 3 3 2 3" xfId="514" xr:uid="{00000000-0005-0000-0000-0000FE010000}"/>
    <cellStyle name="Comma 2 2 2 3 3 3 2 4" xfId="515" xr:uid="{00000000-0005-0000-0000-0000FF010000}"/>
    <cellStyle name="Comma 2 2 2 3 3 3 3" xfId="516" xr:uid="{00000000-0005-0000-0000-000000020000}"/>
    <cellStyle name="Comma 2 2 2 3 3 3 3 2" xfId="517" xr:uid="{00000000-0005-0000-0000-000001020000}"/>
    <cellStyle name="Comma 2 2 2 3 3 3 3 3" xfId="518" xr:uid="{00000000-0005-0000-0000-000002020000}"/>
    <cellStyle name="Comma 2 2 2 3 3 3 3 4" xfId="519" xr:uid="{00000000-0005-0000-0000-000003020000}"/>
    <cellStyle name="Comma 2 2 2 3 3 3 4" xfId="520" xr:uid="{00000000-0005-0000-0000-000004020000}"/>
    <cellStyle name="Comma 2 2 2 3 3 3 5" xfId="521" xr:uid="{00000000-0005-0000-0000-000005020000}"/>
    <cellStyle name="Comma 2 2 2 3 3 3 6" xfId="522" xr:uid="{00000000-0005-0000-0000-000006020000}"/>
    <cellStyle name="Comma 2 2 2 3 3 4" xfId="523" xr:uid="{00000000-0005-0000-0000-000007020000}"/>
    <cellStyle name="Comma 2 2 2 3 3 4 2" xfId="524" xr:uid="{00000000-0005-0000-0000-000008020000}"/>
    <cellStyle name="Comma 2 2 2 3 3 4 3" xfId="525" xr:uid="{00000000-0005-0000-0000-000009020000}"/>
    <cellStyle name="Comma 2 2 2 3 3 4 4" xfId="526" xr:uid="{00000000-0005-0000-0000-00000A020000}"/>
    <cellStyle name="Comma 2 2 2 3 3 5" xfId="527" xr:uid="{00000000-0005-0000-0000-00000B020000}"/>
    <cellStyle name="Comma 2 2 2 3 3 5 2" xfId="528" xr:uid="{00000000-0005-0000-0000-00000C020000}"/>
    <cellStyle name="Comma 2 2 2 3 3 5 3" xfId="529" xr:uid="{00000000-0005-0000-0000-00000D020000}"/>
    <cellStyle name="Comma 2 2 2 3 3 5 4" xfId="530" xr:uid="{00000000-0005-0000-0000-00000E020000}"/>
    <cellStyle name="Comma 2 2 2 3 3 6" xfId="531" xr:uid="{00000000-0005-0000-0000-00000F020000}"/>
    <cellStyle name="Comma 2 2 2 3 3 7" xfId="532" xr:uid="{00000000-0005-0000-0000-000010020000}"/>
    <cellStyle name="Comma 2 2 2 3 3 8" xfId="533" xr:uid="{00000000-0005-0000-0000-000011020000}"/>
    <cellStyle name="Comma 2 2 2 3 4" xfId="534" xr:uid="{00000000-0005-0000-0000-000012020000}"/>
    <cellStyle name="Comma 2 2 2 3 4 2" xfId="535" xr:uid="{00000000-0005-0000-0000-000013020000}"/>
    <cellStyle name="Comma 2 2 2 3 4 2 2" xfId="536" xr:uid="{00000000-0005-0000-0000-000014020000}"/>
    <cellStyle name="Comma 2 2 2 3 4 2 3" xfId="537" xr:uid="{00000000-0005-0000-0000-000015020000}"/>
    <cellStyle name="Comma 2 2 2 3 4 2 4" xfId="538" xr:uid="{00000000-0005-0000-0000-000016020000}"/>
    <cellStyle name="Comma 2 2 2 3 4 3" xfId="539" xr:uid="{00000000-0005-0000-0000-000017020000}"/>
    <cellStyle name="Comma 2 2 2 3 4 3 2" xfId="540" xr:uid="{00000000-0005-0000-0000-000018020000}"/>
    <cellStyle name="Comma 2 2 2 3 4 3 3" xfId="541" xr:uid="{00000000-0005-0000-0000-000019020000}"/>
    <cellStyle name="Comma 2 2 2 3 4 3 4" xfId="542" xr:uid="{00000000-0005-0000-0000-00001A020000}"/>
    <cellStyle name="Comma 2 2 2 3 4 4" xfId="543" xr:uid="{00000000-0005-0000-0000-00001B020000}"/>
    <cellStyle name="Comma 2 2 2 3 4 5" xfId="544" xr:uid="{00000000-0005-0000-0000-00001C020000}"/>
    <cellStyle name="Comma 2 2 2 3 4 6" xfId="545" xr:uid="{00000000-0005-0000-0000-00001D020000}"/>
    <cellStyle name="Comma 2 2 2 3 5" xfId="546" xr:uid="{00000000-0005-0000-0000-00001E020000}"/>
    <cellStyle name="Comma 2 2 2 3 5 2" xfId="547" xr:uid="{00000000-0005-0000-0000-00001F020000}"/>
    <cellStyle name="Comma 2 2 2 3 5 2 2" xfId="548" xr:uid="{00000000-0005-0000-0000-000020020000}"/>
    <cellStyle name="Comma 2 2 2 3 5 2 3" xfId="549" xr:uid="{00000000-0005-0000-0000-000021020000}"/>
    <cellStyle name="Comma 2 2 2 3 5 2 4" xfId="550" xr:uid="{00000000-0005-0000-0000-000022020000}"/>
    <cellStyle name="Comma 2 2 2 3 5 3" xfId="551" xr:uid="{00000000-0005-0000-0000-000023020000}"/>
    <cellStyle name="Comma 2 2 2 3 5 3 2" xfId="552" xr:uid="{00000000-0005-0000-0000-000024020000}"/>
    <cellStyle name="Comma 2 2 2 3 5 3 3" xfId="553" xr:uid="{00000000-0005-0000-0000-000025020000}"/>
    <cellStyle name="Comma 2 2 2 3 5 3 4" xfId="554" xr:uid="{00000000-0005-0000-0000-000026020000}"/>
    <cellStyle name="Comma 2 2 2 3 5 4" xfId="555" xr:uid="{00000000-0005-0000-0000-000027020000}"/>
    <cellStyle name="Comma 2 2 2 3 5 5" xfId="556" xr:uid="{00000000-0005-0000-0000-000028020000}"/>
    <cellStyle name="Comma 2 2 2 3 5 6" xfId="557" xr:uid="{00000000-0005-0000-0000-000029020000}"/>
    <cellStyle name="Comma 2 2 2 3 6" xfId="558" xr:uid="{00000000-0005-0000-0000-00002A020000}"/>
    <cellStyle name="Comma 2 2 2 3 6 2" xfId="559" xr:uid="{00000000-0005-0000-0000-00002B020000}"/>
    <cellStyle name="Comma 2 2 2 3 6 3" xfId="560" xr:uid="{00000000-0005-0000-0000-00002C020000}"/>
    <cellStyle name="Comma 2 2 2 3 6 4" xfId="561" xr:uid="{00000000-0005-0000-0000-00002D020000}"/>
    <cellStyle name="Comma 2 2 2 3 7" xfId="562" xr:uid="{00000000-0005-0000-0000-00002E020000}"/>
    <cellStyle name="Comma 2 2 2 3 7 2" xfId="563" xr:uid="{00000000-0005-0000-0000-00002F020000}"/>
    <cellStyle name="Comma 2 2 2 3 7 3" xfId="564" xr:uid="{00000000-0005-0000-0000-000030020000}"/>
    <cellStyle name="Comma 2 2 2 3 7 4" xfId="565" xr:uid="{00000000-0005-0000-0000-000031020000}"/>
    <cellStyle name="Comma 2 2 2 3 8" xfId="566" xr:uid="{00000000-0005-0000-0000-000032020000}"/>
    <cellStyle name="Comma 2 2 2 3 9" xfId="567" xr:uid="{00000000-0005-0000-0000-000033020000}"/>
    <cellStyle name="Comma 2 2 2 4" xfId="568" xr:uid="{00000000-0005-0000-0000-000034020000}"/>
    <cellStyle name="Comma 2 2 2 4 2" xfId="569" xr:uid="{00000000-0005-0000-0000-000035020000}"/>
    <cellStyle name="Comma 2 2 2 4 2 2" xfId="570" xr:uid="{00000000-0005-0000-0000-000036020000}"/>
    <cellStyle name="Comma 2 2 2 4 2 2 2" xfId="571" xr:uid="{00000000-0005-0000-0000-000037020000}"/>
    <cellStyle name="Comma 2 2 2 4 2 2 3" xfId="572" xr:uid="{00000000-0005-0000-0000-000038020000}"/>
    <cellStyle name="Comma 2 2 2 4 2 2 4" xfId="573" xr:uid="{00000000-0005-0000-0000-000039020000}"/>
    <cellStyle name="Comma 2 2 2 4 2 3" xfId="574" xr:uid="{00000000-0005-0000-0000-00003A020000}"/>
    <cellStyle name="Comma 2 2 2 4 2 3 2" xfId="575" xr:uid="{00000000-0005-0000-0000-00003B020000}"/>
    <cellStyle name="Comma 2 2 2 4 2 3 3" xfId="576" xr:uid="{00000000-0005-0000-0000-00003C020000}"/>
    <cellStyle name="Comma 2 2 2 4 2 3 4" xfId="577" xr:uid="{00000000-0005-0000-0000-00003D020000}"/>
    <cellStyle name="Comma 2 2 2 4 2 4" xfId="578" xr:uid="{00000000-0005-0000-0000-00003E020000}"/>
    <cellStyle name="Comma 2 2 2 4 2 5" xfId="579" xr:uid="{00000000-0005-0000-0000-00003F020000}"/>
    <cellStyle name="Comma 2 2 2 4 2 6" xfId="580" xr:uid="{00000000-0005-0000-0000-000040020000}"/>
    <cellStyle name="Comma 2 2 2 4 3" xfId="581" xr:uid="{00000000-0005-0000-0000-000041020000}"/>
    <cellStyle name="Comma 2 2 2 4 3 2" xfId="582" xr:uid="{00000000-0005-0000-0000-000042020000}"/>
    <cellStyle name="Comma 2 2 2 4 3 2 2" xfId="583" xr:uid="{00000000-0005-0000-0000-000043020000}"/>
    <cellStyle name="Comma 2 2 2 4 3 2 3" xfId="584" xr:uid="{00000000-0005-0000-0000-000044020000}"/>
    <cellStyle name="Comma 2 2 2 4 3 2 4" xfId="585" xr:uid="{00000000-0005-0000-0000-000045020000}"/>
    <cellStyle name="Comma 2 2 2 4 3 3" xfId="586" xr:uid="{00000000-0005-0000-0000-000046020000}"/>
    <cellStyle name="Comma 2 2 2 4 3 3 2" xfId="587" xr:uid="{00000000-0005-0000-0000-000047020000}"/>
    <cellStyle name="Comma 2 2 2 4 3 3 3" xfId="588" xr:uid="{00000000-0005-0000-0000-000048020000}"/>
    <cellStyle name="Comma 2 2 2 4 3 3 4" xfId="589" xr:uid="{00000000-0005-0000-0000-000049020000}"/>
    <cellStyle name="Comma 2 2 2 4 3 4" xfId="590" xr:uid="{00000000-0005-0000-0000-00004A020000}"/>
    <cellStyle name="Comma 2 2 2 4 3 5" xfId="591" xr:uid="{00000000-0005-0000-0000-00004B020000}"/>
    <cellStyle name="Comma 2 2 2 4 3 6" xfId="592" xr:uid="{00000000-0005-0000-0000-00004C020000}"/>
    <cellStyle name="Comma 2 2 2 4 4" xfId="593" xr:uid="{00000000-0005-0000-0000-00004D020000}"/>
    <cellStyle name="Comma 2 2 2 4 4 2" xfId="594" xr:uid="{00000000-0005-0000-0000-00004E020000}"/>
    <cellStyle name="Comma 2 2 2 4 4 3" xfId="595" xr:uid="{00000000-0005-0000-0000-00004F020000}"/>
    <cellStyle name="Comma 2 2 2 4 4 4" xfId="596" xr:uid="{00000000-0005-0000-0000-000050020000}"/>
    <cellStyle name="Comma 2 2 2 4 5" xfId="597" xr:uid="{00000000-0005-0000-0000-000051020000}"/>
    <cellStyle name="Comma 2 2 2 4 5 2" xfId="598" xr:uid="{00000000-0005-0000-0000-000052020000}"/>
    <cellStyle name="Comma 2 2 2 4 5 3" xfId="599" xr:uid="{00000000-0005-0000-0000-000053020000}"/>
    <cellStyle name="Comma 2 2 2 4 5 4" xfId="600" xr:uid="{00000000-0005-0000-0000-000054020000}"/>
    <cellStyle name="Comma 2 2 2 4 6" xfId="601" xr:uid="{00000000-0005-0000-0000-000055020000}"/>
    <cellStyle name="Comma 2 2 2 4 7" xfId="602" xr:uid="{00000000-0005-0000-0000-000056020000}"/>
    <cellStyle name="Comma 2 2 2 4 8" xfId="603" xr:uid="{00000000-0005-0000-0000-000057020000}"/>
    <cellStyle name="Comma 2 2 2 5" xfId="604" xr:uid="{00000000-0005-0000-0000-000058020000}"/>
    <cellStyle name="Comma 2 2 2 5 2" xfId="605" xr:uid="{00000000-0005-0000-0000-000059020000}"/>
    <cellStyle name="Comma 2 2 2 5 2 2" xfId="606" xr:uid="{00000000-0005-0000-0000-00005A020000}"/>
    <cellStyle name="Comma 2 2 2 5 2 2 2" xfId="607" xr:uid="{00000000-0005-0000-0000-00005B020000}"/>
    <cellStyle name="Comma 2 2 2 5 2 2 3" xfId="608" xr:uid="{00000000-0005-0000-0000-00005C020000}"/>
    <cellStyle name="Comma 2 2 2 5 2 2 4" xfId="609" xr:uid="{00000000-0005-0000-0000-00005D020000}"/>
    <cellStyle name="Comma 2 2 2 5 2 3" xfId="610" xr:uid="{00000000-0005-0000-0000-00005E020000}"/>
    <cellStyle name="Comma 2 2 2 5 2 3 2" xfId="611" xr:uid="{00000000-0005-0000-0000-00005F020000}"/>
    <cellStyle name="Comma 2 2 2 5 2 3 3" xfId="612" xr:uid="{00000000-0005-0000-0000-000060020000}"/>
    <cellStyle name="Comma 2 2 2 5 2 3 4" xfId="613" xr:uid="{00000000-0005-0000-0000-000061020000}"/>
    <cellStyle name="Comma 2 2 2 5 2 4" xfId="614" xr:uid="{00000000-0005-0000-0000-000062020000}"/>
    <cellStyle name="Comma 2 2 2 5 2 5" xfId="615" xr:uid="{00000000-0005-0000-0000-000063020000}"/>
    <cellStyle name="Comma 2 2 2 5 2 6" xfId="616" xr:uid="{00000000-0005-0000-0000-000064020000}"/>
    <cellStyle name="Comma 2 2 2 5 3" xfId="617" xr:uid="{00000000-0005-0000-0000-000065020000}"/>
    <cellStyle name="Comma 2 2 2 5 3 2" xfId="618" xr:uid="{00000000-0005-0000-0000-000066020000}"/>
    <cellStyle name="Comma 2 2 2 5 3 2 2" xfId="619" xr:uid="{00000000-0005-0000-0000-000067020000}"/>
    <cellStyle name="Comma 2 2 2 5 3 2 3" xfId="620" xr:uid="{00000000-0005-0000-0000-000068020000}"/>
    <cellStyle name="Comma 2 2 2 5 3 2 4" xfId="621" xr:uid="{00000000-0005-0000-0000-000069020000}"/>
    <cellStyle name="Comma 2 2 2 5 3 3" xfId="622" xr:uid="{00000000-0005-0000-0000-00006A020000}"/>
    <cellStyle name="Comma 2 2 2 5 3 3 2" xfId="623" xr:uid="{00000000-0005-0000-0000-00006B020000}"/>
    <cellStyle name="Comma 2 2 2 5 3 3 3" xfId="624" xr:uid="{00000000-0005-0000-0000-00006C020000}"/>
    <cellStyle name="Comma 2 2 2 5 3 3 4" xfId="625" xr:uid="{00000000-0005-0000-0000-00006D020000}"/>
    <cellStyle name="Comma 2 2 2 5 3 4" xfId="626" xr:uid="{00000000-0005-0000-0000-00006E020000}"/>
    <cellStyle name="Comma 2 2 2 5 3 5" xfId="627" xr:uid="{00000000-0005-0000-0000-00006F020000}"/>
    <cellStyle name="Comma 2 2 2 5 3 6" xfId="628" xr:uid="{00000000-0005-0000-0000-000070020000}"/>
    <cellStyle name="Comma 2 2 2 5 4" xfId="629" xr:uid="{00000000-0005-0000-0000-000071020000}"/>
    <cellStyle name="Comma 2 2 2 5 4 2" xfId="630" xr:uid="{00000000-0005-0000-0000-000072020000}"/>
    <cellStyle name="Comma 2 2 2 5 4 3" xfId="631" xr:uid="{00000000-0005-0000-0000-000073020000}"/>
    <cellStyle name="Comma 2 2 2 5 4 4" xfId="632" xr:uid="{00000000-0005-0000-0000-000074020000}"/>
    <cellStyle name="Comma 2 2 2 5 5" xfId="633" xr:uid="{00000000-0005-0000-0000-000075020000}"/>
    <cellStyle name="Comma 2 2 2 5 5 2" xfId="634" xr:uid="{00000000-0005-0000-0000-000076020000}"/>
    <cellStyle name="Comma 2 2 2 5 5 3" xfId="635" xr:uid="{00000000-0005-0000-0000-000077020000}"/>
    <cellStyle name="Comma 2 2 2 5 5 4" xfId="636" xr:uid="{00000000-0005-0000-0000-000078020000}"/>
    <cellStyle name="Comma 2 2 2 5 6" xfId="637" xr:uid="{00000000-0005-0000-0000-000079020000}"/>
    <cellStyle name="Comma 2 2 2 5 7" xfId="638" xr:uid="{00000000-0005-0000-0000-00007A020000}"/>
    <cellStyle name="Comma 2 2 2 5 8" xfId="639" xr:uid="{00000000-0005-0000-0000-00007B020000}"/>
    <cellStyle name="Comma 2 2 2 6" xfId="640" xr:uid="{00000000-0005-0000-0000-00007C020000}"/>
    <cellStyle name="Comma 2 2 2 6 2" xfId="641" xr:uid="{00000000-0005-0000-0000-00007D020000}"/>
    <cellStyle name="Comma 2 2 2 6 2 2" xfId="642" xr:uid="{00000000-0005-0000-0000-00007E020000}"/>
    <cellStyle name="Comma 2 2 2 6 2 2 2" xfId="643" xr:uid="{00000000-0005-0000-0000-00007F020000}"/>
    <cellStyle name="Comma 2 2 2 6 2 2 3" xfId="644" xr:uid="{00000000-0005-0000-0000-000080020000}"/>
    <cellStyle name="Comma 2 2 2 6 2 2 4" xfId="645" xr:uid="{00000000-0005-0000-0000-000081020000}"/>
    <cellStyle name="Comma 2 2 2 6 2 3" xfId="646" xr:uid="{00000000-0005-0000-0000-000082020000}"/>
    <cellStyle name="Comma 2 2 2 6 2 3 2" xfId="647" xr:uid="{00000000-0005-0000-0000-000083020000}"/>
    <cellStyle name="Comma 2 2 2 6 2 3 3" xfId="648" xr:uid="{00000000-0005-0000-0000-000084020000}"/>
    <cellStyle name="Comma 2 2 2 6 2 3 4" xfId="649" xr:uid="{00000000-0005-0000-0000-000085020000}"/>
    <cellStyle name="Comma 2 2 2 6 2 4" xfId="650" xr:uid="{00000000-0005-0000-0000-000086020000}"/>
    <cellStyle name="Comma 2 2 2 6 2 5" xfId="651" xr:uid="{00000000-0005-0000-0000-000087020000}"/>
    <cellStyle name="Comma 2 2 2 6 2 6" xfId="652" xr:uid="{00000000-0005-0000-0000-000088020000}"/>
    <cellStyle name="Comma 2 2 2 6 3" xfId="653" xr:uid="{00000000-0005-0000-0000-000089020000}"/>
    <cellStyle name="Comma 2 2 2 6 3 2" xfId="654" xr:uid="{00000000-0005-0000-0000-00008A020000}"/>
    <cellStyle name="Comma 2 2 2 6 3 2 2" xfId="655" xr:uid="{00000000-0005-0000-0000-00008B020000}"/>
    <cellStyle name="Comma 2 2 2 6 3 2 3" xfId="656" xr:uid="{00000000-0005-0000-0000-00008C020000}"/>
    <cellStyle name="Comma 2 2 2 6 3 2 4" xfId="657" xr:uid="{00000000-0005-0000-0000-00008D020000}"/>
    <cellStyle name="Comma 2 2 2 6 3 3" xfId="658" xr:uid="{00000000-0005-0000-0000-00008E020000}"/>
    <cellStyle name="Comma 2 2 2 6 3 3 2" xfId="659" xr:uid="{00000000-0005-0000-0000-00008F020000}"/>
    <cellStyle name="Comma 2 2 2 6 3 3 3" xfId="660" xr:uid="{00000000-0005-0000-0000-000090020000}"/>
    <cellStyle name="Comma 2 2 2 6 3 3 4" xfId="661" xr:uid="{00000000-0005-0000-0000-000091020000}"/>
    <cellStyle name="Comma 2 2 2 6 3 4" xfId="662" xr:uid="{00000000-0005-0000-0000-000092020000}"/>
    <cellStyle name="Comma 2 2 2 6 3 5" xfId="663" xr:uid="{00000000-0005-0000-0000-000093020000}"/>
    <cellStyle name="Comma 2 2 2 6 3 6" xfId="664" xr:uid="{00000000-0005-0000-0000-000094020000}"/>
    <cellStyle name="Comma 2 2 2 6 4" xfId="665" xr:uid="{00000000-0005-0000-0000-000095020000}"/>
    <cellStyle name="Comma 2 2 2 6 4 2" xfId="666" xr:uid="{00000000-0005-0000-0000-000096020000}"/>
    <cellStyle name="Comma 2 2 2 6 4 3" xfId="667" xr:uid="{00000000-0005-0000-0000-000097020000}"/>
    <cellStyle name="Comma 2 2 2 6 4 4" xfId="668" xr:uid="{00000000-0005-0000-0000-000098020000}"/>
    <cellStyle name="Comma 2 2 2 6 5" xfId="669" xr:uid="{00000000-0005-0000-0000-000099020000}"/>
    <cellStyle name="Comma 2 2 2 6 5 2" xfId="670" xr:uid="{00000000-0005-0000-0000-00009A020000}"/>
    <cellStyle name="Comma 2 2 2 6 5 3" xfId="671" xr:uid="{00000000-0005-0000-0000-00009B020000}"/>
    <cellStyle name="Comma 2 2 2 6 5 4" xfId="672" xr:uid="{00000000-0005-0000-0000-00009C020000}"/>
    <cellStyle name="Comma 2 2 2 6 6" xfId="673" xr:uid="{00000000-0005-0000-0000-00009D020000}"/>
    <cellStyle name="Comma 2 2 2 6 7" xfId="674" xr:uid="{00000000-0005-0000-0000-00009E020000}"/>
    <cellStyle name="Comma 2 2 2 6 8" xfId="675" xr:uid="{00000000-0005-0000-0000-00009F020000}"/>
    <cellStyle name="Comma 2 2 2 7" xfId="676" xr:uid="{00000000-0005-0000-0000-0000A0020000}"/>
    <cellStyle name="Comma 2 2 2 7 2" xfId="677" xr:uid="{00000000-0005-0000-0000-0000A1020000}"/>
    <cellStyle name="Comma 2 2 2 7 2 2" xfId="678" xr:uid="{00000000-0005-0000-0000-0000A2020000}"/>
    <cellStyle name="Comma 2 2 2 7 2 3" xfId="679" xr:uid="{00000000-0005-0000-0000-0000A3020000}"/>
    <cellStyle name="Comma 2 2 2 7 2 4" xfId="680" xr:uid="{00000000-0005-0000-0000-0000A4020000}"/>
    <cellStyle name="Comma 2 2 2 7 3" xfId="681" xr:uid="{00000000-0005-0000-0000-0000A5020000}"/>
    <cellStyle name="Comma 2 2 2 7 3 2" xfId="682" xr:uid="{00000000-0005-0000-0000-0000A6020000}"/>
    <cellStyle name="Comma 2 2 2 7 3 3" xfId="683" xr:uid="{00000000-0005-0000-0000-0000A7020000}"/>
    <cellStyle name="Comma 2 2 2 7 3 4" xfId="684" xr:uid="{00000000-0005-0000-0000-0000A8020000}"/>
    <cellStyle name="Comma 2 2 2 7 4" xfId="685" xr:uid="{00000000-0005-0000-0000-0000A9020000}"/>
    <cellStyle name="Comma 2 2 2 7 5" xfId="686" xr:uid="{00000000-0005-0000-0000-0000AA020000}"/>
    <cellStyle name="Comma 2 2 2 7 6" xfId="687" xr:uid="{00000000-0005-0000-0000-0000AB020000}"/>
    <cellStyle name="Comma 2 2 2 8" xfId="688" xr:uid="{00000000-0005-0000-0000-0000AC020000}"/>
    <cellStyle name="Comma 2 2 2 8 2" xfId="689" xr:uid="{00000000-0005-0000-0000-0000AD020000}"/>
    <cellStyle name="Comma 2 2 2 8 2 2" xfId="690" xr:uid="{00000000-0005-0000-0000-0000AE020000}"/>
    <cellStyle name="Comma 2 2 2 8 2 3" xfId="691" xr:uid="{00000000-0005-0000-0000-0000AF020000}"/>
    <cellStyle name="Comma 2 2 2 8 2 4" xfId="692" xr:uid="{00000000-0005-0000-0000-0000B0020000}"/>
    <cellStyle name="Comma 2 2 2 8 3" xfId="693" xr:uid="{00000000-0005-0000-0000-0000B1020000}"/>
    <cellStyle name="Comma 2 2 2 8 3 2" xfId="694" xr:uid="{00000000-0005-0000-0000-0000B2020000}"/>
    <cellStyle name="Comma 2 2 2 8 3 3" xfId="695" xr:uid="{00000000-0005-0000-0000-0000B3020000}"/>
    <cellStyle name="Comma 2 2 2 8 3 4" xfId="696" xr:uid="{00000000-0005-0000-0000-0000B4020000}"/>
    <cellStyle name="Comma 2 2 2 8 4" xfId="697" xr:uid="{00000000-0005-0000-0000-0000B5020000}"/>
    <cellStyle name="Comma 2 2 2 8 5" xfId="698" xr:uid="{00000000-0005-0000-0000-0000B6020000}"/>
    <cellStyle name="Comma 2 2 2 8 6" xfId="699" xr:uid="{00000000-0005-0000-0000-0000B7020000}"/>
    <cellStyle name="Comma 2 2 2 9" xfId="700" xr:uid="{00000000-0005-0000-0000-0000B8020000}"/>
    <cellStyle name="Comma 2 2 2 9 2" xfId="701" xr:uid="{00000000-0005-0000-0000-0000B9020000}"/>
    <cellStyle name="Comma 2 2 2 9 3" xfId="702" xr:uid="{00000000-0005-0000-0000-0000BA020000}"/>
    <cellStyle name="Comma 2 2 2 9 4" xfId="703" xr:uid="{00000000-0005-0000-0000-0000BB020000}"/>
    <cellStyle name="Comma 2 2 3" xfId="704" xr:uid="{00000000-0005-0000-0000-0000BC020000}"/>
    <cellStyle name="Comma 2 2 3 10" xfId="705" xr:uid="{00000000-0005-0000-0000-0000BD020000}"/>
    <cellStyle name="Comma 2 2 3 11" xfId="706" xr:uid="{00000000-0005-0000-0000-0000BE020000}"/>
    <cellStyle name="Comma 2 2 3 12" xfId="707" xr:uid="{00000000-0005-0000-0000-0000BF020000}"/>
    <cellStyle name="Comma 2 2 3 2" xfId="708" xr:uid="{00000000-0005-0000-0000-0000C0020000}"/>
    <cellStyle name="Comma 2 2 3 2 10" xfId="709" xr:uid="{00000000-0005-0000-0000-0000C1020000}"/>
    <cellStyle name="Comma 2 2 3 2 2" xfId="710" xr:uid="{00000000-0005-0000-0000-0000C2020000}"/>
    <cellStyle name="Comma 2 2 3 2 2 2" xfId="711" xr:uid="{00000000-0005-0000-0000-0000C3020000}"/>
    <cellStyle name="Comma 2 2 3 2 2 2 2" xfId="712" xr:uid="{00000000-0005-0000-0000-0000C4020000}"/>
    <cellStyle name="Comma 2 2 3 2 2 2 2 2" xfId="713" xr:uid="{00000000-0005-0000-0000-0000C5020000}"/>
    <cellStyle name="Comma 2 2 3 2 2 2 2 3" xfId="714" xr:uid="{00000000-0005-0000-0000-0000C6020000}"/>
    <cellStyle name="Comma 2 2 3 2 2 2 2 4" xfId="715" xr:uid="{00000000-0005-0000-0000-0000C7020000}"/>
    <cellStyle name="Comma 2 2 3 2 2 2 3" xfId="716" xr:uid="{00000000-0005-0000-0000-0000C8020000}"/>
    <cellStyle name="Comma 2 2 3 2 2 2 3 2" xfId="717" xr:uid="{00000000-0005-0000-0000-0000C9020000}"/>
    <cellStyle name="Comma 2 2 3 2 2 2 3 3" xfId="718" xr:uid="{00000000-0005-0000-0000-0000CA020000}"/>
    <cellStyle name="Comma 2 2 3 2 2 2 3 4" xfId="719" xr:uid="{00000000-0005-0000-0000-0000CB020000}"/>
    <cellStyle name="Comma 2 2 3 2 2 2 4" xfId="720" xr:uid="{00000000-0005-0000-0000-0000CC020000}"/>
    <cellStyle name="Comma 2 2 3 2 2 2 5" xfId="721" xr:uid="{00000000-0005-0000-0000-0000CD020000}"/>
    <cellStyle name="Comma 2 2 3 2 2 2 6" xfId="722" xr:uid="{00000000-0005-0000-0000-0000CE020000}"/>
    <cellStyle name="Comma 2 2 3 2 2 3" xfId="723" xr:uid="{00000000-0005-0000-0000-0000CF020000}"/>
    <cellStyle name="Comma 2 2 3 2 2 3 2" xfId="724" xr:uid="{00000000-0005-0000-0000-0000D0020000}"/>
    <cellStyle name="Comma 2 2 3 2 2 3 2 2" xfId="725" xr:uid="{00000000-0005-0000-0000-0000D1020000}"/>
    <cellStyle name="Comma 2 2 3 2 2 3 2 3" xfId="726" xr:uid="{00000000-0005-0000-0000-0000D2020000}"/>
    <cellStyle name="Comma 2 2 3 2 2 3 2 4" xfId="727" xr:uid="{00000000-0005-0000-0000-0000D3020000}"/>
    <cellStyle name="Comma 2 2 3 2 2 3 3" xfId="728" xr:uid="{00000000-0005-0000-0000-0000D4020000}"/>
    <cellStyle name="Comma 2 2 3 2 2 3 3 2" xfId="729" xr:uid="{00000000-0005-0000-0000-0000D5020000}"/>
    <cellStyle name="Comma 2 2 3 2 2 3 3 3" xfId="730" xr:uid="{00000000-0005-0000-0000-0000D6020000}"/>
    <cellStyle name="Comma 2 2 3 2 2 3 3 4" xfId="731" xr:uid="{00000000-0005-0000-0000-0000D7020000}"/>
    <cellStyle name="Comma 2 2 3 2 2 3 4" xfId="732" xr:uid="{00000000-0005-0000-0000-0000D8020000}"/>
    <cellStyle name="Comma 2 2 3 2 2 3 5" xfId="733" xr:uid="{00000000-0005-0000-0000-0000D9020000}"/>
    <cellStyle name="Comma 2 2 3 2 2 3 6" xfId="734" xr:uid="{00000000-0005-0000-0000-0000DA020000}"/>
    <cellStyle name="Comma 2 2 3 2 2 4" xfId="735" xr:uid="{00000000-0005-0000-0000-0000DB020000}"/>
    <cellStyle name="Comma 2 2 3 2 2 4 2" xfId="736" xr:uid="{00000000-0005-0000-0000-0000DC020000}"/>
    <cellStyle name="Comma 2 2 3 2 2 4 3" xfId="737" xr:uid="{00000000-0005-0000-0000-0000DD020000}"/>
    <cellStyle name="Comma 2 2 3 2 2 4 4" xfId="738" xr:uid="{00000000-0005-0000-0000-0000DE020000}"/>
    <cellStyle name="Comma 2 2 3 2 2 5" xfId="739" xr:uid="{00000000-0005-0000-0000-0000DF020000}"/>
    <cellStyle name="Comma 2 2 3 2 2 5 2" xfId="740" xr:uid="{00000000-0005-0000-0000-0000E0020000}"/>
    <cellStyle name="Comma 2 2 3 2 2 5 3" xfId="741" xr:uid="{00000000-0005-0000-0000-0000E1020000}"/>
    <cellStyle name="Comma 2 2 3 2 2 5 4" xfId="742" xr:uid="{00000000-0005-0000-0000-0000E2020000}"/>
    <cellStyle name="Comma 2 2 3 2 2 6" xfId="743" xr:uid="{00000000-0005-0000-0000-0000E3020000}"/>
    <cellStyle name="Comma 2 2 3 2 2 7" xfId="744" xr:uid="{00000000-0005-0000-0000-0000E4020000}"/>
    <cellStyle name="Comma 2 2 3 2 2 8" xfId="745" xr:uid="{00000000-0005-0000-0000-0000E5020000}"/>
    <cellStyle name="Comma 2 2 3 2 3" xfId="746" xr:uid="{00000000-0005-0000-0000-0000E6020000}"/>
    <cellStyle name="Comma 2 2 3 2 3 2" xfId="747" xr:uid="{00000000-0005-0000-0000-0000E7020000}"/>
    <cellStyle name="Comma 2 2 3 2 3 2 2" xfId="748" xr:uid="{00000000-0005-0000-0000-0000E8020000}"/>
    <cellStyle name="Comma 2 2 3 2 3 2 2 2" xfId="749" xr:uid="{00000000-0005-0000-0000-0000E9020000}"/>
    <cellStyle name="Comma 2 2 3 2 3 2 2 3" xfId="750" xr:uid="{00000000-0005-0000-0000-0000EA020000}"/>
    <cellStyle name="Comma 2 2 3 2 3 2 2 4" xfId="751" xr:uid="{00000000-0005-0000-0000-0000EB020000}"/>
    <cellStyle name="Comma 2 2 3 2 3 2 3" xfId="752" xr:uid="{00000000-0005-0000-0000-0000EC020000}"/>
    <cellStyle name="Comma 2 2 3 2 3 2 3 2" xfId="753" xr:uid="{00000000-0005-0000-0000-0000ED020000}"/>
    <cellStyle name="Comma 2 2 3 2 3 2 3 3" xfId="754" xr:uid="{00000000-0005-0000-0000-0000EE020000}"/>
    <cellStyle name="Comma 2 2 3 2 3 2 3 4" xfId="755" xr:uid="{00000000-0005-0000-0000-0000EF020000}"/>
    <cellStyle name="Comma 2 2 3 2 3 2 4" xfId="756" xr:uid="{00000000-0005-0000-0000-0000F0020000}"/>
    <cellStyle name="Comma 2 2 3 2 3 2 5" xfId="757" xr:uid="{00000000-0005-0000-0000-0000F1020000}"/>
    <cellStyle name="Comma 2 2 3 2 3 2 6" xfId="758" xr:uid="{00000000-0005-0000-0000-0000F2020000}"/>
    <cellStyle name="Comma 2 2 3 2 3 3" xfId="759" xr:uid="{00000000-0005-0000-0000-0000F3020000}"/>
    <cellStyle name="Comma 2 2 3 2 3 3 2" xfId="760" xr:uid="{00000000-0005-0000-0000-0000F4020000}"/>
    <cellStyle name="Comma 2 2 3 2 3 3 2 2" xfId="761" xr:uid="{00000000-0005-0000-0000-0000F5020000}"/>
    <cellStyle name="Comma 2 2 3 2 3 3 2 3" xfId="762" xr:uid="{00000000-0005-0000-0000-0000F6020000}"/>
    <cellStyle name="Comma 2 2 3 2 3 3 2 4" xfId="763" xr:uid="{00000000-0005-0000-0000-0000F7020000}"/>
    <cellStyle name="Comma 2 2 3 2 3 3 3" xfId="764" xr:uid="{00000000-0005-0000-0000-0000F8020000}"/>
    <cellStyle name="Comma 2 2 3 2 3 3 3 2" xfId="765" xr:uid="{00000000-0005-0000-0000-0000F9020000}"/>
    <cellStyle name="Comma 2 2 3 2 3 3 3 3" xfId="766" xr:uid="{00000000-0005-0000-0000-0000FA020000}"/>
    <cellStyle name="Comma 2 2 3 2 3 3 3 4" xfId="767" xr:uid="{00000000-0005-0000-0000-0000FB020000}"/>
    <cellStyle name="Comma 2 2 3 2 3 3 4" xfId="768" xr:uid="{00000000-0005-0000-0000-0000FC020000}"/>
    <cellStyle name="Comma 2 2 3 2 3 3 5" xfId="769" xr:uid="{00000000-0005-0000-0000-0000FD020000}"/>
    <cellStyle name="Comma 2 2 3 2 3 3 6" xfId="770" xr:uid="{00000000-0005-0000-0000-0000FE020000}"/>
    <cellStyle name="Comma 2 2 3 2 3 4" xfId="771" xr:uid="{00000000-0005-0000-0000-0000FF020000}"/>
    <cellStyle name="Comma 2 2 3 2 3 4 2" xfId="772" xr:uid="{00000000-0005-0000-0000-000000030000}"/>
    <cellStyle name="Comma 2 2 3 2 3 4 3" xfId="773" xr:uid="{00000000-0005-0000-0000-000001030000}"/>
    <cellStyle name="Comma 2 2 3 2 3 4 4" xfId="774" xr:uid="{00000000-0005-0000-0000-000002030000}"/>
    <cellStyle name="Comma 2 2 3 2 3 5" xfId="775" xr:uid="{00000000-0005-0000-0000-000003030000}"/>
    <cellStyle name="Comma 2 2 3 2 3 5 2" xfId="776" xr:uid="{00000000-0005-0000-0000-000004030000}"/>
    <cellStyle name="Comma 2 2 3 2 3 5 3" xfId="777" xr:uid="{00000000-0005-0000-0000-000005030000}"/>
    <cellStyle name="Comma 2 2 3 2 3 5 4" xfId="778" xr:uid="{00000000-0005-0000-0000-000006030000}"/>
    <cellStyle name="Comma 2 2 3 2 3 6" xfId="779" xr:uid="{00000000-0005-0000-0000-000007030000}"/>
    <cellStyle name="Comma 2 2 3 2 3 7" xfId="780" xr:uid="{00000000-0005-0000-0000-000008030000}"/>
    <cellStyle name="Comma 2 2 3 2 3 8" xfId="781" xr:uid="{00000000-0005-0000-0000-000009030000}"/>
    <cellStyle name="Comma 2 2 3 2 4" xfId="782" xr:uid="{00000000-0005-0000-0000-00000A030000}"/>
    <cellStyle name="Comma 2 2 3 2 4 2" xfId="783" xr:uid="{00000000-0005-0000-0000-00000B030000}"/>
    <cellStyle name="Comma 2 2 3 2 4 2 2" xfId="784" xr:uid="{00000000-0005-0000-0000-00000C030000}"/>
    <cellStyle name="Comma 2 2 3 2 4 2 3" xfId="785" xr:uid="{00000000-0005-0000-0000-00000D030000}"/>
    <cellStyle name="Comma 2 2 3 2 4 2 4" xfId="786" xr:uid="{00000000-0005-0000-0000-00000E030000}"/>
    <cellStyle name="Comma 2 2 3 2 4 3" xfId="787" xr:uid="{00000000-0005-0000-0000-00000F030000}"/>
    <cellStyle name="Comma 2 2 3 2 4 3 2" xfId="788" xr:uid="{00000000-0005-0000-0000-000010030000}"/>
    <cellStyle name="Comma 2 2 3 2 4 3 3" xfId="789" xr:uid="{00000000-0005-0000-0000-000011030000}"/>
    <cellStyle name="Comma 2 2 3 2 4 3 4" xfId="790" xr:uid="{00000000-0005-0000-0000-000012030000}"/>
    <cellStyle name="Comma 2 2 3 2 4 4" xfId="791" xr:uid="{00000000-0005-0000-0000-000013030000}"/>
    <cellStyle name="Comma 2 2 3 2 4 5" xfId="792" xr:uid="{00000000-0005-0000-0000-000014030000}"/>
    <cellStyle name="Comma 2 2 3 2 4 6" xfId="793" xr:uid="{00000000-0005-0000-0000-000015030000}"/>
    <cellStyle name="Comma 2 2 3 2 5" xfId="794" xr:uid="{00000000-0005-0000-0000-000016030000}"/>
    <cellStyle name="Comma 2 2 3 2 5 2" xfId="795" xr:uid="{00000000-0005-0000-0000-000017030000}"/>
    <cellStyle name="Comma 2 2 3 2 5 2 2" xfId="796" xr:uid="{00000000-0005-0000-0000-000018030000}"/>
    <cellStyle name="Comma 2 2 3 2 5 2 3" xfId="797" xr:uid="{00000000-0005-0000-0000-000019030000}"/>
    <cellStyle name="Comma 2 2 3 2 5 2 4" xfId="798" xr:uid="{00000000-0005-0000-0000-00001A030000}"/>
    <cellStyle name="Comma 2 2 3 2 5 3" xfId="799" xr:uid="{00000000-0005-0000-0000-00001B030000}"/>
    <cellStyle name="Comma 2 2 3 2 5 3 2" xfId="800" xr:uid="{00000000-0005-0000-0000-00001C030000}"/>
    <cellStyle name="Comma 2 2 3 2 5 3 3" xfId="801" xr:uid="{00000000-0005-0000-0000-00001D030000}"/>
    <cellStyle name="Comma 2 2 3 2 5 3 4" xfId="802" xr:uid="{00000000-0005-0000-0000-00001E030000}"/>
    <cellStyle name="Comma 2 2 3 2 5 4" xfId="803" xr:uid="{00000000-0005-0000-0000-00001F030000}"/>
    <cellStyle name="Comma 2 2 3 2 5 5" xfId="804" xr:uid="{00000000-0005-0000-0000-000020030000}"/>
    <cellStyle name="Comma 2 2 3 2 5 6" xfId="805" xr:uid="{00000000-0005-0000-0000-000021030000}"/>
    <cellStyle name="Comma 2 2 3 2 6" xfId="806" xr:uid="{00000000-0005-0000-0000-000022030000}"/>
    <cellStyle name="Comma 2 2 3 2 6 2" xfId="807" xr:uid="{00000000-0005-0000-0000-000023030000}"/>
    <cellStyle name="Comma 2 2 3 2 6 3" xfId="808" xr:uid="{00000000-0005-0000-0000-000024030000}"/>
    <cellStyle name="Comma 2 2 3 2 6 4" xfId="809" xr:uid="{00000000-0005-0000-0000-000025030000}"/>
    <cellStyle name="Comma 2 2 3 2 7" xfId="810" xr:uid="{00000000-0005-0000-0000-000026030000}"/>
    <cellStyle name="Comma 2 2 3 2 7 2" xfId="811" xr:uid="{00000000-0005-0000-0000-000027030000}"/>
    <cellStyle name="Comma 2 2 3 2 7 3" xfId="812" xr:uid="{00000000-0005-0000-0000-000028030000}"/>
    <cellStyle name="Comma 2 2 3 2 7 4" xfId="813" xr:uid="{00000000-0005-0000-0000-000029030000}"/>
    <cellStyle name="Comma 2 2 3 2 8" xfId="814" xr:uid="{00000000-0005-0000-0000-00002A030000}"/>
    <cellStyle name="Comma 2 2 3 2 9" xfId="815" xr:uid="{00000000-0005-0000-0000-00002B030000}"/>
    <cellStyle name="Comma 2 2 3 3" xfId="816" xr:uid="{00000000-0005-0000-0000-00002C030000}"/>
    <cellStyle name="Comma 2 2 3 3 2" xfId="817" xr:uid="{00000000-0005-0000-0000-00002D030000}"/>
    <cellStyle name="Comma 2 2 3 3 2 2" xfId="818" xr:uid="{00000000-0005-0000-0000-00002E030000}"/>
    <cellStyle name="Comma 2 2 3 3 2 2 2" xfId="819" xr:uid="{00000000-0005-0000-0000-00002F030000}"/>
    <cellStyle name="Comma 2 2 3 3 2 2 3" xfId="820" xr:uid="{00000000-0005-0000-0000-000030030000}"/>
    <cellStyle name="Comma 2 2 3 3 2 2 4" xfId="821" xr:uid="{00000000-0005-0000-0000-000031030000}"/>
    <cellStyle name="Comma 2 2 3 3 2 3" xfId="822" xr:uid="{00000000-0005-0000-0000-000032030000}"/>
    <cellStyle name="Comma 2 2 3 3 2 3 2" xfId="823" xr:uid="{00000000-0005-0000-0000-000033030000}"/>
    <cellStyle name="Comma 2 2 3 3 2 3 3" xfId="824" xr:uid="{00000000-0005-0000-0000-000034030000}"/>
    <cellStyle name="Comma 2 2 3 3 2 3 4" xfId="825" xr:uid="{00000000-0005-0000-0000-000035030000}"/>
    <cellStyle name="Comma 2 2 3 3 2 4" xfId="826" xr:uid="{00000000-0005-0000-0000-000036030000}"/>
    <cellStyle name="Comma 2 2 3 3 2 5" xfId="827" xr:uid="{00000000-0005-0000-0000-000037030000}"/>
    <cellStyle name="Comma 2 2 3 3 2 6" xfId="828" xr:uid="{00000000-0005-0000-0000-000038030000}"/>
    <cellStyle name="Comma 2 2 3 3 3" xfId="829" xr:uid="{00000000-0005-0000-0000-000039030000}"/>
    <cellStyle name="Comma 2 2 3 3 3 2" xfId="830" xr:uid="{00000000-0005-0000-0000-00003A030000}"/>
    <cellStyle name="Comma 2 2 3 3 3 2 2" xfId="831" xr:uid="{00000000-0005-0000-0000-00003B030000}"/>
    <cellStyle name="Comma 2 2 3 3 3 2 3" xfId="832" xr:uid="{00000000-0005-0000-0000-00003C030000}"/>
    <cellStyle name="Comma 2 2 3 3 3 2 4" xfId="833" xr:uid="{00000000-0005-0000-0000-00003D030000}"/>
    <cellStyle name="Comma 2 2 3 3 3 3" xfId="834" xr:uid="{00000000-0005-0000-0000-00003E030000}"/>
    <cellStyle name="Comma 2 2 3 3 3 3 2" xfId="835" xr:uid="{00000000-0005-0000-0000-00003F030000}"/>
    <cellStyle name="Comma 2 2 3 3 3 3 3" xfId="836" xr:uid="{00000000-0005-0000-0000-000040030000}"/>
    <cellStyle name="Comma 2 2 3 3 3 3 4" xfId="837" xr:uid="{00000000-0005-0000-0000-000041030000}"/>
    <cellStyle name="Comma 2 2 3 3 3 4" xfId="838" xr:uid="{00000000-0005-0000-0000-000042030000}"/>
    <cellStyle name="Comma 2 2 3 3 3 5" xfId="839" xr:uid="{00000000-0005-0000-0000-000043030000}"/>
    <cellStyle name="Comma 2 2 3 3 3 6" xfId="840" xr:uid="{00000000-0005-0000-0000-000044030000}"/>
    <cellStyle name="Comma 2 2 3 3 4" xfId="841" xr:uid="{00000000-0005-0000-0000-000045030000}"/>
    <cellStyle name="Comma 2 2 3 3 4 2" xfId="842" xr:uid="{00000000-0005-0000-0000-000046030000}"/>
    <cellStyle name="Comma 2 2 3 3 4 3" xfId="843" xr:uid="{00000000-0005-0000-0000-000047030000}"/>
    <cellStyle name="Comma 2 2 3 3 4 4" xfId="844" xr:uid="{00000000-0005-0000-0000-000048030000}"/>
    <cellStyle name="Comma 2 2 3 3 5" xfId="845" xr:uid="{00000000-0005-0000-0000-000049030000}"/>
    <cellStyle name="Comma 2 2 3 3 5 2" xfId="846" xr:uid="{00000000-0005-0000-0000-00004A030000}"/>
    <cellStyle name="Comma 2 2 3 3 5 3" xfId="847" xr:uid="{00000000-0005-0000-0000-00004B030000}"/>
    <cellStyle name="Comma 2 2 3 3 5 4" xfId="848" xr:uid="{00000000-0005-0000-0000-00004C030000}"/>
    <cellStyle name="Comma 2 2 3 3 6" xfId="849" xr:uid="{00000000-0005-0000-0000-00004D030000}"/>
    <cellStyle name="Comma 2 2 3 3 7" xfId="850" xr:uid="{00000000-0005-0000-0000-00004E030000}"/>
    <cellStyle name="Comma 2 2 3 3 8" xfId="851" xr:uid="{00000000-0005-0000-0000-00004F030000}"/>
    <cellStyle name="Comma 2 2 3 4" xfId="852" xr:uid="{00000000-0005-0000-0000-000050030000}"/>
    <cellStyle name="Comma 2 2 3 4 2" xfId="853" xr:uid="{00000000-0005-0000-0000-000051030000}"/>
    <cellStyle name="Comma 2 2 3 4 2 2" xfId="854" xr:uid="{00000000-0005-0000-0000-000052030000}"/>
    <cellStyle name="Comma 2 2 3 4 2 2 2" xfId="855" xr:uid="{00000000-0005-0000-0000-000053030000}"/>
    <cellStyle name="Comma 2 2 3 4 2 2 3" xfId="856" xr:uid="{00000000-0005-0000-0000-000054030000}"/>
    <cellStyle name="Comma 2 2 3 4 2 2 4" xfId="857" xr:uid="{00000000-0005-0000-0000-000055030000}"/>
    <cellStyle name="Comma 2 2 3 4 2 3" xfId="858" xr:uid="{00000000-0005-0000-0000-000056030000}"/>
    <cellStyle name="Comma 2 2 3 4 2 3 2" xfId="859" xr:uid="{00000000-0005-0000-0000-000057030000}"/>
    <cellStyle name="Comma 2 2 3 4 2 3 3" xfId="860" xr:uid="{00000000-0005-0000-0000-000058030000}"/>
    <cellStyle name="Comma 2 2 3 4 2 3 4" xfId="861" xr:uid="{00000000-0005-0000-0000-000059030000}"/>
    <cellStyle name="Comma 2 2 3 4 2 4" xfId="862" xr:uid="{00000000-0005-0000-0000-00005A030000}"/>
    <cellStyle name="Comma 2 2 3 4 2 5" xfId="863" xr:uid="{00000000-0005-0000-0000-00005B030000}"/>
    <cellStyle name="Comma 2 2 3 4 2 6" xfId="864" xr:uid="{00000000-0005-0000-0000-00005C030000}"/>
    <cellStyle name="Comma 2 2 3 4 3" xfId="865" xr:uid="{00000000-0005-0000-0000-00005D030000}"/>
    <cellStyle name="Comma 2 2 3 4 3 2" xfId="866" xr:uid="{00000000-0005-0000-0000-00005E030000}"/>
    <cellStyle name="Comma 2 2 3 4 3 2 2" xfId="867" xr:uid="{00000000-0005-0000-0000-00005F030000}"/>
    <cellStyle name="Comma 2 2 3 4 3 2 3" xfId="868" xr:uid="{00000000-0005-0000-0000-000060030000}"/>
    <cellStyle name="Comma 2 2 3 4 3 2 4" xfId="869" xr:uid="{00000000-0005-0000-0000-000061030000}"/>
    <cellStyle name="Comma 2 2 3 4 3 3" xfId="870" xr:uid="{00000000-0005-0000-0000-000062030000}"/>
    <cellStyle name="Comma 2 2 3 4 3 3 2" xfId="871" xr:uid="{00000000-0005-0000-0000-000063030000}"/>
    <cellStyle name="Comma 2 2 3 4 3 3 3" xfId="872" xr:uid="{00000000-0005-0000-0000-000064030000}"/>
    <cellStyle name="Comma 2 2 3 4 3 3 4" xfId="873" xr:uid="{00000000-0005-0000-0000-000065030000}"/>
    <cellStyle name="Comma 2 2 3 4 3 4" xfId="874" xr:uid="{00000000-0005-0000-0000-000066030000}"/>
    <cellStyle name="Comma 2 2 3 4 3 5" xfId="875" xr:uid="{00000000-0005-0000-0000-000067030000}"/>
    <cellStyle name="Comma 2 2 3 4 3 6" xfId="876" xr:uid="{00000000-0005-0000-0000-000068030000}"/>
    <cellStyle name="Comma 2 2 3 4 4" xfId="877" xr:uid="{00000000-0005-0000-0000-000069030000}"/>
    <cellStyle name="Comma 2 2 3 4 4 2" xfId="878" xr:uid="{00000000-0005-0000-0000-00006A030000}"/>
    <cellStyle name="Comma 2 2 3 4 4 3" xfId="879" xr:uid="{00000000-0005-0000-0000-00006B030000}"/>
    <cellStyle name="Comma 2 2 3 4 4 4" xfId="880" xr:uid="{00000000-0005-0000-0000-00006C030000}"/>
    <cellStyle name="Comma 2 2 3 4 5" xfId="881" xr:uid="{00000000-0005-0000-0000-00006D030000}"/>
    <cellStyle name="Comma 2 2 3 4 5 2" xfId="882" xr:uid="{00000000-0005-0000-0000-00006E030000}"/>
    <cellStyle name="Comma 2 2 3 4 5 3" xfId="883" xr:uid="{00000000-0005-0000-0000-00006F030000}"/>
    <cellStyle name="Comma 2 2 3 4 5 4" xfId="884" xr:uid="{00000000-0005-0000-0000-000070030000}"/>
    <cellStyle name="Comma 2 2 3 4 6" xfId="885" xr:uid="{00000000-0005-0000-0000-000071030000}"/>
    <cellStyle name="Comma 2 2 3 4 7" xfId="886" xr:uid="{00000000-0005-0000-0000-000072030000}"/>
    <cellStyle name="Comma 2 2 3 4 8" xfId="887" xr:uid="{00000000-0005-0000-0000-000073030000}"/>
    <cellStyle name="Comma 2 2 3 5" xfId="888" xr:uid="{00000000-0005-0000-0000-000074030000}"/>
    <cellStyle name="Comma 2 2 3 5 2" xfId="889" xr:uid="{00000000-0005-0000-0000-000075030000}"/>
    <cellStyle name="Comma 2 2 3 5 2 2" xfId="890" xr:uid="{00000000-0005-0000-0000-000076030000}"/>
    <cellStyle name="Comma 2 2 3 5 2 2 2" xfId="891" xr:uid="{00000000-0005-0000-0000-000077030000}"/>
    <cellStyle name="Comma 2 2 3 5 2 2 3" xfId="892" xr:uid="{00000000-0005-0000-0000-000078030000}"/>
    <cellStyle name="Comma 2 2 3 5 2 2 4" xfId="893" xr:uid="{00000000-0005-0000-0000-000079030000}"/>
    <cellStyle name="Comma 2 2 3 5 2 3" xfId="894" xr:uid="{00000000-0005-0000-0000-00007A030000}"/>
    <cellStyle name="Comma 2 2 3 5 2 3 2" xfId="895" xr:uid="{00000000-0005-0000-0000-00007B030000}"/>
    <cellStyle name="Comma 2 2 3 5 2 3 3" xfId="896" xr:uid="{00000000-0005-0000-0000-00007C030000}"/>
    <cellStyle name="Comma 2 2 3 5 2 3 4" xfId="897" xr:uid="{00000000-0005-0000-0000-00007D030000}"/>
    <cellStyle name="Comma 2 2 3 5 2 4" xfId="898" xr:uid="{00000000-0005-0000-0000-00007E030000}"/>
    <cellStyle name="Comma 2 2 3 5 2 5" xfId="899" xr:uid="{00000000-0005-0000-0000-00007F030000}"/>
    <cellStyle name="Comma 2 2 3 5 2 6" xfId="900" xr:uid="{00000000-0005-0000-0000-000080030000}"/>
    <cellStyle name="Comma 2 2 3 5 3" xfId="901" xr:uid="{00000000-0005-0000-0000-000081030000}"/>
    <cellStyle name="Comma 2 2 3 5 3 2" xfId="902" xr:uid="{00000000-0005-0000-0000-000082030000}"/>
    <cellStyle name="Comma 2 2 3 5 3 2 2" xfId="903" xr:uid="{00000000-0005-0000-0000-000083030000}"/>
    <cellStyle name="Comma 2 2 3 5 3 2 3" xfId="904" xr:uid="{00000000-0005-0000-0000-000084030000}"/>
    <cellStyle name="Comma 2 2 3 5 3 2 4" xfId="905" xr:uid="{00000000-0005-0000-0000-000085030000}"/>
    <cellStyle name="Comma 2 2 3 5 3 3" xfId="906" xr:uid="{00000000-0005-0000-0000-000086030000}"/>
    <cellStyle name="Comma 2 2 3 5 3 3 2" xfId="907" xr:uid="{00000000-0005-0000-0000-000087030000}"/>
    <cellStyle name="Comma 2 2 3 5 3 3 3" xfId="908" xr:uid="{00000000-0005-0000-0000-000088030000}"/>
    <cellStyle name="Comma 2 2 3 5 3 3 4" xfId="909" xr:uid="{00000000-0005-0000-0000-000089030000}"/>
    <cellStyle name="Comma 2 2 3 5 3 4" xfId="910" xr:uid="{00000000-0005-0000-0000-00008A030000}"/>
    <cellStyle name="Comma 2 2 3 5 3 5" xfId="911" xr:uid="{00000000-0005-0000-0000-00008B030000}"/>
    <cellStyle name="Comma 2 2 3 5 3 6" xfId="912" xr:uid="{00000000-0005-0000-0000-00008C030000}"/>
    <cellStyle name="Comma 2 2 3 5 4" xfId="913" xr:uid="{00000000-0005-0000-0000-00008D030000}"/>
    <cellStyle name="Comma 2 2 3 5 4 2" xfId="914" xr:uid="{00000000-0005-0000-0000-00008E030000}"/>
    <cellStyle name="Comma 2 2 3 5 4 3" xfId="915" xr:uid="{00000000-0005-0000-0000-00008F030000}"/>
    <cellStyle name="Comma 2 2 3 5 4 4" xfId="916" xr:uid="{00000000-0005-0000-0000-000090030000}"/>
    <cellStyle name="Comma 2 2 3 5 5" xfId="917" xr:uid="{00000000-0005-0000-0000-000091030000}"/>
    <cellStyle name="Comma 2 2 3 5 5 2" xfId="918" xr:uid="{00000000-0005-0000-0000-000092030000}"/>
    <cellStyle name="Comma 2 2 3 5 5 3" xfId="919" xr:uid="{00000000-0005-0000-0000-000093030000}"/>
    <cellStyle name="Comma 2 2 3 5 5 4" xfId="920" xr:uid="{00000000-0005-0000-0000-000094030000}"/>
    <cellStyle name="Comma 2 2 3 5 6" xfId="921" xr:uid="{00000000-0005-0000-0000-000095030000}"/>
    <cellStyle name="Comma 2 2 3 5 7" xfId="922" xr:uid="{00000000-0005-0000-0000-000096030000}"/>
    <cellStyle name="Comma 2 2 3 5 8" xfId="923" xr:uid="{00000000-0005-0000-0000-000097030000}"/>
    <cellStyle name="Comma 2 2 3 6" xfId="924" xr:uid="{00000000-0005-0000-0000-000098030000}"/>
    <cellStyle name="Comma 2 2 3 6 2" xfId="925" xr:uid="{00000000-0005-0000-0000-000099030000}"/>
    <cellStyle name="Comma 2 2 3 6 2 2" xfId="926" xr:uid="{00000000-0005-0000-0000-00009A030000}"/>
    <cellStyle name="Comma 2 2 3 6 2 3" xfId="927" xr:uid="{00000000-0005-0000-0000-00009B030000}"/>
    <cellStyle name="Comma 2 2 3 6 2 4" xfId="928" xr:uid="{00000000-0005-0000-0000-00009C030000}"/>
    <cellStyle name="Comma 2 2 3 6 3" xfId="929" xr:uid="{00000000-0005-0000-0000-00009D030000}"/>
    <cellStyle name="Comma 2 2 3 6 3 2" xfId="930" xr:uid="{00000000-0005-0000-0000-00009E030000}"/>
    <cellStyle name="Comma 2 2 3 6 3 3" xfId="931" xr:uid="{00000000-0005-0000-0000-00009F030000}"/>
    <cellStyle name="Comma 2 2 3 6 3 4" xfId="932" xr:uid="{00000000-0005-0000-0000-0000A0030000}"/>
    <cellStyle name="Comma 2 2 3 6 4" xfId="933" xr:uid="{00000000-0005-0000-0000-0000A1030000}"/>
    <cellStyle name="Comma 2 2 3 6 5" xfId="934" xr:uid="{00000000-0005-0000-0000-0000A2030000}"/>
    <cellStyle name="Comma 2 2 3 6 6" xfId="935" xr:uid="{00000000-0005-0000-0000-0000A3030000}"/>
    <cellStyle name="Comma 2 2 3 7" xfId="936" xr:uid="{00000000-0005-0000-0000-0000A4030000}"/>
    <cellStyle name="Comma 2 2 3 7 2" xfId="937" xr:uid="{00000000-0005-0000-0000-0000A5030000}"/>
    <cellStyle name="Comma 2 2 3 7 2 2" xfId="938" xr:uid="{00000000-0005-0000-0000-0000A6030000}"/>
    <cellStyle name="Comma 2 2 3 7 2 3" xfId="939" xr:uid="{00000000-0005-0000-0000-0000A7030000}"/>
    <cellStyle name="Comma 2 2 3 7 2 4" xfId="940" xr:uid="{00000000-0005-0000-0000-0000A8030000}"/>
    <cellStyle name="Comma 2 2 3 7 3" xfId="941" xr:uid="{00000000-0005-0000-0000-0000A9030000}"/>
    <cellStyle name="Comma 2 2 3 7 3 2" xfId="942" xr:uid="{00000000-0005-0000-0000-0000AA030000}"/>
    <cellStyle name="Comma 2 2 3 7 3 3" xfId="943" xr:uid="{00000000-0005-0000-0000-0000AB030000}"/>
    <cellStyle name="Comma 2 2 3 7 3 4" xfId="944" xr:uid="{00000000-0005-0000-0000-0000AC030000}"/>
    <cellStyle name="Comma 2 2 3 7 4" xfId="945" xr:uid="{00000000-0005-0000-0000-0000AD030000}"/>
    <cellStyle name="Comma 2 2 3 7 5" xfId="946" xr:uid="{00000000-0005-0000-0000-0000AE030000}"/>
    <cellStyle name="Comma 2 2 3 7 6" xfId="947" xr:uid="{00000000-0005-0000-0000-0000AF030000}"/>
    <cellStyle name="Comma 2 2 3 8" xfId="948" xr:uid="{00000000-0005-0000-0000-0000B0030000}"/>
    <cellStyle name="Comma 2 2 3 8 2" xfId="949" xr:uid="{00000000-0005-0000-0000-0000B1030000}"/>
    <cellStyle name="Comma 2 2 3 8 3" xfId="950" xr:uid="{00000000-0005-0000-0000-0000B2030000}"/>
    <cellStyle name="Comma 2 2 3 8 4" xfId="951" xr:uid="{00000000-0005-0000-0000-0000B3030000}"/>
    <cellStyle name="Comma 2 2 3 9" xfId="952" xr:uid="{00000000-0005-0000-0000-0000B4030000}"/>
    <cellStyle name="Comma 2 2 3 9 2" xfId="953" xr:uid="{00000000-0005-0000-0000-0000B5030000}"/>
    <cellStyle name="Comma 2 2 3 9 3" xfId="954" xr:uid="{00000000-0005-0000-0000-0000B6030000}"/>
    <cellStyle name="Comma 2 2 3 9 4" xfId="955" xr:uid="{00000000-0005-0000-0000-0000B7030000}"/>
    <cellStyle name="Comma 2 2 4" xfId="956" xr:uid="{00000000-0005-0000-0000-0000B8030000}"/>
    <cellStyle name="Comma 2 2 4 10" xfId="957" xr:uid="{00000000-0005-0000-0000-0000B9030000}"/>
    <cellStyle name="Comma 2 2 4 2" xfId="958" xr:uid="{00000000-0005-0000-0000-0000BA030000}"/>
    <cellStyle name="Comma 2 2 4 2 2" xfId="959" xr:uid="{00000000-0005-0000-0000-0000BB030000}"/>
    <cellStyle name="Comma 2 2 4 2 2 2" xfId="960" xr:uid="{00000000-0005-0000-0000-0000BC030000}"/>
    <cellStyle name="Comma 2 2 4 2 2 2 2" xfId="961" xr:uid="{00000000-0005-0000-0000-0000BD030000}"/>
    <cellStyle name="Comma 2 2 4 2 2 2 3" xfId="962" xr:uid="{00000000-0005-0000-0000-0000BE030000}"/>
    <cellStyle name="Comma 2 2 4 2 2 2 4" xfId="963" xr:uid="{00000000-0005-0000-0000-0000BF030000}"/>
    <cellStyle name="Comma 2 2 4 2 2 3" xfId="964" xr:uid="{00000000-0005-0000-0000-0000C0030000}"/>
    <cellStyle name="Comma 2 2 4 2 2 3 2" xfId="965" xr:uid="{00000000-0005-0000-0000-0000C1030000}"/>
    <cellStyle name="Comma 2 2 4 2 2 3 3" xfId="966" xr:uid="{00000000-0005-0000-0000-0000C2030000}"/>
    <cellStyle name="Comma 2 2 4 2 2 3 4" xfId="967" xr:uid="{00000000-0005-0000-0000-0000C3030000}"/>
    <cellStyle name="Comma 2 2 4 2 2 4" xfId="968" xr:uid="{00000000-0005-0000-0000-0000C4030000}"/>
    <cellStyle name="Comma 2 2 4 2 2 5" xfId="969" xr:uid="{00000000-0005-0000-0000-0000C5030000}"/>
    <cellStyle name="Comma 2 2 4 2 2 6" xfId="970" xr:uid="{00000000-0005-0000-0000-0000C6030000}"/>
    <cellStyle name="Comma 2 2 4 2 3" xfId="971" xr:uid="{00000000-0005-0000-0000-0000C7030000}"/>
    <cellStyle name="Comma 2 2 4 2 3 2" xfId="972" xr:uid="{00000000-0005-0000-0000-0000C8030000}"/>
    <cellStyle name="Comma 2 2 4 2 3 2 2" xfId="973" xr:uid="{00000000-0005-0000-0000-0000C9030000}"/>
    <cellStyle name="Comma 2 2 4 2 3 2 3" xfId="974" xr:uid="{00000000-0005-0000-0000-0000CA030000}"/>
    <cellStyle name="Comma 2 2 4 2 3 2 4" xfId="975" xr:uid="{00000000-0005-0000-0000-0000CB030000}"/>
    <cellStyle name="Comma 2 2 4 2 3 3" xfId="976" xr:uid="{00000000-0005-0000-0000-0000CC030000}"/>
    <cellStyle name="Comma 2 2 4 2 3 3 2" xfId="977" xr:uid="{00000000-0005-0000-0000-0000CD030000}"/>
    <cellStyle name="Comma 2 2 4 2 3 3 3" xfId="978" xr:uid="{00000000-0005-0000-0000-0000CE030000}"/>
    <cellStyle name="Comma 2 2 4 2 3 3 4" xfId="979" xr:uid="{00000000-0005-0000-0000-0000CF030000}"/>
    <cellStyle name="Comma 2 2 4 2 3 4" xfId="980" xr:uid="{00000000-0005-0000-0000-0000D0030000}"/>
    <cellStyle name="Comma 2 2 4 2 3 5" xfId="981" xr:uid="{00000000-0005-0000-0000-0000D1030000}"/>
    <cellStyle name="Comma 2 2 4 2 3 6" xfId="982" xr:uid="{00000000-0005-0000-0000-0000D2030000}"/>
    <cellStyle name="Comma 2 2 4 2 4" xfId="983" xr:uid="{00000000-0005-0000-0000-0000D3030000}"/>
    <cellStyle name="Comma 2 2 4 2 4 2" xfId="984" xr:uid="{00000000-0005-0000-0000-0000D4030000}"/>
    <cellStyle name="Comma 2 2 4 2 4 3" xfId="985" xr:uid="{00000000-0005-0000-0000-0000D5030000}"/>
    <cellStyle name="Comma 2 2 4 2 4 4" xfId="986" xr:uid="{00000000-0005-0000-0000-0000D6030000}"/>
    <cellStyle name="Comma 2 2 4 2 5" xfId="987" xr:uid="{00000000-0005-0000-0000-0000D7030000}"/>
    <cellStyle name="Comma 2 2 4 2 5 2" xfId="988" xr:uid="{00000000-0005-0000-0000-0000D8030000}"/>
    <cellStyle name="Comma 2 2 4 2 5 3" xfId="989" xr:uid="{00000000-0005-0000-0000-0000D9030000}"/>
    <cellStyle name="Comma 2 2 4 2 5 4" xfId="990" xr:uid="{00000000-0005-0000-0000-0000DA030000}"/>
    <cellStyle name="Comma 2 2 4 2 6" xfId="991" xr:uid="{00000000-0005-0000-0000-0000DB030000}"/>
    <cellStyle name="Comma 2 2 4 2 7" xfId="992" xr:uid="{00000000-0005-0000-0000-0000DC030000}"/>
    <cellStyle name="Comma 2 2 4 2 8" xfId="993" xr:uid="{00000000-0005-0000-0000-0000DD030000}"/>
    <cellStyle name="Comma 2 2 4 3" xfId="994" xr:uid="{00000000-0005-0000-0000-0000DE030000}"/>
    <cellStyle name="Comma 2 2 4 3 2" xfId="995" xr:uid="{00000000-0005-0000-0000-0000DF030000}"/>
    <cellStyle name="Comma 2 2 4 3 2 2" xfId="996" xr:uid="{00000000-0005-0000-0000-0000E0030000}"/>
    <cellStyle name="Comma 2 2 4 3 2 2 2" xfId="997" xr:uid="{00000000-0005-0000-0000-0000E1030000}"/>
    <cellStyle name="Comma 2 2 4 3 2 2 3" xfId="998" xr:uid="{00000000-0005-0000-0000-0000E2030000}"/>
    <cellStyle name="Comma 2 2 4 3 2 2 4" xfId="999" xr:uid="{00000000-0005-0000-0000-0000E3030000}"/>
    <cellStyle name="Comma 2 2 4 3 2 3" xfId="1000" xr:uid="{00000000-0005-0000-0000-0000E4030000}"/>
    <cellStyle name="Comma 2 2 4 3 2 3 2" xfId="1001" xr:uid="{00000000-0005-0000-0000-0000E5030000}"/>
    <cellStyle name="Comma 2 2 4 3 2 3 3" xfId="1002" xr:uid="{00000000-0005-0000-0000-0000E6030000}"/>
    <cellStyle name="Comma 2 2 4 3 2 3 4" xfId="1003" xr:uid="{00000000-0005-0000-0000-0000E7030000}"/>
    <cellStyle name="Comma 2 2 4 3 2 4" xfId="1004" xr:uid="{00000000-0005-0000-0000-0000E8030000}"/>
    <cellStyle name="Comma 2 2 4 3 2 5" xfId="1005" xr:uid="{00000000-0005-0000-0000-0000E9030000}"/>
    <cellStyle name="Comma 2 2 4 3 2 6" xfId="1006" xr:uid="{00000000-0005-0000-0000-0000EA030000}"/>
    <cellStyle name="Comma 2 2 4 3 3" xfId="1007" xr:uid="{00000000-0005-0000-0000-0000EB030000}"/>
    <cellStyle name="Comma 2 2 4 3 3 2" xfId="1008" xr:uid="{00000000-0005-0000-0000-0000EC030000}"/>
    <cellStyle name="Comma 2 2 4 3 3 2 2" xfId="1009" xr:uid="{00000000-0005-0000-0000-0000ED030000}"/>
    <cellStyle name="Comma 2 2 4 3 3 2 3" xfId="1010" xr:uid="{00000000-0005-0000-0000-0000EE030000}"/>
    <cellStyle name="Comma 2 2 4 3 3 2 4" xfId="1011" xr:uid="{00000000-0005-0000-0000-0000EF030000}"/>
    <cellStyle name="Comma 2 2 4 3 3 3" xfId="1012" xr:uid="{00000000-0005-0000-0000-0000F0030000}"/>
    <cellStyle name="Comma 2 2 4 3 3 3 2" xfId="1013" xr:uid="{00000000-0005-0000-0000-0000F1030000}"/>
    <cellStyle name="Comma 2 2 4 3 3 3 3" xfId="1014" xr:uid="{00000000-0005-0000-0000-0000F2030000}"/>
    <cellStyle name="Comma 2 2 4 3 3 3 4" xfId="1015" xr:uid="{00000000-0005-0000-0000-0000F3030000}"/>
    <cellStyle name="Comma 2 2 4 3 3 4" xfId="1016" xr:uid="{00000000-0005-0000-0000-0000F4030000}"/>
    <cellStyle name="Comma 2 2 4 3 3 5" xfId="1017" xr:uid="{00000000-0005-0000-0000-0000F5030000}"/>
    <cellStyle name="Comma 2 2 4 3 3 6" xfId="1018" xr:uid="{00000000-0005-0000-0000-0000F6030000}"/>
    <cellStyle name="Comma 2 2 4 3 4" xfId="1019" xr:uid="{00000000-0005-0000-0000-0000F7030000}"/>
    <cellStyle name="Comma 2 2 4 3 4 2" xfId="1020" xr:uid="{00000000-0005-0000-0000-0000F8030000}"/>
    <cellStyle name="Comma 2 2 4 3 4 3" xfId="1021" xr:uid="{00000000-0005-0000-0000-0000F9030000}"/>
    <cellStyle name="Comma 2 2 4 3 4 4" xfId="1022" xr:uid="{00000000-0005-0000-0000-0000FA030000}"/>
    <cellStyle name="Comma 2 2 4 3 5" xfId="1023" xr:uid="{00000000-0005-0000-0000-0000FB030000}"/>
    <cellStyle name="Comma 2 2 4 3 5 2" xfId="1024" xr:uid="{00000000-0005-0000-0000-0000FC030000}"/>
    <cellStyle name="Comma 2 2 4 3 5 3" xfId="1025" xr:uid="{00000000-0005-0000-0000-0000FD030000}"/>
    <cellStyle name="Comma 2 2 4 3 5 4" xfId="1026" xr:uid="{00000000-0005-0000-0000-0000FE030000}"/>
    <cellStyle name="Comma 2 2 4 3 6" xfId="1027" xr:uid="{00000000-0005-0000-0000-0000FF030000}"/>
    <cellStyle name="Comma 2 2 4 3 7" xfId="1028" xr:uid="{00000000-0005-0000-0000-000000040000}"/>
    <cellStyle name="Comma 2 2 4 3 8" xfId="1029" xr:uid="{00000000-0005-0000-0000-000001040000}"/>
    <cellStyle name="Comma 2 2 4 4" xfId="1030" xr:uid="{00000000-0005-0000-0000-000002040000}"/>
    <cellStyle name="Comma 2 2 4 4 2" xfId="1031" xr:uid="{00000000-0005-0000-0000-000003040000}"/>
    <cellStyle name="Comma 2 2 4 4 2 2" xfId="1032" xr:uid="{00000000-0005-0000-0000-000004040000}"/>
    <cellStyle name="Comma 2 2 4 4 2 3" xfId="1033" xr:uid="{00000000-0005-0000-0000-000005040000}"/>
    <cellStyle name="Comma 2 2 4 4 2 4" xfId="1034" xr:uid="{00000000-0005-0000-0000-000006040000}"/>
    <cellStyle name="Comma 2 2 4 4 3" xfId="1035" xr:uid="{00000000-0005-0000-0000-000007040000}"/>
    <cellStyle name="Comma 2 2 4 4 3 2" xfId="1036" xr:uid="{00000000-0005-0000-0000-000008040000}"/>
    <cellStyle name="Comma 2 2 4 4 3 3" xfId="1037" xr:uid="{00000000-0005-0000-0000-000009040000}"/>
    <cellStyle name="Comma 2 2 4 4 3 4" xfId="1038" xr:uid="{00000000-0005-0000-0000-00000A040000}"/>
    <cellStyle name="Comma 2 2 4 4 4" xfId="1039" xr:uid="{00000000-0005-0000-0000-00000B040000}"/>
    <cellStyle name="Comma 2 2 4 4 5" xfId="1040" xr:uid="{00000000-0005-0000-0000-00000C040000}"/>
    <cellStyle name="Comma 2 2 4 4 6" xfId="1041" xr:uid="{00000000-0005-0000-0000-00000D040000}"/>
    <cellStyle name="Comma 2 2 4 5" xfId="1042" xr:uid="{00000000-0005-0000-0000-00000E040000}"/>
    <cellStyle name="Comma 2 2 4 5 2" xfId="1043" xr:uid="{00000000-0005-0000-0000-00000F040000}"/>
    <cellStyle name="Comma 2 2 4 5 2 2" xfId="1044" xr:uid="{00000000-0005-0000-0000-000010040000}"/>
    <cellStyle name="Comma 2 2 4 5 2 3" xfId="1045" xr:uid="{00000000-0005-0000-0000-000011040000}"/>
    <cellStyle name="Comma 2 2 4 5 2 4" xfId="1046" xr:uid="{00000000-0005-0000-0000-000012040000}"/>
    <cellStyle name="Comma 2 2 4 5 3" xfId="1047" xr:uid="{00000000-0005-0000-0000-000013040000}"/>
    <cellStyle name="Comma 2 2 4 5 3 2" xfId="1048" xr:uid="{00000000-0005-0000-0000-000014040000}"/>
    <cellStyle name="Comma 2 2 4 5 3 3" xfId="1049" xr:uid="{00000000-0005-0000-0000-000015040000}"/>
    <cellStyle name="Comma 2 2 4 5 3 4" xfId="1050" xr:uid="{00000000-0005-0000-0000-000016040000}"/>
    <cellStyle name="Comma 2 2 4 5 4" xfId="1051" xr:uid="{00000000-0005-0000-0000-000017040000}"/>
    <cellStyle name="Comma 2 2 4 5 5" xfId="1052" xr:uid="{00000000-0005-0000-0000-000018040000}"/>
    <cellStyle name="Comma 2 2 4 5 6" xfId="1053" xr:uid="{00000000-0005-0000-0000-000019040000}"/>
    <cellStyle name="Comma 2 2 4 6" xfId="1054" xr:uid="{00000000-0005-0000-0000-00001A040000}"/>
    <cellStyle name="Comma 2 2 4 6 2" xfId="1055" xr:uid="{00000000-0005-0000-0000-00001B040000}"/>
    <cellStyle name="Comma 2 2 4 6 3" xfId="1056" xr:uid="{00000000-0005-0000-0000-00001C040000}"/>
    <cellStyle name="Comma 2 2 4 6 4" xfId="1057" xr:uid="{00000000-0005-0000-0000-00001D040000}"/>
    <cellStyle name="Comma 2 2 4 7" xfId="1058" xr:uid="{00000000-0005-0000-0000-00001E040000}"/>
    <cellStyle name="Comma 2 2 4 7 2" xfId="1059" xr:uid="{00000000-0005-0000-0000-00001F040000}"/>
    <cellStyle name="Comma 2 2 4 7 3" xfId="1060" xr:uid="{00000000-0005-0000-0000-000020040000}"/>
    <cellStyle name="Comma 2 2 4 7 4" xfId="1061" xr:uid="{00000000-0005-0000-0000-000021040000}"/>
    <cellStyle name="Comma 2 2 4 8" xfId="1062" xr:uid="{00000000-0005-0000-0000-000022040000}"/>
    <cellStyle name="Comma 2 2 4 9" xfId="1063" xr:uid="{00000000-0005-0000-0000-000023040000}"/>
    <cellStyle name="Comma 2 2 5" xfId="1064" xr:uid="{00000000-0005-0000-0000-000024040000}"/>
    <cellStyle name="Comma 2 2 5 2" xfId="1065" xr:uid="{00000000-0005-0000-0000-000025040000}"/>
    <cellStyle name="Comma 2 2 5 2 2" xfId="1066" xr:uid="{00000000-0005-0000-0000-000026040000}"/>
    <cellStyle name="Comma 2 2 5 2 2 2" xfId="1067" xr:uid="{00000000-0005-0000-0000-000027040000}"/>
    <cellStyle name="Comma 2 2 5 2 2 3" xfId="1068" xr:uid="{00000000-0005-0000-0000-000028040000}"/>
    <cellStyle name="Comma 2 2 5 2 2 4" xfId="1069" xr:uid="{00000000-0005-0000-0000-000029040000}"/>
    <cellStyle name="Comma 2 2 5 2 3" xfId="1070" xr:uid="{00000000-0005-0000-0000-00002A040000}"/>
    <cellStyle name="Comma 2 2 5 2 3 2" xfId="1071" xr:uid="{00000000-0005-0000-0000-00002B040000}"/>
    <cellStyle name="Comma 2 2 5 2 3 3" xfId="1072" xr:uid="{00000000-0005-0000-0000-00002C040000}"/>
    <cellStyle name="Comma 2 2 5 2 3 4" xfId="1073" xr:uid="{00000000-0005-0000-0000-00002D040000}"/>
    <cellStyle name="Comma 2 2 5 2 4" xfId="1074" xr:uid="{00000000-0005-0000-0000-00002E040000}"/>
    <cellStyle name="Comma 2 2 5 2 5" xfId="1075" xr:uid="{00000000-0005-0000-0000-00002F040000}"/>
    <cellStyle name="Comma 2 2 5 2 6" xfId="1076" xr:uid="{00000000-0005-0000-0000-000030040000}"/>
    <cellStyle name="Comma 2 2 5 3" xfId="1077" xr:uid="{00000000-0005-0000-0000-000031040000}"/>
    <cellStyle name="Comma 2 2 5 3 2" xfId="1078" xr:uid="{00000000-0005-0000-0000-000032040000}"/>
    <cellStyle name="Comma 2 2 5 3 2 2" xfId="1079" xr:uid="{00000000-0005-0000-0000-000033040000}"/>
    <cellStyle name="Comma 2 2 5 3 2 3" xfId="1080" xr:uid="{00000000-0005-0000-0000-000034040000}"/>
    <cellStyle name="Comma 2 2 5 3 2 4" xfId="1081" xr:uid="{00000000-0005-0000-0000-000035040000}"/>
    <cellStyle name="Comma 2 2 5 3 3" xfId="1082" xr:uid="{00000000-0005-0000-0000-000036040000}"/>
    <cellStyle name="Comma 2 2 5 3 3 2" xfId="1083" xr:uid="{00000000-0005-0000-0000-000037040000}"/>
    <cellStyle name="Comma 2 2 5 3 3 3" xfId="1084" xr:uid="{00000000-0005-0000-0000-000038040000}"/>
    <cellStyle name="Comma 2 2 5 3 3 4" xfId="1085" xr:uid="{00000000-0005-0000-0000-000039040000}"/>
    <cellStyle name="Comma 2 2 5 3 4" xfId="1086" xr:uid="{00000000-0005-0000-0000-00003A040000}"/>
    <cellStyle name="Comma 2 2 5 3 5" xfId="1087" xr:uid="{00000000-0005-0000-0000-00003B040000}"/>
    <cellStyle name="Comma 2 2 5 3 6" xfId="1088" xr:uid="{00000000-0005-0000-0000-00003C040000}"/>
    <cellStyle name="Comma 2 2 5 4" xfId="1089" xr:uid="{00000000-0005-0000-0000-00003D040000}"/>
    <cellStyle name="Comma 2 2 5 4 2" xfId="1090" xr:uid="{00000000-0005-0000-0000-00003E040000}"/>
    <cellStyle name="Comma 2 2 5 4 3" xfId="1091" xr:uid="{00000000-0005-0000-0000-00003F040000}"/>
    <cellStyle name="Comma 2 2 5 4 4" xfId="1092" xr:uid="{00000000-0005-0000-0000-000040040000}"/>
    <cellStyle name="Comma 2 2 5 5" xfId="1093" xr:uid="{00000000-0005-0000-0000-000041040000}"/>
    <cellStyle name="Comma 2 2 5 5 2" xfId="1094" xr:uid="{00000000-0005-0000-0000-000042040000}"/>
    <cellStyle name="Comma 2 2 5 5 3" xfId="1095" xr:uid="{00000000-0005-0000-0000-000043040000}"/>
    <cellStyle name="Comma 2 2 5 5 4" xfId="1096" xr:uid="{00000000-0005-0000-0000-000044040000}"/>
    <cellStyle name="Comma 2 2 5 6" xfId="1097" xr:uid="{00000000-0005-0000-0000-000045040000}"/>
    <cellStyle name="Comma 2 2 5 7" xfId="1098" xr:uid="{00000000-0005-0000-0000-000046040000}"/>
    <cellStyle name="Comma 2 2 5 8" xfId="1099" xr:uid="{00000000-0005-0000-0000-000047040000}"/>
    <cellStyle name="Comma 2 2 6" xfId="1100" xr:uid="{00000000-0005-0000-0000-000048040000}"/>
    <cellStyle name="Comma 2 2 6 2" xfId="1101" xr:uid="{00000000-0005-0000-0000-000049040000}"/>
    <cellStyle name="Comma 2 2 6 2 2" xfId="1102" xr:uid="{00000000-0005-0000-0000-00004A040000}"/>
    <cellStyle name="Comma 2 2 6 2 2 2" xfId="1103" xr:uid="{00000000-0005-0000-0000-00004B040000}"/>
    <cellStyle name="Comma 2 2 6 2 2 3" xfId="1104" xr:uid="{00000000-0005-0000-0000-00004C040000}"/>
    <cellStyle name="Comma 2 2 6 2 2 4" xfId="1105" xr:uid="{00000000-0005-0000-0000-00004D040000}"/>
    <cellStyle name="Comma 2 2 6 2 3" xfId="1106" xr:uid="{00000000-0005-0000-0000-00004E040000}"/>
    <cellStyle name="Comma 2 2 6 2 3 2" xfId="1107" xr:uid="{00000000-0005-0000-0000-00004F040000}"/>
    <cellStyle name="Comma 2 2 6 2 3 3" xfId="1108" xr:uid="{00000000-0005-0000-0000-000050040000}"/>
    <cellStyle name="Comma 2 2 6 2 3 4" xfId="1109" xr:uid="{00000000-0005-0000-0000-000051040000}"/>
    <cellStyle name="Comma 2 2 6 2 4" xfId="1110" xr:uid="{00000000-0005-0000-0000-000052040000}"/>
    <cellStyle name="Comma 2 2 6 2 5" xfId="1111" xr:uid="{00000000-0005-0000-0000-000053040000}"/>
    <cellStyle name="Comma 2 2 6 2 6" xfId="1112" xr:uid="{00000000-0005-0000-0000-000054040000}"/>
    <cellStyle name="Comma 2 2 6 3" xfId="1113" xr:uid="{00000000-0005-0000-0000-000055040000}"/>
    <cellStyle name="Comma 2 2 6 3 2" xfId="1114" xr:uid="{00000000-0005-0000-0000-000056040000}"/>
    <cellStyle name="Comma 2 2 6 3 2 2" xfId="1115" xr:uid="{00000000-0005-0000-0000-000057040000}"/>
    <cellStyle name="Comma 2 2 6 3 2 3" xfId="1116" xr:uid="{00000000-0005-0000-0000-000058040000}"/>
    <cellStyle name="Comma 2 2 6 3 2 4" xfId="1117" xr:uid="{00000000-0005-0000-0000-000059040000}"/>
    <cellStyle name="Comma 2 2 6 3 3" xfId="1118" xr:uid="{00000000-0005-0000-0000-00005A040000}"/>
    <cellStyle name="Comma 2 2 6 3 3 2" xfId="1119" xr:uid="{00000000-0005-0000-0000-00005B040000}"/>
    <cellStyle name="Comma 2 2 6 3 3 3" xfId="1120" xr:uid="{00000000-0005-0000-0000-00005C040000}"/>
    <cellStyle name="Comma 2 2 6 3 3 4" xfId="1121" xr:uid="{00000000-0005-0000-0000-00005D040000}"/>
    <cellStyle name="Comma 2 2 6 3 4" xfId="1122" xr:uid="{00000000-0005-0000-0000-00005E040000}"/>
    <cellStyle name="Comma 2 2 6 3 5" xfId="1123" xr:uid="{00000000-0005-0000-0000-00005F040000}"/>
    <cellStyle name="Comma 2 2 6 3 6" xfId="1124" xr:uid="{00000000-0005-0000-0000-000060040000}"/>
    <cellStyle name="Comma 2 2 6 4" xfId="1125" xr:uid="{00000000-0005-0000-0000-000061040000}"/>
    <cellStyle name="Comma 2 2 6 4 2" xfId="1126" xr:uid="{00000000-0005-0000-0000-000062040000}"/>
    <cellStyle name="Comma 2 2 6 4 3" xfId="1127" xr:uid="{00000000-0005-0000-0000-000063040000}"/>
    <cellStyle name="Comma 2 2 6 4 4" xfId="1128" xr:uid="{00000000-0005-0000-0000-000064040000}"/>
    <cellStyle name="Comma 2 2 6 5" xfId="1129" xr:uid="{00000000-0005-0000-0000-000065040000}"/>
    <cellStyle name="Comma 2 2 6 5 2" xfId="1130" xr:uid="{00000000-0005-0000-0000-000066040000}"/>
    <cellStyle name="Comma 2 2 6 5 3" xfId="1131" xr:uid="{00000000-0005-0000-0000-000067040000}"/>
    <cellStyle name="Comma 2 2 6 5 4" xfId="1132" xr:uid="{00000000-0005-0000-0000-000068040000}"/>
    <cellStyle name="Comma 2 2 6 6" xfId="1133" xr:uid="{00000000-0005-0000-0000-000069040000}"/>
    <cellStyle name="Comma 2 2 6 7" xfId="1134" xr:uid="{00000000-0005-0000-0000-00006A040000}"/>
    <cellStyle name="Comma 2 2 6 8" xfId="1135" xr:uid="{00000000-0005-0000-0000-00006B040000}"/>
    <cellStyle name="Comma 2 2 7" xfId="1136" xr:uid="{00000000-0005-0000-0000-00006C040000}"/>
    <cellStyle name="Comma 2 2 7 2" xfId="1137" xr:uid="{00000000-0005-0000-0000-00006D040000}"/>
    <cellStyle name="Comma 2 2 7 2 2" xfId="1138" xr:uid="{00000000-0005-0000-0000-00006E040000}"/>
    <cellStyle name="Comma 2 2 7 2 2 2" xfId="1139" xr:uid="{00000000-0005-0000-0000-00006F040000}"/>
    <cellStyle name="Comma 2 2 7 2 2 3" xfId="1140" xr:uid="{00000000-0005-0000-0000-000070040000}"/>
    <cellStyle name="Comma 2 2 7 2 2 4" xfId="1141" xr:uid="{00000000-0005-0000-0000-000071040000}"/>
    <cellStyle name="Comma 2 2 7 2 3" xfId="1142" xr:uid="{00000000-0005-0000-0000-000072040000}"/>
    <cellStyle name="Comma 2 2 7 2 3 2" xfId="1143" xr:uid="{00000000-0005-0000-0000-000073040000}"/>
    <cellStyle name="Comma 2 2 7 2 3 3" xfId="1144" xr:uid="{00000000-0005-0000-0000-000074040000}"/>
    <cellStyle name="Comma 2 2 7 2 3 4" xfId="1145" xr:uid="{00000000-0005-0000-0000-000075040000}"/>
    <cellStyle name="Comma 2 2 7 2 4" xfId="1146" xr:uid="{00000000-0005-0000-0000-000076040000}"/>
    <cellStyle name="Comma 2 2 7 2 5" xfId="1147" xr:uid="{00000000-0005-0000-0000-000077040000}"/>
    <cellStyle name="Comma 2 2 7 2 6" xfId="1148" xr:uid="{00000000-0005-0000-0000-000078040000}"/>
    <cellStyle name="Comma 2 2 7 3" xfId="1149" xr:uid="{00000000-0005-0000-0000-000079040000}"/>
    <cellStyle name="Comma 2 2 7 3 2" xfId="1150" xr:uid="{00000000-0005-0000-0000-00007A040000}"/>
    <cellStyle name="Comma 2 2 7 3 2 2" xfId="1151" xr:uid="{00000000-0005-0000-0000-00007B040000}"/>
    <cellStyle name="Comma 2 2 7 3 2 3" xfId="1152" xr:uid="{00000000-0005-0000-0000-00007C040000}"/>
    <cellStyle name="Comma 2 2 7 3 2 4" xfId="1153" xr:uid="{00000000-0005-0000-0000-00007D040000}"/>
    <cellStyle name="Comma 2 2 7 3 3" xfId="1154" xr:uid="{00000000-0005-0000-0000-00007E040000}"/>
    <cellStyle name="Comma 2 2 7 3 3 2" xfId="1155" xr:uid="{00000000-0005-0000-0000-00007F040000}"/>
    <cellStyle name="Comma 2 2 7 3 3 3" xfId="1156" xr:uid="{00000000-0005-0000-0000-000080040000}"/>
    <cellStyle name="Comma 2 2 7 3 3 4" xfId="1157" xr:uid="{00000000-0005-0000-0000-000081040000}"/>
    <cellStyle name="Comma 2 2 7 3 4" xfId="1158" xr:uid="{00000000-0005-0000-0000-000082040000}"/>
    <cellStyle name="Comma 2 2 7 3 5" xfId="1159" xr:uid="{00000000-0005-0000-0000-000083040000}"/>
    <cellStyle name="Comma 2 2 7 3 6" xfId="1160" xr:uid="{00000000-0005-0000-0000-000084040000}"/>
    <cellStyle name="Comma 2 2 7 4" xfId="1161" xr:uid="{00000000-0005-0000-0000-000085040000}"/>
    <cellStyle name="Comma 2 2 7 4 2" xfId="1162" xr:uid="{00000000-0005-0000-0000-000086040000}"/>
    <cellStyle name="Comma 2 2 7 4 3" xfId="1163" xr:uid="{00000000-0005-0000-0000-000087040000}"/>
    <cellStyle name="Comma 2 2 7 4 4" xfId="1164" xr:uid="{00000000-0005-0000-0000-000088040000}"/>
    <cellStyle name="Comma 2 2 7 5" xfId="1165" xr:uid="{00000000-0005-0000-0000-000089040000}"/>
    <cellStyle name="Comma 2 2 7 5 2" xfId="1166" xr:uid="{00000000-0005-0000-0000-00008A040000}"/>
    <cellStyle name="Comma 2 2 7 5 3" xfId="1167" xr:uid="{00000000-0005-0000-0000-00008B040000}"/>
    <cellStyle name="Comma 2 2 7 5 4" xfId="1168" xr:uid="{00000000-0005-0000-0000-00008C040000}"/>
    <cellStyle name="Comma 2 2 7 6" xfId="1169" xr:uid="{00000000-0005-0000-0000-00008D040000}"/>
    <cellStyle name="Comma 2 2 7 7" xfId="1170" xr:uid="{00000000-0005-0000-0000-00008E040000}"/>
    <cellStyle name="Comma 2 2 7 8" xfId="1171" xr:uid="{00000000-0005-0000-0000-00008F040000}"/>
    <cellStyle name="Comma 2 2 8" xfId="1172" xr:uid="{00000000-0005-0000-0000-000090040000}"/>
    <cellStyle name="Comma 2 2 8 2" xfId="1173" xr:uid="{00000000-0005-0000-0000-000091040000}"/>
    <cellStyle name="Comma 2 2 8 2 2" xfId="1174" xr:uid="{00000000-0005-0000-0000-000092040000}"/>
    <cellStyle name="Comma 2 2 8 2 3" xfId="1175" xr:uid="{00000000-0005-0000-0000-000093040000}"/>
    <cellStyle name="Comma 2 2 8 2 4" xfId="1176" xr:uid="{00000000-0005-0000-0000-000094040000}"/>
    <cellStyle name="Comma 2 2 8 3" xfId="1177" xr:uid="{00000000-0005-0000-0000-000095040000}"/>
    <cellStyle name="Comma 2 2 8 3 2" xfId="1178" xr:uid="{00000000-0005-0000-0000-000096040000}"/>
    <cellStyle name="Comma 2 2 8 3 3" xfId="1179" xr:uid="{00000000-0005-0000-0000-000097040000}"/>
    <cellStyle name="Comma 2 2 8 3 4" xfId="1180" xr:uid="{00000000-0005-0000-0000-000098040000}"/>
    <cellStyle name="Comma 2 2 8 4" xfId="1181" xr:uid="{00000000-0005-0000-0000-000099040000}"/>
    <cellStyle name="Comma 2 2 8 5" xfId="1182" xr:uid="{00000000-0005-0000-0000-00009A040000}"/>
    <cellStyle name="Comma 2 2 8 6" xfId="1183" xr:uid="{00000000-0005-0000-0000-00009B040000}"/>
    <cellStyle name="Comma 2 2 9" xfId="1184" xr:uid="{00000000-0005-0000-0000-00009C040000}"/>
    <cellStyle name="Comma 2 2 9 2" xfId="1185" xr:uid="{00000000-0005-0000-0000-00009D040000}"/>
    <cellStyle name="Comma 2 2 9 2 2" xfId="1186" xr:uid="{00000000-0005-0000-0000-00009E040000}"/>
    <cellStyle name="Comma 2 2 9 2 3" xfId="1187" xr:uid="{00000000-0005-0000-0000-00009F040000}"/>
    <cellStyle name="Comma 2 2 9 2 4" xfId="1188" xr:uid="{00000000-0005-0000-0000-0000A0040000}"/>
    <cellStyle name="Comma 2 2 9 3" xfId="1189" xr:uid="{00000000-0005-0000-0000-0000A1040000}"/>
    <cellStyle name="Comma 2 2 9 3 2" xfId="1190" xr:uid="{00000000-0005-0000-0000-0000A2040000}"/>
    <cellStyle name="Comma 2 2 9 3 3" xfId="1191" xr:uid="{00000000-0005-0000-0000-0000A3040000}"/>
    <cellStyle name="Comma 2 2 9 3 4" xfId="1192" xr:uid="{00000000-0005-0000-0000-0000A4040000}"/>
    <cellStyle name="Comma 2 2 9 4" xfId="1193" xr:uid="{00000000-0005-0000-0000-0000A5040000}"/>
    <cellStyle name="Comma 2 2 9 5" xfId="1194" xr:uid="{00000000-0005-0000-0000-0000A6040000}"/>
    <cellStyle name="Comma 2 2 9 6" xfId="1195" xr:uid="{00000000-0005-0000-0000-0000A7040000}"/>
    <cellStyle name="Comma 2 3" xfId="1196" xr:uid="{00000000-0005-0000-0000-0000A8040000}"/>
    <cellStyle name="Comma 2 3 2" xfId="52145" xr:uid="{00000000-0005-0000-0000-0000A9040000}"/>
    <cellStyle name="Comma 2 4" xfId="1197" xr:uid="{00000000-0005-0000-0000-0000AA040000}"/>
    <cellStyle name="Comma 2 4 2" xfId="52162" xr:uid="{00000000-0005-0000-0000-0000AB040000}"/>
    <cellStyle name="Comma 2 5" xfId="1198" xr:uid="{00000000-0005-0000-0000-0000AC040000}"/>
    <cellStyle name="Comma 2 6" xfId="1199" xr:uid="{00000000-0005-0000-0000-0000AD040000}"/>
    <cellStyle name="Comma 2 7" xfId="52119" xr:uid="{00000000-0005-0000-0000-0000AE040000}"/>
    <cellStyle name="Comma 2 8" xfId="52128" xr:uid="{00000000-0005-0000-0000-0000AF040000}"/>
    <cellStyle name="Comma 20" xfId="1200" xr:uid="{00000000-0005-0000-0000-0000B0040000}"/>
    <cellStyle name="Comma 20 2" xfId="1201" xr:uid="{00000000-0005-0000-0000-0000B1040000}"/>
    <cellStyle name="Comma 200" xfId="1202" xr:uid="{00000000-0005-0000-0000-0000B2040000}"/>
    <cellStyle name="Comma 21" xfId="1203" xr:uid="{00000000-0005-0000-0000-0000B3040000}"/>
    <cellStyle name="Comma 21 2" xfId="1204" xr:uid="{00000000-0005-0000-0000-0000B4040000}"/>
    <cellStyle name="Comma 22" xfId="1205" xr:uid="{00000000-0005-0000-0000-0000B5040000}"/>
    <cellStyle name="Comma 22 2" xfId="1206" xr:uid="{00000000-0005-0000-0000-0000B6040000}"/>
    <cellStyle name="Comma 23" xfId="1207" xr:uid="{00000000-0005-0000-0000-0000B7040000}"/>
    <cellStyle name="Comma 23 2" xfId="1208" xr:uid="{00000000-0005-0000-0000-0000B8040000}"/>
    <cellStyle name="Comma 23 2 2" xfId="1209" xr:uid="{00000000-0005-0000-0000-0000B9040000}"/>
    <cellStyle name="Comma 23 3" xfId="1210" xr:uid="{00000000-0005-0000-0000-0000BA040000}"/>
    <cellStyle name="Comma 235" xfId="1211" xr:uid="{00000000-0005-0000-0000-0000BB040000}"/>
    <cellStyle name="Comma 235 2" xfId="1212" xr:uid="{00000000-0005-0000-0000-0000BC040000}"/>
    <cellStyle name="Comma 24" xfId="1213" xr:uid="{00000000-0005-0000-0000-0000BD040000}"/>
    <cellStyle name="Comma 24 2" xfId="1214" xr:uid="{00000000-0005-0000-0000-0000BE040000}"/>
    <cellStyle name="Comma 25" xfId="1215" xr:uid="{00000000-0005-0000-0000-0000BF040000}"/>
    <cellStyle name="Comma 25 2" xfId="1216" xr:uid="{00000000-0005-0000-0000-0000C0040000}"/>
    <cellStyle name="Comma 26" xfId="1217" xr:uid="{00000000-0005-0000-0000-0000C1040000}"/>
    <cellStyle name="Comma 26 2" xfId="1218" xr:uid="{00000000-0005-0000-0000-0000C2040000}"/>
    <cellStyle name="Comma 27" xfId="1219" xr:uid="{00000000-0005-0000-0000-0000C3040000}"/>
    <cellStyle name="Comma 27 2" xfId="1220" xr:uid="{00000000-0005-0000-0000-0000C4040000}"/>
    <cellStyle name="Comma 28" xfId="1221" xr:uid="{00000000-0005-0000-0000-0000C5040000}"/>
    <cellStyle name="Comma 28 2" xfId="1222" xr:uid="{00000000-0005-0000-0000-0000C6040000}"/>
    <cellStyle name="Comma 29" xfId="1223" xr:uid="{00000000-0005-0000-0000-0000C7040000}"/>
    <cellStyle name="Comma 29 2" xfId="1224" xr:uid="{00000000-0005-0000-0000-0000C8040000}"/>
    <cellStyle name="Comma 3" xfId="1225" xr:uid="{00000000-0005-0000-0000-0000C9040000}"/>
    <cellStyle name="Comma 3 2" xfId="1226" xr:uid="{00000000-0005-0000-0000-0000CA040000}"/>
    <cellStyle name="Comma 3 2 2" xfId="52163" xr:uid="{00000000-0005-0000-0000-0000CB040000}"/>
    <cellStyle name="Comma 3 2 3" xfId="52374" xr:uid="{00268607-381F-4250-AF19-288FF11F820D}"/>
    <cellStyle name="Comma 3 3" xfId="1227" xr:uid="{00000000-0005-0000-0000-0000CC040000}"/>
    <cellStyle name="Comma 3 4" xfId="1228" xr:uid="{00000000-0005-0000-0000-0000CD040000}"/>
    <cellStyle name="Comma 3 5" xfId="1229" xr:uid="{00000000-0005-0000-0000-0000CE040000}"/>
    <cellStyle name="Comma 3 6" xfId="52153" xr:uid="{00000000-0005-0000-0000-0000CF040000}"/>
    <cellStyle name="Comma 3 7" xfId="52328" xr:uid="{246A7430-AB7D-4394-A18F-2232BC0F6EF6}"/>
    <cellStyle name="Comma 30" xfId="1230" xr:uid="{00000000-0005-0000-0000-0000D0040000}"/>
    <cellStyle name="Comma 30 2" xfId="1231" xr:uid="{00000000-0005-0000-0000-0000D1040000}"/>
    <cellStyle name="Comma 31" xfId="1232" xr:uid="{00000000-0005-0000-0000-0000D2040000}"/>
    <cellStyle name="Comma 31 2" xfId="1233" xr:uid="{00000000-0005-0000-0000-0000D3040000}"/>
    <cellStyle name="Comma 32" xfId="1234" xr:uid="{00000000-0005-0000-0000-0000D4040000}"/>
    <cellStyle name="Comma 32 2" xfId="1235" xr:uid="{00000000-0005-0000-0000-0000D5040000}"/>
    <cellStyle name="Comma 33" xfId="1236" xr:uid="{00000000-0005-0000-0000-0000D6040000}"/>
    <cellStyle name="Comma 33 2" xfId="1237" xr:uid="{00000000-0005-0000-0000-0000D7040000}"/>
    <cellStyle name="Comma 33 3" xfId="52329" xr:uid="{B2AB7A70-E0FA-4E02-8134-8D4EE7867050}"/>
    <cellStyle name="Comma 34" xfId="1238" xr:uid="{00000000-0005-0000-0000-0000D8040000}"/>
    <cellStyle name="Comma 34 2" xfId="1239" xr:uid="{00000000-0005-0000-0000-0000D9040000}"/>
    <cellStyle name="Comma 34 2 2" xfId="1240" xr:uid="{00000000-0005-0000-0000-0000DA040000}"/>
    <cellStyle name="Comma 34 2 3" xfId="1241" xr:uid="{00000000-0005-0000-0000-0000DB040000}"/>
    <cellStyle name="Comma 34 2 4" xfId="1242" xr:uid="{00000000-0005-0000-0000-0000DC040000}"/>
    <cellStyle name="Comma 34 2 4 2" xfId="1243" xr:uid="{00000000-0005-0000-0000-0000DD040000}"/>
    <cellStyle name="Comma 34 2 5" xfId="1244" xr:uid="{00000000-0005-0000-0000-0000DE040000}"/>
    <cellStyle name="Comma 34 2 5 2" xfId="1245" xr:uid="{00000000-0005-0000-0000-0000DF040000}"/>
    <cellStyle name="Comma 34 3" xfId="1246" xr:uid="{00000000-0005-0000-0000-0000E0040000}"/>
    <cellStyle name="Comma 34 4" xfId="1247" xr:uid="{00000000-0005-0000-0000-0000E1040000}"/>
    <cellStyle name="Comma 34 5" xfId="1248" xr:uid="{00000000-0005-0000-0000-0000E2040000}"/>
    <cellStyle name="Comma 34 5 2" xfId="1249" xr:uid="{00000000-0005-0000-0000-0000E3040000}"/>
    <cellStyle name="Comma 34 6" xfId="1250" xr:uid="{00000000-0005-0000-0000-0000E4040000}"/>
    <cellStyle name="Comma 34 6 2" xfId="1251" xr:uid="{00000000-0005-0000-0000-0000E5040000}"/>
    <cellStyle name="Comma 35" xfId="1252" xr:uid="{00000000-0005-0000-0000-0000E6040000}"/>
    <cellStyle name="Comma 35 2" xfId="1253" xr:uid="{00000000-0005-0000-0000-0000E7040000}"/>
    <cellStyle name="Comma 35 3" xfId="1254" xr:uid="{00000000-0005-0000-0000-0000E8040000}"/>
    <cellStyle name="Comma 35 3 2" xfId="1255" xr:uid="{00000000-0005-0000-0000-0000E9040000}"/>
    <cellStyle name="Comma 35 4" xfId="1256" xr:uid="{00000000-0005-0000-0000-0000EA040000}"/>
    <cellStyle name="Comma 35 4 2" xfId="1257" xr:uid="{00000000-0005-0000-0000-0000EB040000}"/>
    <cellStyle name="Comma 36" xfId="1258" xr:uid="{00000000-0005-0000-0000-0000EC040000}"/>
    <cellStyle name="Comma 36 2" xfId="1259" xr:uid="{00000000-0005-0000-0000-0000ED040000}"/>
    <cellStyle name="Comma 36 3" xfId="1260" xr:uid="{00000000-0005-0000-0000-0000EE040000}"/>
    <cellStyle name="Comma 36 4" xfId="1261" xr:uid="{00000000-0005-0000-0000-0000EF040000}"/>
    <cellStyle name="Comma 36 4 2" xfId="1262" xr:uid="{00000000-0005-0000-0000-0000F0040000}"/>
    <cellStyle name="Comma 36 5" xfId="1263" xr:uid="{00000000-0005-0000-0000-0000F1040000}"/>
    <cellStyle name="Comma 36 5 2" xfId="1264" xr:uid="{00000000-0005-0000-0000-0000F2040000}"/>
    <cellStyle name="Comma 37" xfId="1265" xr:uid="{00000000-0005-0000-0000-0000F3040000}"/>
    <cellStyle name="Comma 38" xfId="1266" xr:uid="{00000000-0005-0000-0000-0000F4040000}"/>
    <cellStyle name="Comma 38 2" xfId="1267" xr:uid="{00000000-0005-0000-0000-0000F5040000}"/>
    <cellStyle name="Comma 38 3" xfId="1268" xr:uid="{00000000-0005-0000-0000-0000F6040000}"/>
    <cellStyle name="Comma 38 4" xfId="1269" xr:uid="{00000000-0005-0000-0000-0000F7040000}"/>
    <cellStyle name="Comma 38 4 2" xfId="1270" xr:uid="{00000000-0005-0000-0000-0000F8040000}"/>
    <cellStyle name="Comma 38 5" xfId="1271" xr:uid="{00000000-0005-0000-0000-0000F9040000}"/>
    <cellStyle name="Comma 38 5 2" xfId="1272" xr:uid="{00000000-0005-0000-0000-0000FA040000}"/>
    <cellStyle name="Comma 39" xfId="1273" xr:uid="{00000000-0005-0000-0000-0000FB040000}"/>
    <cellStyle name="Comma 39 2" xfId="1274" xr:uid="{00000000-0005-0000-0000-0000FC040000}"/>
    <cellStyle name="Comma 4" xfId="1275" xr:uid="{00000000-0005-0000-0000-0000FD040000}"/>
    <cellStyle name="Comma 4 10" xfId="1276" xr:uid="{00000000-0005-0000-0000-0000FE040000}"/>
    <cellStyle name="Comma 4 11" xfId="1277" xr:uid="{00000000-0005-0000-0000-0000FF040000}"/>
    <cellStyle name="Comma 4 12" xfId="1278" xr:uid="{00000000-0005-0000-0000-000000050000}"/>
    <cellStyle name="Comma 4 13" xfId="52137" xr:uid="{00000000-0005-0000-0000-000001050000}"/>
    <cellStyle name="Comma 4 2" xfId="1279" xr:uid="{00000000-0005-0000-0000-000002050000}"/>
    <cellStyle name="Comma 4 2 10" xfId="1280" xr:uid="{00000000-0005-0000-0000-000003050000}"/>
    <cellStyle name="Comma 4 2 2" xfId="1281" xr:uid="{00000000-0005-0000-0000-000004050000}"/>
    <cellStyle name="Comma 4 2 2 2" xfId="1282" xr:uid="{00000000-0005-0000-0000-000005050000}"/>
    <cellStyle name="Comma 4 2 2 2 2" xfId="1283" xr:uid="{00000000-0005-0000-0000-000006050000}"/>
    <cellStyle name="Comma 4 2 2 2 2 2" xfId="1284" xr:uid="{00000000-0005-0000-0000-000007050000}"/>
    <cellStyle name="Comma 4 2 2 2 2 3" xfId="1285" xr:uid="{00000000-0005-0000-0000-000008050000}"/>
    <cellStyle name="Comma 4 2 2 2 2 4" xfId="1286" xr:uid="{00000000-0005-0000-0000-000009050000}"/>
    <cellStyle name="Comma 4 2 2 2 3" xfId="1287" xr:uid="{00000000-0005-0000-0000-00000A050000}"/>
    <cellStyle name="Comma 4 2 2 2 3 2" xfId="1288" xr:uid="{00000000-0005-0000-0000-00000B050000}"/>
    <cellStyle name="Comma 4 2 2 2 3 3" xfId="1289" xr:uid="{00000000-0005-0000-0000-00000C050000}"/>
    <cellStyle name="Comma 4 2 2 2 3 4" xfId="1290" xr:uid="{00000000-0005-0000-0000-00000D050000}"/>
    <cellStyle name="Comma 4 2 2 2 4" xfId="1291" xr:uid="{00000000-0005-0000-0000-00000E050000}"/>
    <cellStyle name="Comma 4 2 2 2 5" xfId="1292" xr:uid="{00000000-0005-0000-0000-00000F050000}"/>
    <cellStyle name="Comma 4 2 2 2 6" xfId="1293" xr:uid="{00000000-0005-0000-0000-000010050000}"/>
    <cellStyle name="Comma 4 2 2 3" xfId="1294" xr:uid="{00000000-0005-0000-0000-000011050000}"/>
    <cellStyle name="Comma 4 2 2 3 2" xfId="1295" xr:uid="{00000000-0005-0000-0000-000012050000}"/>
    <cellStyle name="Comma 4 2 2 3 2 2" xfId="1296" xr:uid="{00000000-0005-0000-0000-000013050000}"/>
    <cellStyle name="Comma 4 2 2 3 2 3" xfId="1297" xr:uid="{00000000-0005-0000-0000-000014050000}"/>
    <cellStyle name="Comma 4 2 2 3 2 4" xfId="1298" xr:uid="{00000000-0005-0000-0000-000015050000}"/>
    <cellStyle name="Comma 4 2 2 3 3" xfId="1299" xr:uid="{00000000-0005-0000-0000-000016050000}"/>
    <cellStyle name="Comma 4 2 2 3 3 2" xfId="1300" xr:uid="{00000000-0005-0000-0000-000017050000}"/>
    <cellStyle name="Comma 4 2 2 3 3 3" xfId="1301" xr:uid="{00000000-0005-0000-0000-000018050000}"/>
    <cellStyle name="Comma 4 2 2 3 3 4" xfId="1302" xr:uid="{00000000-0005-0000-0000-000019050000}"/>
    <cellStyle name="Comma 4 2 2 3 4" xfId="1303" xr:uid="{00000000-0005-0000-0000-00001A050000}"/>
    <cellStyle name="Comma 4 2 2 3 5" xfId="1304" xr:uid="{00000000-0005-0000-0000-00001B050000}"/>
    <cellStyle name="Comma 4 2 2 3 6" xfId="1305" xr:uid="{00000000-0005-0000-0000-00001C050000}"/>
    <cellStyle name="Comma 4 2 2 4" xfId="1306" xr:uid="{00000000-0005-0000-0000-00001D050000}"/>
    <cellStyle name="Comma 4 2 2 4 2" xfId="1307" xr:uid="{00000000-0005-0000-0000-00001E050000}"/>
    <cellStyle name="Comma 4 2 2 4 3" xfId="1308" xr:uid="{00000000-0005-0000-0000-00001F050000}"/>
    <cellStyle name="Comma 4 2 2 4 4" xfId="1309" xr:uid="{00000000-0005-0000-0000-000020050000}"/>
    <cellStyle name="Comma 4 2 2 5" xfId="1310" xr:uid="{00000000-0005-0000-0000-000021050000}"/>
    <cellStyle name="Comma 4 2 2 5 2" xfId="1311" xr:uid="{00000000-0005-0000-0000-000022050000}"/>
    <cellStyle name="Comma 4 2 2 5 3" xfId="1312" xr:uid="{00000000-0005-0000-0000-000023050000}"/>
    <cellStyle name="Comma 4 2 2 5 4" xfId="1313" xr:uid="{00000000-0005-0000-0000-000024050000}"/>
    <cellStyle name="Comma 4 2 2 6" xfId="1314" xr:uid="{00000000-0005-0000-0000-000025050000}"/>
    <cellStyle name="Comma 4 2 2 7" xfId="1315" xr:uid="{00000000-0005-0000-0000-000026050000}"/>
    <cellStyle name="Comma 4 2 2 8" xfId="1316" xr:uid="{00000000-0005-0000-0000-000027050000}"/>
    <cellStyle name="Comma 4 2 3" xfId="1317" xr:uid="{00000000-0005-0000-0000-000028050000}"/>
    <cellStyle name="Comma 4 2 3 2" xfId="1318" xr:uid="{00000000-0005-0000-0000-000029050000}"/>
    <cellStyle name="Comma 4 2 3 2 2" xfId="1319" xr:uid="{00000000-0005-0000-0000-00002A050000}"/>
    <cellStyle name="Comma 4 2 3 2 2 2" xfId="1320" xr:uid="{00000000-0005-0000-0000-00002B050000}"/>
    <cellStyle name="Comma 4 2 3 2 2 3" xfId="1321" xr:uid="{00000000-0005-0000-0000-00002C050000}"/>
    <cellStyle name="Comma 4 2 3 2 2 4" xfId="1322" xr:uid="{00000000-0005-0000-0000-00002D050000}"/>
    <cellStyle name="Comma 4 2 3 2 3" xfId="1323" xr:uid="{00000000-0005-0000-0000-00002E050000}"/>
    <cellStyle name="Comma 4 2 3 2 3 2" xfId="1324" xr:uid="{00000000-0005-0000-0000-00002F050000}"/>
    <cellStyle name="Comma 4 2 3 2 3 3" xfId="1325" xr:uid="{00000000-0005-0000-0000-000030050000}"/>
    <cellStyle name="Comma 4 2 3 2 3 4" xfId="1326" xr:uid="{00000000-0005-0000-0000-000031050000}"/>
    <cellStyle name="Comma 4 2 3 2 4" xfId="1327" xr:uid="{00000000-0005-0000-0000-000032050000}"/>
    <cellStyle name="Comma 4 2 3 2 5" xfId="1328" xr:uid="{00000000-0005-0000-0000-000033050000}"/>
    <cellStyle name="Comma 4 2 3 2 6" xfId="1329" xr:uid="{00000000-0005-0000-0000-000034050000}"/>
    <cellStyle name="Comma 4 2 3 3" xfId="1330" xr:uid="{00000000-0005-0000-0000-000035050000}"/>
    <cellStyle name="Comma 4 2 3 3 2" xfId="1331" xr:uid="{00000000-0005-0000-0000-000036050000}"/>
    <cellStyle name="Comma 4 2 3 3 2 2" xfId="1332" xr:uid="{00000000-0005-0000-0000-000037050000}"/>
    <cellStyle name="Comma 4 2 3 3 2 3" xfId="1333" xr:uid="{00000000-0005-0000-0000-000038050000}"/>
    <cellStyle name="Comma 4 2 3 3 2 4" xfId="1334" xr:uid="{00000000-0005-0000-0000-000039050000}"/>
    <cellStyle name="Comma 4 2 3 3 3" xfId="1335" xr:uid="{00000000-0005-0000-0000-00003A050000}"/>
    <cellStyle name="Comma 4 2 3 3 3 2" xfId="1336" xr:uid="{00000000-0005-0000-0000-00003B050000}"/>
    <cellStyle name="Comma 4 2 3 3 3 3" xfId="1337" xr:uid="{00000000-0005-0000-0000-00003C050000}"/>
    <cellStyle name="Comma 4 2 3 3 3 4" xfId="1338" xr:uid="{00000000-0005-0000-0000-00003D050000}"/>
    <cellStyle name="Comma 4 2 3 3 4" xfId="1339" xr:uid="{00000000-0005-0000-0000-00003E050000}"/>
    <cellStyle name="Comma 4 2 3 3 5" xfId="1340" xr:uid="{00000000-0005-0000-0000-00003F050000}"/>
    <cellStyle name="Comma 4 2 3 3 6" xfId="1341" xr:uid="{00000000-0005-0000-0000-000040050000}"/>
    <cellStyle name="Comma 4 2 3 4" xfId="1342" xr:uid="{00000000-0005-0000-0000-000041050000}"/>
    <cellStyle name="Comma 4 2 3 4 2" xfId="1343" xr:uid="{00000000-0005-0000-0000-000042050000}"/>
    <cellStyle name="Comma 4 2 3 4 3" xfId="1344" xr:uid="{00000000-0005-0000-0000-000043050000}"/>
    <cellStyle name="Comma 4 2 3 4 4" xfId="1345" xr:uid="{00000000-0005-0000-0000-000044050000}"/>
    <cellStyle name="Comma 4 2 3 5" xfId="1346" xr:uid="{00000000-0005-0000-0000-000045050000}"/>
    <cellStyle name="Comma 4 2 3 5 2" xfId="1347" xr:uid="{00000000-0005-0000-0000-000046050000}"/>
    <cellStyle name="Comma 4 2 3 5 3" xfId="1348" xr:uid="{00000000-0005-0000-0000-000047050000}"/>
    <cellStyle name="Comma 4 2 3 5 4" xfId="1349" xr:uid="{00000000-0005-0000-0000-000048050000}"/>
    <cellStyle name="Comma 4 2 3 6" xfId="1350" xr:uid="{00000000-0005-0000-0000-000049050000}"/>
    <cellStyle name="Comma 4 2 3 7" xfId="1351" xr:uid="{00000000-0005-0000-0000-00004A050000}"/>
    <cellStyle name="Comma 4 2 3 8" xfId="1352" xr:uid="{00000000-0005-0000-0000-00004B050000}"/>
    <cellStyle name="Comma 4 2 4" xfId="1353" xr:uid="{00000000-0005-0000-0000-00004C050000}"/>
    <cellStyle name="Comma 4 2 4 2" xfId="1354" xr:uid="{00000000-0005-0000-0000-00004D050000}"/>
    <cellStyle name="Comma 4 2 4 2 2" xfId="1355" xr:uid="{00000000-0005-0000-0000-00004E050000}"/>
    <cellStyle name="Comma 4 2 4 2 3" xfId="1356" xr:uid="{00000000-0005-0000-0000-00004F050000}"/>
    <cellStyle name="Comma 4 2 4 2 4" xfId="1357" xr:uid="{00000000-0005-0000-0000-000050050000}"/>
    <cellStyle name="Comma 4 2 4 3" xfId="1358" xr:uid="{00000000-0005-0000-0000-000051050000}"/>
    <cellStyle name="Comma 4 2 4 3 2" xfId="1359" xr:uid="{00000000-0005-0000-0000-000052050000}"/>
    <cellStyle name="Comma 4 2 4 3 3" xfId="1360" xr:uid="{00000000-0005-0000-0000-000053050000}"/>
    <cellStyle name="Comma 4 2 4 3 4" xfId="1361" xr:uid="{00000000-0005-0000-0000-000054050000}"/>
    <cellStyle name="Comma 4 2 4 4" xfId="1362" xr:uid="{00000000-0005-0000-0000-000055050000}"/>
    <cellStyle name="Comma 4 2 4 5" xfId="1363" xr:uid="{00000000-0005-0000-0000-000056050000}"/>
    <cellStyle name="Comma 4 2 4 6" xfId="1364" xr:uid="{00000000-0005-0000-0000-000057050000}"/>
    <cellStyle name="Comma 4 2 5" xfId="1365" xr:uid="{00000000-0005-0000-0000-000058050000}"/>
    <cellStyle name="Comma 4 2 5 2" xfId="1366" xr:uid="{00000000-0005-0000-0000-000059050000}"/>
    <cellStyle name="Comma 4 2 5 2 2" xfId="1367" xr:uid="{00000000-0005-0000-0000-00005A050000}"/>
    <cellStyle name="Comma 4 2 5 2 3" xfId="1368" xr:uid="{00000000-0005-0000-0000-00005B050000}"/>
    <cellStyle name="Comma 4 2 5 2 4" xfId="1369" xr:uid="{00000000-0005-0000-0000-00005C050000}"/>
    <cellStyle name="Comma 4 2 5 3" xfId="1370" xr:uid="{00000000-0005-0000-0000-00005D050000}"/>
    <cellStyle name="Comma 4 2 5 3 2" xfId="1371" xr:uid="{00000000-0005-0000-0000-00005E050000}"/>
    <cellStyle name="Comma 4 2 5 3 3" xfId="1372" xr:uid="{00000000-0005-0000-0000-00005F050000}"/>
    <cellStyle name="Comma 4 2 5 3 4" xfId="1373" xr:uid="{00000000-0005-0000-0000-000060050000}"/>
    <cellStyle name="Comma 4 2 5 4" xfId="1374" xr:uid="{00000000-0005-0000-0000-000061050000}"/>
    <cellStyle name="Comma 4 2 5 5" xfId="1375" xr:uid="{00000000-0005-0000-0000-000062050000}"/>
    <cellStyle name="Comma 4 2 5 6" xfId="1376" xr:uid="{00000000-0005-0000-0000-000063050000}"/>
    <cellStyle name="Comma 4 2 6" xfId="1377" xr:uid="{00000000-0005-0000-0000-000064050000}"/>
    <cellStyle name="Comma 4 2 6 2" xfId="1378" xr:uid="{00000000-0005-0000-0000-000065050000}"/>
    <cellStyle name="Comma 4 2 6 3" xfId="1379" xr:uid="{00000000-0005-0000-0000-000066050000}"/>
    <cellStyle name="Comma 4 2 6 4" xfId="1380" xr:uid="{00000000-0005-0000-0000-000067050000}"/>
    <cellStyle name="Comma 4 2 7" xfId="1381" xr:uid="{00000000-0005-0000-0000-000068050000}"/>
    <cellStyle name="Comma 4 2 7 2" xfId="1382" xr:uid="{00000000-0005-0000-0000-000069050000}"/>
    <cellStyle name="Comma 4 2 7 3" xfId="1383" xr:uid="{00000000-0005-0000-0000-00006A050000}"/>
    <cellStyle name="Comma 4 2 7 4" xfId="1384" xr:uid="{00000000-0005-0000-0000-00006B050000}"/>
    <cellStyle name="Comma 4 2 7 5" xfId="1385" xr:uid="{00000000-0005-0000-0000-00006C050000}"/>
    <cellStyle name="Comma 4 2 8" xfId="1386" xr:uid="{00000000-0005-0000-0000-00006D050000}"/>
    <cellStyle name="Comma 4 2 9" xfId="1387" xr:uid="{00000000-0005-0000-0000-00006E050000}"/>
    <cellStyle name="Comma 4 3" xfId="1388" xr:uid="{00000000-0005-0000-0000-00006F050000}"/>
    <cellStyle name="Comma 4 3 2" xfId="1389" xr:uid="{00000000-0005-0000-0000-000070050000}"/>
    <cellStyle name="Comma 4 3 2 2" xfId="1390" xr:uid="{00000000-0005-0000-0000-000071050000}"/>
    <cellStyle name="Comma 4 3 2 2 2" xfId="1391" xr:uid="{00000000-0005-0000-0000-000072050000}"/>
    <cellStyle name="Comma 4 3 2 2 3" xfId="1392" xr:uid="{00000000-0005-0000-0000-000073050000}"/>
    <cellStyle name="Comma 4 3 2 2 4" xfId="1393" xr:uid="{00000000-0005-0000-0000-000074050000}"/>
    <cellStyle name="Comma 4 3 2 3" xfId="1394" xr:uid="{00000000-0005-0000-0000-000075050000}"/>
    <cellStyle name="Comma 4 3 2 3 2" xfId="1395" xr:uid="{00000000-0005-0000-0000-000076050000}"/>
    <cellStyle name="Comma 4 3 2 3 3" xfId="1396" xr:uid="{00000000-0005-0000-0000-000077050000}"/>
    <cellStyle name="Comma 4 3 2 3 4" xfId="1397" xr:uid="{00000000-0005-0000-0000-000078050000}"/>
    <cellStyle name="Comma 4 3 2 4" xfId="1398" xr:uid="{00000000-0005-0000-0000-000079050000}"/>
    <cellStyle name="Comma 4 3 2 5" xfId="1399" xr:uid="{00000000-0005-0000-0000-00007A050000}"/>
    <cellStyle name="Comma 4 3 2 6" xfId="1400" xr:uid="{00000000-0005-0000-0000-00007B050000}"/>
    <cellStyle name="Comma 4 3 3" xfId="1401" xr:uid="{00000000-0005-0000-0000-00007C050000}"/>
    <cellStyle name="Comma 4 3 3 2" xfId="1402" xr:uid="{00000000-0005-0000-0000-00007D050000}"/>
    <cellStyle name="Comma 4 3 3 2 2" xfId="1403" xr:uid="{00000000-0005-0000-0000-00007E050000}"/>
    <cellStyle name="Comma 4 3 3 2 3" xfId="1404" xr:uid="{00000000-0005-0000-0000-00007F050000}"/>
    <cellStyle name="Comma 4 3 3 2 4" xfId="1405" xr:uid="{00000000-0005-0000-0000-000080050000}"/>
    <cellStyle name="Comma 4 3 3 3" xfId="1406" xr:uid="{00000000-0005-0000-0000-000081050000}"/>
    <cellStyle name="Comma 4 3 3 3 2" xfId="1407" xr:uid="{00000000-0005-0000-0000-000082050000}"/>
    <cellStyle name="Comma 4 3 3 3 3" xfId="1408" xr:uid="{00000000-0005-0000-0000-000083050000}"/>
    <cellStyle name="Comma 4 3 3 3 4" xfId="1409" xr:uid="{00000000-0005-0000-0000-000084050000}"/>
    <cellStyle name="Comma 4 3 3 4" xfId="1410" xr:uid="{00000000-0005-0000-0000-000085050000}"/>
    <cellStyle name="Comma 4 3 3 5" xfId="1411" xr:uid="{00000000-0005-0000-0000-000086050000}"/>
    <cellStyle name="Comma 4 3 3 6" xfId="1412" xr:uid="{00000000-0005-0000-0000-000087050000}"/>
    <cellStyle name="Comma 4 3 4" xfId="1413" xr:uid="{00000000-0005-0000-0000-000088050000}"/>
    <cellStyle name="Comma 4 3 4 2" xfId="1414" xr:uid="{00000000-0005-0000-0000-000089050000}"/>
    <cellStyle name="Comma 4 3 4 3" xfId="1415" xr:uid="{00000000-0005-0000-0000-00008A050000}"/>
    <cellStyle name="Comma 4 3 4 4" xfId="1416" xr:uid="{00000000-0005-0000-0000-00008B050000}"/>
    <cellStyle name="Comma 4 3 5" xfId="1417" xr:uid="{00000000-0005-0000-0000-00008C050000}"/>
    <cellStyle name="Comma 4 3 5 2" xfId="1418" xr:uid="{00000000-0005-0000-0000-00008D050000}"/>
    <cellStyle name="Comma 4 3 5 3" xfId="1419" xr:uid="{00000000-0005-0000-0000-00008E050000}"/>
    <cellStyle name="Comma 4 3 5 4" xfId="1420" xr:uid="{00000000-0005-0000-0000-00008F050000}"/>
    <cellStyle name="Comma 4 3 5 5" xfId="1421" xr:uid="{00000000-0005-0000-0000-000090050000}"/>
    <cellStyle name="Comma 4 3 6" xfId="1422" xr:uid="{00000000-0005-0000-0000-000091050000}"/>
    <cellStyle name="Comma 4 3 7" xfId="1423" xr:uid="{00000000-0005-0000-0000-000092050000}"/>
    <cellStyle name="Comma 4 3 8" xfId="1424" xr:uid="{00000000-0005-0000-0000-000093050000}"/>
    <cellStyle name="Comma 4 4" xfId="1425" xr:uid="{00000000-0005-0000-0000-000094050000}"/>
    <cellStyle name="Comma 4 4 2" xfId="1426" xr:uid="{00000000-0005-0000-0000-000095050000}"/>
    <cellStyle name="Comma 4 4 2 2" xfId="1427" xr:uid="{00000000-0005-0000-0000-000096050000}"/>
    <cellStyle name="Comma 4 4 2 2 2" xfId="1428" xr:uid="{00000000-0005-0000-0000-000097050000}"/>
    <cellStyle name="Comma 4 4 2 2 3" xfId="1429" xr:uid="{00000000-0005-0000-0000-000098050000}"/>
    <cellStyle name="Comma 4 4 2 2 4" xfId="1430" xr:uid="{00000000-0005-0000-0000-000099050000}"/>
    <cellStyle name="Comma 4 4 2 3" xfId="1431" xr:uid="{00000000-0005-0000-0000-00009A050000}"/>
    <cellStyle name="Comma 4 4 2 3 2" xfId="1432" xr:uid="{00000000-0005-0000-0000-00009B050000}"/>
    <cellStyle name="Comma 4 4 2 3 3" xfId="1433" xr:uid="{00000000-0005-0000-0000-00009C050000}"/>
    <cellStyle name="Comma 4 4 2 3 4" xfId="1434" xr:uid="{00000000-0005-0000-0000-00009D050000}"/>
    <cellStyle name="Comma 4 4 2 4" xfId="1435" xr:uid="{00000000-0005-0000-0000-00009E050000}"/>
    <cellStyle name="Comma 4 4 2 5" xfId="1436" xr:uid="{00000000-0005-0000-0000-00009F050000}"/>
    <cellStyle name="Comma 4 4 2 6" xfId="1437" xr:uid="{00000000-0005-0000-0000-0000A0050000}"/>
    <cellStyle name="Comma 4 4 3" xfId="1438" xr:uid="{00000000-0005-0000-0000-0000A1050000}"/>
    <cellStyle name="Comma 4 4 3 2" xfId="1439" xr:uid="{00000000-0005-0000-0000-0000A2050000}"/>
    <cellStyle name="Comma 4 4 3 2 2" xfId="1440" xr:uid="{00000000-0005-0000-0000-0000A3050000}"/>
    <cellStyle name="Comma 4 4 3 2 3" xfId="1441" xr:uid="{00000000-0005-0000-0000-0000A4050000}"/>
    <cellStyle name="Comma 4 4 3 2 4" xfId="1442" xr:uid="{00000000-0005-0000-0000-0000A5050000}"/>
    <cellStyle name="Comma 4 4 3 3" xfId="1443" xr:uid="{00000000-0005-0000-0000-0000A6050000}"/>
    <cellStyle name="Comma 4 4 3 3 2" xfId="1444" xr:uid="{00000000-0005-0000-0000-0000A7050000}"/>
    <cellStyle name="Comma 4 4 3 3 3" xfId="1445" xr:uid="{00000000-0005-0000-0000-0000A8050000}"/>
    <cellStyle name="Comma 4 4 3 3 4" xfId="1446" xr:uid="{00000000-0005-0000-0000-0000A9050000}"/>
    <cellStyle name="Comma 4 4 3 4" xfId="1447" xr:uid="{00000000-0005-0000-0000-0000AA050000}"/>
    <cellStyle name="Comma 4 4 3 5" xfId="1448" xr:uid="{00000000-0005-0000-0000-0000AB050000}"/>
    <cellStyle name="Comma 4 4 3 6" xfId="1449" xr:uid="{00000000-0005-0000-0000-0000AC050000}"/>
    <cellStyle name="Comma 4 4 4" xfId="1450" xr:uid="{00000000-0005-0000-0000-0000AD050000}"/>
    <cellStyle name="Comma 4 4 4 2" xfId="1451" xr:uid="{00000000-0005-0000-0000-0000AE050000}"/>
    <cellStyle name="Comma 4 4 4 3" xfId="1452" xr:uid="{00000000-0005-0000-0000-0000AF050000}"/>
    <cellStyle name="Comma 4 4 4 4" xfId="1453" xr:uid="{00000000-0005-0000-0000-0000B0050000}"/>
    <cellStyle name="Comma 4 4 5" xfId="1454" xr:uid="{00000000-0005-0000-0000-0000B1050000}"/>
    <cellStyle name="Comma 4 4 5 2" xfId="1455" xr:uid="{00000000-0005-0000-0000-0000B2050000}"/>
    <cellStyle name="Comma 4 4 5 3" xfId="1456" xr:uid="{00000000-0005-0000-0000-0000B3050000}"/>
    <cellStyle name="Comma 4 4 5 4" xfId="1457" xr:uid="{00000000-0005-0000-0000-0000B4050000}"/>
    <cellStyle name="Comma 4 4 6" xfId="1458" xr:uid="{00000000-0005-0000-0000-0000B5050000}"/>
    <cellStyle name="Comma 4 4 7" xfId="1459" xr:uid="{00000000-0005-0000-0000-0000B6050000}"/>
    <cellStyle name="Comma 4 4 8" xfId="1460" xr:uid="{00000000-0005-0000-0000-0000B7050000}"/>
    <cellStyle name="Comma 4 5" xfId="1461" xr:uid="{00000000-0005-0000-0000-0000B8050000}"/>
    <cellStyle name="Comma 4 5 2" xfId="1462" xr:uid="{00000000-0005-0000-0000-0000B9050000}"/>
    <cellStyle name="Comma 4 5 2 2" xfId="1463" xr:uid="{00000000-0005-0000-0000-0000BA050000}"/>
    <cellStyle name="Comma 4 5 2 2 2" xfId="1464" xr:uid="{00000000-0005-0000-0000-0000BB050000}"/>
    <cellStyle name="Comma 4 5 2 2 3" xfId="1465" xr:uid="{00000000-0005-0000-0000-0000BC050000}"/>
    <cellStyle name="Comma 4 5 2 2 4" xfId="1466" xr:uid="{00000000-0005-0000-0000-0000BD050000}"/>
    <cellStyle name="Comma 4 5 2 3" xfId="1467" xr:uid="{00000000-0005-0000-0000-0000BE050000}"/>
    <cellStyle name="Comma 4 5 2 3 2" xfId="1468" xr:uid="{00000000-0005-0000-0000-0000BF050000}"/>
    <cellStyle name="Comma 4 5 2 3 3" xfId="1469" xr:uid="{00000000-0005-0000-0000-0000C0050000}"/>
    <cellStyle name="Comma 4 5 2 3 4" xfId="1470" xr:uid="{00000000-0005-0000-0000-0000C1050000}"/>
    <cellStyle name="Comma 4 5 2 4" xfId="1471" xr:uid="{00000000-0005-0000-0000-0000C2050000}"/>
    <cellStyle name="Comma 4 5 2 5" xfId="1472" xr:uid="{00000000-0005-0000-0000-0000C3050000}"/>
    <cellStyle name="Comma 4 5 2 6" xfId="1473" xr:uid="{00000000-0005-0000-0000-0000C4050000}"/>
    <cellStyle name="Comma 4 5 3" xfId="1474" xr:uid="{00000000-0005-0000-0000-0000C5050000}"/>
    <cellStyle name="Comma 4 5 3 2" xfId="1475" xr:uid="{00000000-0005-0000-0000-0000C6050000}"/>
    <cellStyle name="Comma 4 5 3 2 2" xfId="1476" xr:uid="{00000000-0005-0000-0000-0000C7050000}"/>
    <cellStyle name="Comma 4 5 3 2 3" xfId="1477" xr:uid="{00000000-0005-0000-0000-0000C8050000}"/>
    <cellStyle name="Comma 4 5 3 2 4" xfId="1478" xr:uid="{00000000-0005-0000-0000-0000C9050000}"/>
    <cellStyle name="Comma 4 5 3 3" xfId="1479" xr:uid="{00000000-0005-0000-0000-0000CA050000}"/>
    <cellStyle name="Comma 4 5 3 3 2" xfId="1480" xr:uid="{00000000-0005-0000-0000-0000CB050000}"/>
    <cellStyle name="Comma 4 5 3 3 3" xfId="1481" xr:uid="{00000000-0005-0000-0000-0000CC050000}"/>
    <cellStyle name="Comma 4 5 3 3 4" xfId="1482" xr:uid="{00000000-0005-0000-0000-0000CD050000}"/>
    <cellStyle name="Comma 4 5 3 4" xfId="1483" xr:uid="{00000000-0005-0000-0000-0000CE050000}"/>
    <cellStyle name="Comma 4 5 3 5" xfId="1484" xr:uid="{00000000-0005-0000-0000-0000CF050000}"/>
    <cellStyle name="Comma 4 5 3 6" xfId="1485" xr:uid="{00000000-0005-0000-0000-0000D0050000}"/>
    <cellStyle name="Comma 4 5 4" xfId="1486" xr:uid="{00000000-0005-0000-0000-0000D1050000}"/>
    <cellStyle name="Comma 4 5 4 2" xfId="1487" xr:uid="{00000000-0005-0000-0000-0000D2050000}"/>
    <cellStyle name="Comma 4 5 4 3" xfId="1488" xr:uid="{00000000-0005-0000-0000-0000D3050000}"/>
    <cellStyle name="Comma 4 5 4 4" xfId="1489" xr:uid="{00000000-0005-0000-0000-0000D4050000}"/>
    <cellStyle name="Comma 4 5 5" xfId="1490" xr:uid="{00000000-0005-0000-0000-0000D5050000}"/>
    <cellStyle name="Comma 4 5 5 2" xfId="1491" xr:uid="{00000000-0005-0000-0000-0000D6050000}"/>
    <cellStyle name="Comma 4 5 5 3" xfId="1492" xr:uid="{00000000-0005-0000-0000-0000D7050000}"/>
    <cellStyle name="Comma 4 5 5 4" xfId="1493" xr:uid="{00000000-0005-0000-0000-0000D8050000}"/>
    <cellStyle name="Comma 4 5 6" xfId="1494" xr:uid="{00000000-0005-0000-0000-0000D9050000}"/>
    <cellStyle name="Comma 4 5 7" xfId="1495" xr:uid="{00000000-0005-0000-0000-0000DA050000}"/>
    <cellStyle name="Comma 4 5 8" xfId="1496" xr:uid="{00000000-0005-0000-0000-0000DB050000}"/>
    <cellStyle name="Comma 4 6" xfId="1497" xr:uid="{00000000-0005-0000-0000-0000DC050000}"/>
    <cellStyle name="Comma 4 6 2" xfId="1498" xr:uid="{00000000-0005-0000-0000-0000DD050000}"/>
    <cellStyle name="Comma 4 6 2 2" xfId="1499" xr:uid="{00000000-0005-0000-0000-0000DE050000}"/>
    <cellStyle name="Comma 4 6 2 3" xfId="1500" xr:uid="{00000000-0005-0000-0000-0000DF050000}"/>
    <cellStyle name="Comma 4 6 2 4" xfId="1501" xr:uid="{00000000-0005-0000-0000-0000E0050000}"/>
    <cellStyle name="Comma 4 6 3" xfId="1502" xr:uid="{00000000-0005-0000-0000-0000E1050000}"/>
    <cellStyle name="Comma 4 6 3 2" xfId="1503" xr:uid="{00000000-0005-0000-0000-0000E2050000}"/>
    <cellStyle name="Comma 4 6 3 3" xfId="1504" xr:uid="{00000000-0005-0000-0000-0000E3050000}"/>
    <cellStyle name="Comma 4 6 3 4" xfId="1505" xr:uid="{00000000-0005-0000-0000-0000E4050000}"/>
    <cellStyle name="Comma 4 6 4" xfId="1506" xr:uid="{00000000-0005-0000-0000-0000E5050000}"/>
    <cellStyle name="Comma 4 6 5" xfId="1507" xr:uid="{00000000-0005-0000-0000-0000E6050000}"/>
    <cellStyle name="Comma 4 6 6" xfId="1508" xr:uid="{00000000-0005-0000-0000-0000E7050000}"/>
    <cellStyle name="Comma 4 7" xfId="1509" xr:uid="{00000000-0005-0000-0000-0000E8050000}"/>
    <cellStyle name="Comma 4 7 2" xfId="1510" xr:uid="{00000000-0005-0000-0000-0000E9050000}"/>
    <cellStyle name="Comma 4 7 2 2" xfId="1511" xr:uid="{00000000-0005-0000-0000-0000EA050000}"/>
    <cellStyle name="Comma 4 7 2 3" xfId="1512" xr:uid="{00000000-0005-0000-0000-0000EB050000}"/>
    <cellStyle name="Comma 4 7 2 4" xfId="1513" xr:uid="{00000000-0005-0000-0000-0000EC050000}"/>
    <cellStyle name="Comma 4 7 3" xfId="1514" xr:uid="{00000000-0005-0000-0000-0000ED050000}"/>
    <cellStyle name="Comma 4 7 3 2" xfId="1515" xr:uid="{00000000-0005-0000-0000-0000EE050000}"/>
    <cellStyle name="Comma 4 7 3 3" xfId="1516" xr:uid="{00000000-0005-0000-0000-0000EF050000}"/>
    <cellStyle name="Comma 4 7 3 4" xfId="1517" xr:uid="{00000000-0005-0000-0000-0000F0050000}"/>
    <cellStyle name="Comma 4 7 4" xfId="1518" xr:uid="{00000000-0005-0000-0000-0000F1050000}"/>
    <cellStyle name="Comma 4 7 5" xfId="1519" xr:uid="{00000000-0005-0000-0000-0000F2050000}"/>
    <cellStyle name="Comma 4 7 6" xfId="1520" xr:uid="{00000000-0005-0000-0000-0000F3050000}"/>
    <cellStyle name="Comma 4 8" xfId="1521" xr:uid="{00000000-0005-0000-0000-0000F4050000}"/>
    <cellStyle name="Comma 4 8 2" xfId="1522" xr:uid="{00000000-0005-0000-0000-0000F5050000}"/>
    <cellStyle name="Comma 4 8 3" xfId="1523" xr:uid="{00000000-0005-0000-0000-0000F6050000}"/>
    <cellStyle name="Comma 4 8 4" xfId="1524" xr:uid="{00000000-0005-0000-0000-0000F7050000}"/>
    <cellStyle name="Comma 4 9" xfId="1525" xr:uid="{00000000-0005-0000-0000-0000F8050000}"/>
    <cellStyle name="Comma 4 9 2" xfId="1526" xr:uid="{00000000-0005-0000-0000-0000F9050000}"/>
    <cellStyle name="Comma 4 9 3" xfId="1527" xr:uid="{00000000-0005-0000-0000-0000FA050000}"/>
    <cellStyle name="Comma 4 9 4" xfId="1528" xr:uid="{00000000-0005-0000-0000-0000FB050000}"/>
    <cellStyle name="Comma 4 9 5" xfId="1529" xr:uid="{00000000-0005-0000-0000-0000FC050000}"/>
    <cellStyle name="Comma 40" xfId="1530" xr:uid="{00000000-0005-0000-0000-0000FD050000}"/>
    <cellStyle name="Comma 40 2" xfId="1531" xr:uid="{00000000-0005-0000-0000-0000FE050000}"/>
    <cellStyle name="Comma 40 3" xfId="1532" xr:uid="{00000000-0005-0000-0000-0000FF050000}"/>
    <cellStyle name="Comma 40 4" xfId="1533" xr:uid="{00000000-0005-0000-0000-000000060000}"/>
    <cellStyle name="Comma 40 4 2" xfId="1534" xr:uid="{00000000-0005-0000-0000-000001060000}"/>
    <cellStyle name="Comma 40 5" xfId="1535" xr:uid="{00000000-0005-0000-0000-000002060000}"/>
    <cellStyle name="Comma 40 5 2" xfId="1536" xr:uid="{00000000-0005-0000-0000-000003060000}"/>
    <cellStyle name="Comma 41" xfId="1537" xr:uid="{00000000-0005-0000-0000-000004060000}"/>
    <cellStyle name="Comma 41 2" xfId="1538" xr:uid="{00000000-0005-0000-0000-000005060000}"/>
    <cellStyle name="Comma 41 3" xfId="1539" xr:uid="{00000000-0005-0000-0000-000006060000}"/>
    <cellStyle name="Comma 41 4" xfId="1540" xr:uid="{00000000-0005-0000-0000-000007060000}"/>
    <cellStyle name="Comma 41 4 2" xfId="1541" xr:uid="{00000000-0005-0000-0000-000008060000}"/>
    <cellStyle name="Comma 41 5" xfId="1542" xr:uid="{00000000-0005-0000-0000-000009060000}"/>
    <cellStyle name="Comma 41 5 2" xfId="1543" xr:uid="{00000000-0005-0000-0000-00000A060000}"/>
    <cellStyle name="Comma 42" xfId="1544" xr:uid="{00000000-0005-0000-0000-00000B060000}"/>
    <cellStyle name="Comma 42 2" xfId="1545" xr:uid="{00000000-0005-0000-0000-00000C060000}"/>
    <cellStyle name="Comma 42 2 2" xfId="1546" xr:uid="{00000000-0005-0000-0000-00000D060000}"/>
    <cellStyle name="Comma 42 3" xfId="1547" xr:uid="{00000000-0005-0000-0000-00000E060000}"/>
    <cellStyle name="Comma 42 3 2" xfId="1548" xr:uid="{00000000-0005-0000-0000-00000F060000}"/>
    <cellStyle name="Comma 42 3 2 2" xfId="1549" xr:uid="{00000000-0005-0000-0000-000010060000}"/>
    <cellStyle name="Comma 42 3 3" xfId="1550" xr:uid="{00000000-0005-0000-0000-000011060000}"/>
    <cellStyle name="Comma 42 3 3 2" xfId="1551" xr:uid="{00000000-0005-0000-0000-000012060000}"/>
    <cellStyle name="Comma 42 3 4" xfId="1552" xr:uid="{00000000-0005-0000-0000-000013060000}"/>
    <cellStyle name="Comma 42 4" xfId="1553" xr:uid="{00000000-0005-0000-0000-000014060000}"/>
    <cellStyle name="Comma 43" xfId="1554" xr:uid="{00000000-0005-0000-0000-000015060000}"/>
    <cellStyle name="Comma 43 2" xfId="1555" xr:uid="{00000000-0005-0000-0000-000016060000}"/>
    <cellStyle name="Comma 43 3" xfId="52330" xr:uid="{D921C8FE-46B2-440E-B3A2-9779A76A404A}"/>
    <cellStyle name="Comma 44" xfId="1556" xr:uid="{00000000-0005-0000-0000-000017060000}"/>
    <cellStyle name="Comma 44 2" xfId="1557" xr:uid="{00000000-0005-0000-0000-000018060000}"/>
    <cellStyle name="Comma 45" xfId="1558" xr:uid="{00000000-0005-0000-0000-000019060000}"/>
    <cellStyle name="Comma 45 2" xfId="1559" xr:uid="{00000000-0005-0000-0000-00001A060000}"/>
    <cellStyle name="Comma 46" xfId="1560" xr:uid="{00000000-0005-0000-0000-00001B060000}"/>
    <cellStyle name="Comma 46 2" xfId="1561" xr:uid="{00000000-0005-0000-0000-00001C060000}"/>
    <cellStyle name="Comma 47" xfId="1562" xr:uid="{00000000-0005-0000-0000-00001D060000}"/>
    <cellStyle name="Comma 47 2" xfId="1563" xr:uid="{00000000-0005-0000-0000-00001E060000}"/>
    <cellStyle name="Comma 48" xfId="1564" xr:uid="{00000000-0005-0000-0000-00001F060000}"/>
    <cellStyle name="Comma 48 2" xfId="1565" xr:uid="{00000000-0005-0000-0000-000020060000}"/>
    <cellStyle name="Comma 49" xfId="1566" xr:uid="{00000000-0005-0000-0000-000021060000}"/>
    <cellStyle name="Comma 49 2" xfId="1567" xr:uid="{00000000-0005-0000-0000-000022060000}"/>
    <cellStyle name="Comma 5" xfId="1568" xr:uid="{00000000-0005-0000-0000-000023060000}"/>
    <cellStyle name="Comma 5 2" xfId="1569" xr:uid="{00000000-0005-0000-0000-000024060000}"/>
    <cellStyle name="Comma 5 3" xfId="52161" xr:uid="{00000000-0005-0000-0000-000025060000}"/>
    <cellStyle name="Comma 50" xfId="1570" xr:uid="{00000000-0005-0000-0000-000026060000}"/>
    <cellStyle name="Comma 50 2" xfId="1571" xr:uid="{00000000-0005-0000-0000-000027060000}"/>
    <cellStyle name="Comma 51" xfId="1572" xr:uid="{00000000-0005-0000-0000-000028060000}"/>
    <cellStyle name="Comma 51 2" xfId="1573" xr:uid="{00000000-0005-0000-0000-000029060000}"/>
    <cellStyle name="Comma 52" xfId="1574" xr:uid="{00000000-0005-0000-0000-00002A060000}"/>
    <cellStyle name="Comma 52 2" xfId="1575" xr:uid="{00000000-0005-0000-0000-00002B060000}"/>
    <cellStyle name="Comma 53" xfId="1576" xr:uid="{00000000-0005-0000-0000-00002C060000}"/>
    <cellStyle name="Comma 53 2" xfId="1577" xr:uid="{00000000-0005-0000-0000-00002D060000}"/>
    <cellStyle name="Comma 54" xfId="1578" xr:uid="{00000000-0005-0000-0000-00002E060000}"/>
    <cellStyle name="Comma 54 2" xfId="1579" xr:uid="{00000000-0005-0000-0000-00002F060000}"/>
    <cellStyle name="Comma 55" xfId="1580" xr:uid="{00000000-0005-0000-0000-000030060000}"/>
    <cellStyle name="Comma 55 2" xfId="1581" xr:uid="{00000000-0005-0000-0000-000031060000}"/>
    <cellStyle name="Comma 56" xfId="1582" xr:uid="{00000000-0005-0000-0000-000032060000}"/>
    <cellStyle name="Comma 56 2" xfId="1583" xr:uid="{00000000-0005-0000-0000-000033060000}"/>
    <cellStyle name="Comma 57" xfId="1584" xr:uid="{00000000-0005-0000-0000-000034060000}"/>
    <cellStyle name="Comma 57 2" xfId="1585" xr:uid="{00000000-0005-0000-0000-000035060000}"/>
    <cellStyle name="Comma 58" xfId="1586" xr:uid="{00000000-0005-0000-0000-000036060000}"/>
    <cellStyle name="Comma 58 2" xfId="1587" xr:uid="{00000000-0005-0000-0000-000037060000}"/>
    <cellStyle name="Comma 59" xfId="1588" xr:uid="{00000000-0005-0000-0000-000038060000}"/>
    <cellStyle name="Comma 59 2" xfId="1589" xr:uid="{00000000-0005-0000-0000-000039060000}"/>
    <cellStyle name="Comma 6" xfId="1590" xr:uid="{00000000-0005-0000-0000-00003A060000}"/>
    <cellStyle name="Comma 6 2" xfId="1591" xr:uid="{00000000-0005-0000-0000-00003B060000}"/>
    <cellStyle name="Comma 60" xfId="1592" xr:uid="{00000000-0005-0000-0000-00003C060000}"/>
    <cellStyle name="Comma 60 2" xfId="1593" xr:uid="{00000000-0005-0000-0000-00003D060000}"/>
    <cellStyle name="Comma 61" xfId="1594" xr:uid="{00000000-0005-0000-0000-00003E060000}"/>
    <cellStyle name="Comma 61 2" xfId="1595" xr:uid="{00000000-0005-0000-0000-00003F060000}"/>
    <cellStyle name="Comma 61 2 2" xfId="1596" xr:uid="{00000000-0005-0000-0000-000040060000}"/>
    <cellStyle name="Comma 61 3" xfId="1597" xr:uid="{00000000-0005-0000-0000-000041060000}"/>
    <cellStyle name="Comma 61 3 2" xfId="1598" xr:uid="{00000000-0005-0000-0000-000042060000}"/>
    <cellStyle name="Comma 61 4" xfId="1599" xr:uid="{00000000-0005-0000-0000-000043060000}"/>
    <cellStyle name="Comma 62" xfId="1600" xr:uid="{00000000-0005-0000-0000-000044060000}"/>
    <cellStyle name="Comma 62 2" xfId="1601" xr:uid="{00000000-0005-0000-0000-000045060000}"/>
    <cellStyle name="Comma 62 2 2" xfId="1602" xr:uid="{00000000-0005-0000-0000-000046060000}"/>
    <cellStyle name="Comma 62 3" xfId="1603" xr:uid="{00000000-0005-0000-0000-000047060000}"/>
    <cellStyle name="Comma 62 3 2" xfId="1604" xr:uid="{00000000-0005-0000-0000-000048060000}"/>
    <cellStyle name="Comma 62 4" xfId="1605" xr:uid="{00000000-0005-0000-0000-000049060000}"/>
    <cellStyle name="Comma 63" xfId="1606" xr:uid="{00000000-0005-0000-0000-00004A060000}"/>
    <cellStyle name="Comma 63 2" xfId="1607" xr:uid="{00000000-0005-0000-0000-00004B060000}"/>
    <cellStyle name="Comma 63 2 2" xfId="1608" xr:uid="{00000000-0005-0000-0000-00004C060000}"/>
    <cellStyle name="Comma 63 3" xfId="1609" xr:uid="{00000000-0005-0000-0000-00004D060000}"/>
    <cellStyle name="Comma 63 3 2" xfId="1610" xr:uid="{00000000-0005-0000-0000-00004E060000}"/>
    <cellStyle name="Comma 63 4" xfId="1611" xr:uid="{00000000-0005-0000-0000-00004F060000}"/>
    <cellStyle name="Comma 64" xfId="1612" xr:uid="{00000000-0005-0000-0000-000050060000}"/>
    <cellStyle name="Comma 64 2" xfId="1613" xr:uid="{00000000-0005-0000-0000-000051060000}"/>
    <cellStyle name="Comma 64 2 2" xfId="1614" xr:uid="{00000000-0005-0000-0000-000052060000}"/>
    <cellStyle name="Comma 64 3" xfId="1615" xr:uid="{00000000-0005-0000-0000-000053060000}"/>
    <cellStyle name="Comma 64 3 2" xfId="1616" xr:uid="{00000000-0005-0000-0000-000054060000}"/>
    <cellStyle name="Comma 64 4" xfId="1617" xr:uid="{00000000-0005-0000-0000-000055060000}"/>
    <cellStyle name="Comma 65" xfId="1618" xr:uid="{00000000-0005-0000-0000-000056060000}"/>
    <cellStyle name="Comma 65 2" xfId="1619" xr:uid="{00000000-0005-0000-0000-000057060000}"/>
    <cellStyle name="Comma 65 2 2" xfId="1620" xr:uid="{00000000-0005-0000-0000-000058060000}"/>
    <cellStyle name="Comma 65 3" xfId="1621" xr:uid="{00000000-0005-0000-0000-000059060000}"/>
    <cellStyle name="Comma 65 3 2" xfId="1622" xr:uid="{00000000-0005-0000-0000-00005A060000}"/>
    <cellStyle name="Comma 65 4" xfId="1623" xr:uid="{00000000-0005-0000-0000-00005B060000}"/>
    <cellStyle name="Comma 66" xfId="1624" xr:uid="{00000000-0005-0000-0000-00005C060000}"/>
    <cellStyle name="Comma 66 2" xfId="1625" xr:uid="{00000000-0005-0000-0000-00005D060000}"/>
    <cellStyle name="Comma 66 2 2" xfId="1626" xr:uid="{00000000-0005-0000-0000-00005E060000}"/>
    <cellStyle name="Comma 66 3" xfId="1627" xr:uid="{00000000-0005-0000-0000-00005F060000}"/>
    <cellStyle name="Comma 66 3 2" xfId="1628" xr:uid="{00000000-0005-0000-0000-000060060000}"/>
    <cellStyle name="Comma 66 4" xfId="1629" xr:uid="{00000000-0005-0000-0000-000061060000}"/>
    <cellStyle name="Comma 67" xfId="1630" xr:uid="{00000000-0005-0000-0000-000062060000}"/>
    <cellStyle name="Comma 67 2" xfId="1631" xr:uid="{00000000-0005-0000-0000-000063060000}"/>
    <cellStyle name="Comma 67 2 2" xfId="1632" xr:uid="{00000000-0005-0000-0000-000064060000}"/>
    <cellStyle name="Comma 67 3" xfId="1633" xr:uid="{00000000-0005-0000-0000-000065060000}"/>
    <cellStyle name="Comma 67 3 2" xfId="1634" xr:uid="{00000000-0005-0000-0000-000066060000}"/>
    <cellStyle name="Comma 67 4" xfId="1635" xr:uid="{00000000-0005-0000-0000-000067060000}"/>
    <cellStyle name="Comma 68" xfId="1636" xr:uid="{00000000-0005-0000-0000-000068060000}"/>
    <cellStyle name="Comma 68 2" xfId="1637" xr:uid="{00000000-0005-0000-0000-000069060000}"/>
    <cellStyle name="Comma 68 2 2" xfId="1638" xr:uid="{00000000-0005-0000-0000-00006A060000}"/>
    <cellStyle name="Comma 68 3" xfId="1639" xr:uid="{00000000-0005-0000-0000-00006B060000}"/>
    <cellStyle name="Comma 68 3 2" xfId="1640" xr:uid="{00000000-0005-0000-0000-00006C060000}"/>
    <cellStyle name="Comma 68 4" xfId="1641" xr:uid="{00000000-0005-0000-0000-00006D060000}"/>
    <cellStyle name="Comma 69" xfId="1642" xr:uid="{00000000-0005-0000-0000-00006E060000}"/>
    <cellStyle name="Comma 69 2" xfId="1643" xr:uid="{00000000-0005-0000-0000-00006F060000}"/>
    <cellStyle name="Comma 69 2 2" xfId="1644" xr:uid="{00000000-0005-0000-0000-000070060000}"/>
    <cellStyle name="Comma 69 3" xfId="1645" xr:uid="{00000000-0005-0000-0000-000071060000}"/>
    <cellStyle name="Comma 69 3 2" xfId="1646" xr:uid="{00000000-0005-0000-0000-000072060000}"/>
    <cellStyle name="Comma 69 4" xfId="1647" xr:uid="{00000000-0005-0000-0000-000073060000}"/>
    <cellStyle name="Comma 7" xfId="1648" xr:uid="{00000000-0005-0000-0000-000074060000}"/>
    <cellStyle name="Comma 7 2" xfId="1649" xr:uid="{00000000-0005-0000-0000-000075060000}"/>
    <cellStyle name="Comma 7 3" xfId="1650" xr:uid="{00000000-0005-0000-0000-000076060000}"/>
    <cellStyle name="Comma 70" xfId="1651" xr:uid="{00000000-0005-0000-0000-000077060000}"/>
    <cellStyle name="Comma 70 2" xfId="1652" xr:uid="{00000000-0005-0000-0000-000078060000}"/>
    <cellStyle name="Comma 70 2 2" xfId="1653" xr:uid="{00000000-0005-0000-0000-000079060000}"/>
    <cellStyle name="Comma 70 3" xfId="1654" xr:uid="{00000000-0005-0000-0000-00007A060000}"/>
    <cellStyle name="Comma 70 3 2" xfId="1655" xr:uid="{00000000-0005-0000-0000-00007B060000}"/>
    <cellStyle name="Comma 70 4" xfId="1656" xr:uid="{00000000-0005-0000-0000-00007C060000}"/>
    <cellStyle name="Comma 71" xfId="1657" xr:uid="{00000000-0005-0000-0000-00007D060000}"/>
    <cellStyle name="Comma 71 2" xfId="1658" xr:uid="{00000000-0005-0000-0000-00007E060000}"/>
    <cellStyle name="Comma 71 2 2" xfId="1659" xr:uid="{00000000-0005-0000-0000-00007F060000}"/>
    <cellStyle name="Comma 71 3" xfId="1660" xr:uid="{00000000-0005-0000-0000-000080060000}"/>
    <cellStyle name="Comma 71 3 2" xfId="1661" xr:uid="{00000000-0005-0000-0000-000081060000}"/>
    <cellStyle name="Comma 71 4" xfId="1662" xr:uid="{00000000-0005-0000-0000-000082060000}"/>
    <cellStyle name="Comma 72" xfId="1663" xr:uid="{00000000-0005-0000-0000-000083060000}"/>
    <cellStyle name="Comma 72 2" xfId="1664" xr:uid="{00000000-0005-0000-0000-000084060000}"/>
    <cellStyle name="Comma 73" xfId="1665" xr:uid="{00000000-0005-0000-0000-000085060000}"/>
    <cellStyle name="Comma 73 2" xfId="1666" xr:uid="{00000000-0005-0000-0000-000086060000}"/>
    <cellStyle name="Comma 74" xfId="1667" xr:uid="{00000000-0005-0000-0000-000087060000}"/>
    <cellStyle name="Comma 74 2" xfId="1668" xr:uid="{00000000-0005-0000-0000-000088060000}"/>
    <cellStyle name="Comma 75" xfId="1669" xr:uid="{00000000-0005-0000-0000-000089060000}"/>
    <cellStyle name="Comma 75 2" xfId="1670" xr:uid="{00000000-0005-0000-0000-00008A060000}"/>
    <cellStyle name="Comma 76" xfId="1671" xr:uid="{00000000-0005-0000-0000-00008B060000}"/>
    <cellStyle name="Comma 76 2" xfId="1672" xr:uid="{00000000-0005-0000-0000-00008C060000}"/>
    <cellStyle name="Comma 77" xfId="1673" xr:uid="{00000000-0005-0000-0000-00008D060000}"/>
    <cellStyle name="Comma 77 2" xfId="1674" xr:uid="{00000000-0005-0000-0000-00008E060000}"/>
    <cellStyle name="Comma 78" xfId="1675" xr:uid="{00000000-0005-0000-0000-00008F060000}"/>
    <cellStyle name="Comma 78 2" xfId="1676" xr:uid="{00000000-0005-0000-0000-000090060000}"/>
    <cellStyle name="Comma 79" xfId="1677" xr:uid="{00000000-0005-0000-0000-000091060000}"/>
    <cellStyle name="Comma 79 2" xfId="1678" xr:uid="{00000000-0005-0000-0000-000092060000}"/>
    <cellStyle name="Comma 8" xfId="1679" xr:uid="{00000000-0005-0000-0000-000093060000}"/>
    <cellStyle name="Comma 8 2" xfId="1680" xr:uid="{00000000-0005-0000-0000-000094060000}"/>
    <cellStyle name="Comma 80" xfId="1681" xr:uid="{00000000-0005-0000-0000-000095060000}"/>
    <cellStyle name="Comma 80 2" xfId="1682" xr:uid="{00000000-0005-0000-0000-000096060000}"/>
    <cellStyle name="Comma 80 2 2" xfId="1683" xr:uid="{00000000-0005-0000-0000-000097060000}"/>
    <cellStyle name="Comma 80 3" xfId="1684" xr:uid="{00000000-0005-0000-0000-000098060000}"/>
    <cellStyle name="Comma 81" xfId="1685" xr:uid="{00000000-0005-0000-0000-000099060000}"/>
    <cellStyle name="Comma 81 2" xfId="1686" xr:uid="{00000000-0005-0000-0000-00009A060000}"/>
    <cellStyle name="Comma 81 2 2" xfId="1687" xr:uid="{00000000-0005-0000-0000-00009B060000}"/>
    <cellStyle name="Comma 81 3" xfId="1688" xr:uid="{00000000-0005-0000-0000-00009C060000}"/>
    <cellStyle name="Comma 82" xfId="1689" xr:uid="{00000000-0005-0000-0000-00009D060000}"/>
    <cellStyle name="Comma 82 2" xfId="1690" xr:uid="{00000000-0005-0000-0000-00009E060000}"/>
    <cellStyle name="Comma 82 2 2" xfId="1691" xr:uid="{00000000-0005-0000-0000-00009F060000}"/>
    <cellStyle name="Comma 82 3" xfId="1692" xr:uid="{00000000-0005-0000-0000-0000A0060000}"/>
    <cellStyle name="Comma 83" xfId="1693" xr:uid="{00000000-0005-0000-0000-0000A1060000}"/>
    <cellStyle name="Comma 83 2" xfId="1694" xr:uid="{00000000-0005-0000-0000-0000A2060000}"/>
    <cellStyle name="Comma 83 2 2" xfId="1695" xr:uid="{00000000-0005-0000-0000-0000A3060000}"/>
    <cellStyle name="Comma 83 3" xfId="1696" xr:uid="{00000000-0005-0000-0000-0000A4060000}"/>
    <cellStyle name="Comma 84" xfId="1697" xr:uid="{00000000-0005-0000-0000-0000A5060000}"/>
    <cellStyle name="Comma 84 2" xfId="1698" xr:uid="{00000000-0005-0000-0000-0000A6060000}"/>
    <cellStyle name="Comma 85" xfId="1699" xr:uid="{00000000-0005-0000-0000-0000A7060000}"/>
    <cellStyle name="Comma 85 2" xfId="1700" xr:uid="{00000000-0005-0000-0000-0000A8060000}"/>
    <cellStyle name="Comma 86" xfId="1701" xr:uid="{00000000-0005-0000-0000-0000A9060000}"/>
    <cellStyle name="Comma 86 2" xfId="1702" xr:uid="{00000000-0005-0000-0000-0000AA060000}"/>
    <cellStyle name="Comma 87" xfId="1703" xr:uid="{00000000-0005-0000-0000-0000AB060000}"/>
    <cellStyle name="Comma 87 2" xfId="1704" xr:uid="{00000000-0005-0000-0000-0000AC060000}"/>
    <cellStyle name="Comma 87 2 2" xfId="1705" xr:uid="{00000000-0005-0000-0000-0000AD060000}"/>
    <cellStyle name="Comma 87 3" xfId="1706" xr:uid="{00000000-0005-0000-0000-0000AE060000}"/>
    <cellStyle name="Comma 88" xfId="1707" xr:uid="{00000000-0005-0000-0000-0000AF060000}"/>
    <cellStyle name="Comma 88 2" xfId="1708" xr:uid="{00000000-0005-0000-0000-0000B0060000}"/>
    <cellStyle name="Comma 88 2 2" xfId="1709" xr:uid="{00000000-0005-0000-0000-0000B1060000}"/>
    <cellStyle name="Comma 88 3" xfId="1710" xr:uid="{00000000-0005-0000-0000-0000B2060000}"/>
    <cellStyle name="Comma 89" xfId="1711" xr:uid="{00000000-0005-0000-0000-0000B3060000}"/>
    <cellStyle name="Comma 89 2" xfId="1712" xr:uid="{00000000-0005-0000-0000-0000B4060000}"/>
    <cellStyle name="Comma 89 2 2" xfId="1713" xr:uid="{00000000-0005-0000-0000-0000B5060000}"/>
    <cellStyle name="Comma 89 3" xfId="1714" xr:uid="{00000000-0005-0000-0000-0000B6060000}"/>
    <cellStyle name="Comma 9" xfId="1715" xr:uid="{00000000-0005-0000-0000-0000B7060000}"/>
    <cellStyle name="Comma 9 2" xfId="1716" xr:uid="{00000000-0005-0000-0000-0000B8060000}"/>
    <cellStyle name="Comma 90" xfId="1717" xr:uid="{00000000-0005-0000-0000-0000B9060000}"/>
    <cellStyle name="Comma 90 2" xfId="1718" xr:uid="{00000000-0005-0000-0000-0000BA060000}"/>
    <cellStyle name="Comma 90 2 2" xfId="1719" xr:uid="{00000000-0005-0000-0000-0000BB060000}"/>
    <cellStyle name="Comma 90 3" xfId="1720" xr:uid="{00000000-0005-0000-0000-0000BC060000}"/>
    <cellStyle name="Comma 91" xfId="1721" xr:uid="{00000000-0005-0000-0000-0000BD060000}"/>
    <cellStyle name="Comma 91 2" xfId="1722" xr:uid="{00000000-0005-0000-0000-0000BE060000}"/>
    <cellStyle name="Comma 91 2 2" xfId="1723" xr:uid="{00000000-0005-0000-0000-0000BF060000}"/>
    <cellStyle name="Comma 91 3" xfId="1724" xr:uid="{00000000-0005-0000-0000-0000C0060000}"/>
    <cellStyle name="Comma 92" xfId="1725" xr:uid="{00000000-0005-0000-0000-0000C1060000}"/>
    <cellStyle name="Comma 92 2" xfId="1726" xr:uid="{00000000-0005-0000-0000-0000C2060000}"/>
    <cellStyle name="Comma 92 2 2" xfId="1727" xr:uid="{00000000-0005-0000-0000-0000C3060000}"/>
    <cellStyle name="Comma 92 3" xfId="1728" xr:uid="{00000000-0005-0000-0000-0000C4060000}"/>
    <cellStyle name="Comma 93" xfId="1729" xr:uid="{00000000-0005-0000-0000-0000C5060000}"/>
    <cellStyle name="Comma 93 2" xfId="1730" xr:uid="{00000000-0005-0000-0000-0000C6060000}"/>
    <cellStyle name="Comma 94" xfId="1731" xr:uid="{00000000-0005-0000-0000-0000C7060000}"/>
    <cellStyle name="Comma 94 2" xfId="1732" xr:uid="{00000000-0005-0000-0000-0000C8060000}"/>
    <cellStyle name="Comma 95" xfId="1733" xr:uid="{00000000-0005-0000-0000-0000C9060000}"/>
    <cellStyle name="Comma 95 2" xfId="1734" xr:uid="{00000000-0005-0000-0000-0000CA060000}"/>
    <cellStyle name="Comma 96" xfId="1735" xr:uid="{00000000-0005-0000-0000-0000CB060000}"/>
    <cellStyle name="Comma 96 2" xfId="1736" xr:uid="{00000000-0005-0000-0000-0000CC060000}"/>
    <cellStyle name="Comma 97" xfId="1737" xr:uid="{00000000-0005-0000-0000-0000CD060000}"/>
    <cellStyle name="Comma 97 2" xfId="1738" xr:uid="{00000000-0005-0000-0000-0000CE060000}"/>
    <cellStyle name="Comma 98" xfId="1739" xr:uid="{00000000-0005-0000-0000-0000CF060000}"/>
    <cellStyle name="Comma 98 2" xfId="1740" xr:uid="{00000000-0005-0000-0000-0000D0060000}"/>
    <cellStyle name="Comma 99" xfId="1741" xr:uid="{00000000-0005-0000-0000-0000D1060000}"/>
    <cellStyle name="Comma 99 2" xfId="1742" xr:uid="{00000000-0005-0000-0000-0000D2060000}"/>
    <cellStyle name="Currency 10" xfId="1743" xr:uid="{00000000-0005-0000-0000-0000D3060000}"/>
    <cellStyle name="Currency 10 2" xfId="1744" xr:uid="{00000000-0005-0000-0000-0000D4060000}"/>
    <cellStyle name="Currency 10 2 2" xfId="1745" xr:uid="{00000000-0005-0000-0000-0000D5060000}"/>
    <cellStyle name="Currency 11" xfId="1746" xr:uid="{00000000-0005-0000-0000-0000D6060000}"/>
    <cellStyle name="Currency 11 2" xfId="1747" xr:uid="{00000000-0005-0000-0000-0000D7060000}"/>
    <cellStyle name="Currency 12" xfId="1748" xr:uid="{00000000-0005-0000-0000-0000D8060000}"/>
    <cellStyle name="Currency 12 2" xfId="1749" xr:uid="{00000000-0005-0000-0000-0000D9060000}"/>
    <cellStyle name="Currency 13" xfId="1750" xr:uid="{00000000-0005-0000-0000-0000DA060000}"/>
    <cellStyle name="Currency 13 2" xfId="1751" xr:uid="{00000000-0005-0000-0000-0000DB060000}"/>
    <cellStyle name="Currency 14" xfId="1752" xr:uid="{00000000-0005-0000-0000-0000DC060000}"/>
    <cellStyle name="Currency 14 2" xfId="1753" xr:uid="{00000000-0005-0000-0000-0000DD060000}"/>
    <cellStyle name="Currency 15" xfId="1754" xr:uid="{00000000-0005-0000-0000-0000DE060000}"/>
    <cellStyle name="Currency 15 2" xfId="1755" xr:uid="{00000000-0005-0000-0000-0000DF060000}"/>
    <cellStyle name="Currency 15 2 2" xfId="1756" xr:uid="{00000000-0005-0000-0000-0000E0060000}"/>
    <cellStyle name="Currency 15 3" xfId="1757" xr:uid="{00000000-0005-0000-0000-0000E1060000}"/>
    <cellStyle name="Currency 16" xfId="1758" xr:uid="{00000000-0005-0000-0000-0000E2060000}"/>
    <cellStyle name="Currency 16 2" xfId="1759" xr:uid="{00000000-0005-0000-0000-0000E3060000}"/>
    <cellStyle name="Currency 17" xfId="1760" xr:uid="{00000000-0005-0000-0000-0000E4060000}"/>
    <cellStyle name="Currency 17 2" xfId="1761" xr:uid="{00000000-0005-0000-0000-0000E5060000}"/>
    <cellStyle name="Currency 17 2 2" xfId="1762" xr:uid="{00000000-0005-0000-0000-0000E6060000}"/>
    <cellStyle name="Currency 17 3" xfId="1763" xr:uid="{00000000-0005-0000-0000-0000E7060000}"/>
    <cellStyle name="Currency 18" xfId="1764" xr:uid="{00000000-0005-0000-0000-0000E8060000}"/>
    <cellStyle name="Currency 18 2" xfId="1765" xr:uid="{00000000-0005-0000-0000-0000E9060000}"/>
    <cellStyle name="Currency 18 2 2" xfId="1766" xr:uid="{00000000-0005-0000-0000-0000EA060000}"/>
    <cellStyle name="Currency 18 3" xfId="1767" xr:uid="{00000000-0005-0000-0000-0000EB060000}"/>
    <cellStyle name="Currency 19" xfId="1768" xr:uid="{00000000-0005-0000-0000-0000EC060000}"/>
    <cellStyle name="Currency 19 2" xfId="1769" xr:uid="{00000000-0005-0000-0000-0000ED060000}"/>
    <cellStyle name="Currency 19 2 2" xfId="1770" xr:uid="{00000000-0005-0000-0000-0000EE060000}"/>
    <cellStyle name="Currency 19 3" xfId="1771" xr:uid="{00000000-0005-0000-0000-0000EF060000}"/>
    <cellStyle name="Currency 2" xfId="1772" xr:uid="{00000000-0005-0000-0000-0000F0060000}"/>
    <cellStyle name="Currency 2 2" xfId="1773" xr:uid="{00000000-0005-0000-0000-0000F1060000}"/>
    <cellStyle name="Currency 2 2 2" xfId="1774" xr:uid="{00000000-0005-0000-0000-0000F2060000}"/>
    <cellStyle name="Currency 2 3" xfId="1775" xr:uid="{00000000-0005-0000-0000-0000F3060000}"/>
    <cellStyle name="Currency 2 3 2" xfId="1776" xr:uid="{00000000-0005-0000-0000-0000F4060000}"/>
    <cellStyle name="Currency 2 4" xfId="52399" xr:uid="{1D93CE9D-A74C-4456-9B94-106FFBD0429C}"/>
    <cellStyle name="Currency 20" xfId="1777" xr:uid="{00000000-0005-0000-0000-0000F5060000}"/>
    <cellStyle name="Currency 20 2" xfId="1778" xr:uid="{00000000-0005-0000-0000-0000F6060000}"/>
    <cellStyle name="Currency 21" xfId="1779" xr:uid="{00000000-0005-0000-0000-0000F7060000}"/>
    <cellStyle name="Currency 21 2" xfId="1780" xr:uid="{00000000-0005-0000-0000-0000F8060000}"/>
    <cellStyle name="Currency 22" xfId="1781" xr:uid="{00000000-0005-0000-0000-0000F9060000}"/>
    <cellStyle name="Currency 22 2" xfId="1782" xr:uid="{00000000-0005-0000-0000-0000FA060000}"/>
    <cellStyle name="Currency 23" xfId="1783" xr:uid="{00000000-0005-0000-0000-0000FB060000}"/>
    <cellStyle name="Currency 23 2" xfId="1784" xr:uid="{00000000-0005-0000-0000-0000FC060000}"/>
    <cellStyle name="Currency 24" xfId="1785" xr:uid="{00000000-0005-0000-0000-0000FD060000}"/>
    <cellStyle name="Currency 24 2" xfId="1786" xr:uid="{00000000-0005-0000-0000-0000FE060000}"/>
    <cellStyle name="Currency 25" xfId="1787" xr:uid="{00000000-0005-0000-0000-0000FF060000}"/>
    <cellStyle name="Currency 25 2" xfId="1788" xr:uid="{00000000-0005-0000-0000-000000070000}"/>
    <cellStyle name="Currency 26" xfId="1789" xr:uid="{00000000-0005-0000-0000-000001070000}"/>
    <cellStyle name="Currency 26 2" xfId="1790" xr:uid="{00000000-0005-0000-0000-000002070000}"/>
    <cellStyle name="Currency 27" xfId="1791" xr:uid="{00000000-0005-0000-0000-000003070000}"/>
    <cellStyle name="Currency 27 2" xfId="1792" xr:uid="{00000000-0005-0000-0000-000004070000}"/>
    <cellStyle name="Currency 28" xfId="1793" xr:uid="{00000000-0005-0000-0000-000005070000}"/>
    <cellStyle name="Currency 28 2" xfId="1794" xr:uid="{00000000-0005-0000-0000-000006070000}"/>
    <cellStyle name="Currency 29" xfId="1795" xr:uid="{00000000-0005-0000-0000-000007070000}"/>
    <cellStyle name="Currency 29 2" xfId="1796" xr:uid="{00000000-0005-0000-0000-000008070000}"/>
    <cellStyle name="Currency 29 2 2" xfId="1797" xr:uid="{00000000-0005-0000-0000-000009070000}"/>
    <cellStyle name="Currency 29 3" xfId="1798" xr:uid="{00000000-0005-0000-0000-00000A070000}"/>
    <cellStyle name="Currency 3" xfId="1799" xr:uid="{00000000-0005-0000-0000-00000B070000}"/>
    <cellStyle name="Currency 3 2" xfId="1800" xr:uid="{00000000-0005-0000-0000-00000C070000}"/>
    <cellStyle name="Currency 30" xfId="1801" xr:uid="{00000000-0005-0000-0000-00000D070000}"/>
    <cellStyle name="Currency 30 2" xfId="1802" xr:uid="{00000000-0005-0000-0000-00000E070000}"/>
    <cellStyle name="Currency 30 2 2" xfId="1803" xr:uid="{00000000-0005-0000-0000-00000F070000}"/>
    <cellStyle name="Currency 30 3" xfId="1804" xr:uid="{00000000-0005-0000-0000-000010070000}"/>
    <cellStyle name="Currency 30 3 2" xfId="1805" xr:uid="{00000000-0005-0000-0000-000011070000}"/>
    <cellStyle name="Currency 30 3 2 2" xfId="1806" xr:uid="{00000000-0005-0000-0000-000012070000}"/>
    <cellStyle name="Currency 30 3 3" xfId="1807" xr:uid="{00000000-0005-0000-0000-000013070000}"/>
    <cellStyle name="Currency 30 4" xfId="1808" xr:uid="{00000000-0005-0000-0000-000014070000}"/>
    <cellStyle name="Currency 31" xfId="1809" xr:uid="{00000000-0005-0000-0000-000015070000}"/>
    <cellStyle name="Currency 31 2" xfId="1810" xr:uid="{00000000-0005-0000-0000-000016070000}"/>
    <cellStyle name="Currency 31 2 2" xfId="1811" xr:uid="{00000000-0005-0000-0000-000017070000}"/>
    <cellStyle name="Currency 31 3" xfId="1812" xr:uid="{00000000-0005-0000-0000-000018070000}"/>
    <cellStyle name="Currency 32" xfId="1813" xr:uid="{00000000-0005-0000-0000-000019070000}"/>
    <cellStyle name="Currency 32 2" xfId="1814" xr:uid="{00000000-0005-0000-0000-00001A070000}"/>
    <cellStyle name="Currency 32 2 2" xfId="1815" xr:uid="{00000000-0005-0000-0000-00001B070000}"/>
    <cellStyle name="Currency 32 3" xfId="1816" xr:uid="{00000000-0005-0000-0000-00001C070000}"/>
    <cellStyle name="Currency 32 3 2" xfId="1817" xr:uid="{00000000-0005-0000-0000-00001D070000}"/>
    <cellStyle name="Currency 32 3 2 2" xfId="1818" xr:uid="{00000000-0005-0000-0000-00001E070000}"/>
    <cellStyle name="Currency 33" xfId="1819" xr:uid="{00000000-0005-0000-0000-00001F070000}"/>
    <cellStyle name="Currency 33 2" xfId="1820" xr:uid="{00000000-0005-0000-0000-000020070000}"/>
    <cellStyle name="Currency 34" xfId="1821" xr:uid="{00000000-0005-0000-0000-000021070000}"/>
    <cellStyle name="Currency 34 2" xfId="1822" xr:uid="{00000000-0005-0000-0000-000022070000}"/>
    <cellStyle name="Currency 34 2 2" xfId="1823" xr:uid="{00000000-0005-0000-0000-000023070000}"/>
    <cellStyle name="Currency 35" xfId="1824" xr:uid="{00000000-0005-0000-0000-000024070000}"/>
    <cellStyle name="Currency 35 2" xfId="1825" xr:uid="{00000000-0005-0000-0000-000025070000}"/>
    <cellStyle name="Currency 36" xfId="1826" xr:uid="{00000000-0005-0000-0000-000026070000}"/>
    <cellStyle name="Currency 36 2" xfId="1827" xr:uid="{00000000-0005-0000-0000-000027070000}"/>
    <cellStyle name="Currency 37" xfId="1828" xr:uid="{00000000-0005-0000-0000-000028070000}"/>
    <cellStyle name="Currency 38" xfId="1829" xr:uid="{00000000-0005-0000-0000-000029070000}"/>
    <cellStyle name="Currency 39" xfId="1830" xr:uid="{00000000-0005-0000-0000-00002A070000}"/>
    <cellStyle name="Currency 4" xfId="1831" xr:uid="{00000000-0005-0000-0000-00002B070000}"/>
    <cellStyle name="Currency 4 2" xfId="1832" xr:uid="{00000000-0005-0000-0000-00002C070000}"/>
    <cellStyle name="Currency 4 2 2" xfId="1833" xr:uid="{00000000-0005-0000-0000-00002D070000}"/>
    <cellStyle name="Currency 4 3" xfId="1834" xr:uid="{00000000-0005-0000-0000-00002E070000}"/>
    <cellStyle name="Currency 40" xfId="1835" xr:uid="{00000000-0005-0000-0000-00002F070000}"/>
    <cellStyle name="Currency 41" xfId="1836" xr:uid="{00000000-0005-0000-0000-000030070000}"/>
    <cellStyle name="Currency 42" xfId="1837" xr:uid="{00000000-0005-0000-0000-000031070000}"/>
    <cellStyle name="Currency 42 2" xfId="1838" xr:uid="{00000000-0005-0000-0000-000032070000}"/>
    <cellStyle name="Currency 43" xfId="1839" xr:uid="{00000000-0005-0000-0000-000033070000}"/>
    <cellStyle name="Currency 43 2" xfId="1840" xr:uid="{00000000-0005-0000-0000-000034070000}"/>
    <cellStyle name="Currency 44" xfId="1841" xr:uid="{00000000-0005-0000-0000-000035070000}"/>
    <cellStyle name="Currency 45" xfId="52116" xr:uid="{00000000-0005-0000-0000-000036070000}"/>
    <cellStyle name="Currency 5" xfId="1842" xr:uid="{00000000-0005-0000-0000-000037070000}"/>
    <cellStyle name="Currency 5 2" xfId="1843" xr:uid="{00000000-0005-0000-0000-000038070000}"/>
    <cellStyle name="Currency 5 3" xfId="1844" xr:uid="{00000000-0005-0000-0000-000039070000}"/>
    <cellStyle name="Currency 5 4" xfId="1845" xr:uid="{00000000-0005-0000-0000-00003A070000}"/>
    <cellStyle name="Currency 5 4 2" xfId="1846" xr:uid="{00000000-0005-0000-0000-00003B070000}"/>
    <cellStyle name="Currency 5 5" xfId="1847" xr:uid="{00000000-0005-0000-0000-00003C070000}"/>
    <cellStyle name="Currency 5 5 2" xfId="1848" xr:uid="{00000000-0005-0000-0000-00003D070000}"/>
    <cellStyle name="Currency 6" xfId="1849" xr:uid="{00000000-0005-0000-0000-00003E070000}"/>
    <cellStyle name="Currency 6 2" xfId="1850" xr:uid="{00000000-0005-0000-0000-00003F070000}"/>
    <cellStyle name="Currency 7" xfId="1851" xr:uid="{00000000-0005-0000-0000-000040070000}"/>
    <cellStyle name="Currency 7 2" xfId="1852" xr:uid="{00000000-0005-0000-0000-000041070000}"/>
    <cellStyle name="Currency 7 2 2" xfId="1853" xr:uid="{00000000-0005-0000-0000-000042070000}"/>
    <cellStyle name="Currency 7 3" xfId="1854" xr:uid="{00000000-0005-0000-0000-000043070000}"/>
    <cellStyle name="Currency 7 3 2" xfId="1855" xr:uid="{00000000-0005-0000-0000-000044070000}"/>
    <cellStyle name="Currency 7 3 2 2" xfId="1856" xr:uid="{00000000-0005-0000-0000-000045070000}"/>
    <cellStyle name="Currency 7 3 3" xfId="1857" xr:uid="{00000000-0005-0000-0000-000046070000}"/>
    <cellStyle name="Currency 7 3 3 2" xfId="1858" xr:uid="{00000000-0005-0000-0000-000047070000}"/>
    <cellStyle name="Currency 7 3 4" xfId="1859" xr:uid="{00000000-0005-0000-0000-000048070000}"/>
    <cellStyle name="Currency 7 4" xfId="1860" xr:uid="{00000000-0005-0000-0000-000049070000}"/>
    <cellStyle name="Currency 8" xfId="1861" xr:uid="{00000000-0005-0000-0000-00004A070000}"/>
    <cellStyle name="Currency 8 2" xfId="1862" xr:uid="{00000000-0005-0000-0000-00004B070000}"/>
    <cellStyle name="Currency 9" xfId="1863" xr:uid="{00000000-0005-0000-0000-00004C070000}"/>
    <cellStyle name="Currency 9 2" xfId="1864" xr:uid="{00000000-0005-0000-0000-00004D070000}"/>
    <cellStyle name="Delete" xfId="1865" xr:uid="{00000000-0005-0000-0000-00004E070000}"/>
    <cellStyle name="Delete 2" xfId="1866" xr:uid="{00000000-0005-0000-0000-00004F070000}"/>
    <cellStyle name="Delete 2 2" xfId="1867" xr:uid="{00000000-0005-0000-0000-000050070000}"/>
    <cellStyle name="Delete 3" xfId="1868" xr:uid="{00000000-0005-0000-0000-000051070000}"/>
    <cellStyle name="Delete 3 2" xfId="1869" xr:uid="{00000000-0005-0000-0000-000052070000}"/>
    <cellStyle name="Delete 4" xfId="1870" xr:uid="{00000000-0005-0000-0000-000053070000}"/>
    <cellStyle name="Delta" xfId="1871" xr:uid="{00000000-0005-0000-0000-000054070000}"/>
    <cellStyle name="Delta 2" xfId="1872" xr:uid="{00000000-0005-0000-0000-000055070000}"/>
    <cellStyle name="Delta 2 10" xfId="1873" xr:uid="{00000000-0005-0000-0000-000056070000}"/>
    <cellStyle name="Delta 2 10 2" xfId="1874" xr:uid="{00000000-0005-0000-0000-000057070000}"/>
    <cellStyle name="Delta 2 11" xfId="1875" xr:uid="{00000000-0005-0000-0000-000058070000}"/>
    <cellStyle name="Delta 2 11 2" xfId="1876" xr:uid="{00000000-0005-0000-0000-000059070000}"/>
    <cellStyle name="Delta 2 12" xfId="1877" xr:uid="{00000000-0005-0000-0000-00005A070000}"/>
    <cellStyle name="Delta 2 12 2" xfId="1878" xr:uid="{00000000-0005-0000-0000-00005B070000}"/>
    <cellStyle name="Delta 2 13" xfId="1879" xr:uid="{00000000-0005-0000-0000-00005C070000}"/>
    <cellStyle name="Delta 2 2" xfId="1880" xr:uid="{00000000-0005-0000-0000-00005D070000}"/>
    <cellStyle name="Delta 2 2 2" xfId="1881" xr:uid="{00000000-0005-0000-0000-00005E070000}"/>
    <cellStyle name="Delta 2 3" xfId="1882" xr:uid="{00000000-0005-0000-0000-00005F070000}"/>
    <cellStyle name="Delta 2 3 2" xfId="1883" xr:uid="{00000000-0005-0000-0000-000060070000}"/>
    <cellStyle name="Delta 2 4" xfId="1884" xr:uid="{00000000-0005-0000-0000-000061070000}"/>
    <cellStyle name="Delta 2 4 2" xfId="1885" xr:uid="{00000000-0005-0000-0000-000062070000}"/>
    <cellStyle name="Delta 2 5" xfId="1886" xr:uid="{00000000-0005-0000-0000-000063070000}"/>
    <cellStyle name="Delta 2 5 2" xfId="1887" xr:uid="{00000000-0005-0000-0000-000064070000}"/>
    <cellStyle name="Delta 2 6" xfId="1888" xr:uid="{00000000-0005-0000-0000-000065070000}"/>
    <cellStyle name="Delta 2 6 2" xfId="1889" xr:uid="{00000000-0005-0000-0000-000066070000}"/>
    <cellStyle name="Delta 2 7" xfId="1890" xr:uid="{00000000-0005-0000-0000-000067070000}"/>
    <cellStyle name="Delta 2 7 2" xfId="1891" xr:uid="{00000000-0005-0000-0000-000068070000}"/>
    <cellStyle name="Delta 2 8" xfId="1892" xr:uid="{00000000-0005-0000-0000-000069070000}"/>
    <cellStyle name="Delta 2 8 2" xfId="1893" xr:uid="{00000000-0005-0000-0000-00006A070000}"/>
    <cellStyle name="Delta 2 9" xfId="1894" xr:uid="{00000000-0005-0000-0000-00006B070000}"/>
    <cellStyle name="Delta 2 9 2" xfId="1895" xr:uid="{00000000-0005-0000-0000-00006C070000}"/>
    <cellStyle name="DL_#_0dp" xfId="1896" xr:uid="{00000000-0005-0000-0000-00006D070000}"/>
    <cellStyle name="DM AtomHeader" xfId="1897" xr:uid="{00000000-0005-0000-0000-00006E070000}"/>
    <cellStyle name="DM Date" xfId="1898" xr:uid="{00000000-0005-0000-0000-00006F070000}"/>
    <cellStyle name="DM Date(U)" xfId="1899" xr:uid="{00000000-0005-0000-0000-000070070000}"/>
    <cellStyle name="DM range" xfId="1900" xr:uid="{00000000-0005-0000-0000-000071070000}"/>
    <cellStyle name="Empty_Cell" xfId="1901" xr:uid="{00000000-0005-0000-0000-000072070000}"/>
    <cellStyle name="Euro" xfId="1902" xr:uid="{00000000-0005-0000-0000-000073070000}"/>
    <cellStyle name="Euro 10" xfId="1903" xr:uid="{00000000-0005-0000-0000-000074070000}"/>
    <cellStyle name="Euro 10 2" xfId="1904" xr:uid="{00000000-0005-0000-0000-000075070000}"/>
    <cellStyle name="Euro 11" xfId="1905" xr:uid="{00000000-0005-0000-0000-000076070000}"/>
    <cellStyle name="Euro 11 2" xfId="1906" xr:uid="{00000000-0005-0000-0000-000077070000}"/>
    <cellStyle name="Euro 12" xfId="1907" xr:uid="{00000000-0005-0000-0000-000078070000}"/>
    <cellStyle name="Euro 12 2" xfId="1908" xr:uid="{00000000-0005-0000-0000-000079070000}"/>
    <cellStyle name="Euro 13" xfId="1909" xr:uid="{00000000-0005-0000-0000-00007A070000}"/>
    <cellStyle name="Euro 13 2" xfId="1910" xr:uid="{00000000-0005-0000-0000-00007B070000}"/>
    <cellStyle name="Euro 2" xfId="1911" xr:uid="{00000000-0005-0000-0000-00007C070000}"/>
    <cellStyle name="Euro 2 2" xfId="1912" xr:uid="{00000000-0005-0000-0000-00007D070000}"/>
    <cellStyle name="Euro 3" xfId="1913" xr:uid="{00000000-0005-0000-0000-00007E070000}"/>
    <cellStyle name="Euro 3 2" xfId="1914" xr:uid="{00000000-0005-0000-0000-00007F070000}"/>
    <cellStyle name="Euro 4" xfId="1915" xr:uid="{00000000-0005-0000-0000-000080070000}"/>
    <cellStyle name="Euro 4 2" xfId="1916" xr:uid="{00000000-0005-0000-0000-000081070000}"/>
    <cellStyle name="Euro 5" xfId="1917" xr:uid="{00000000-0005-0000-0000-000082070000}"/>
    <cellStyle name="Euro 5 2" xfId="1918" xr:uid="{00000000-0005-0000-0000-000083070000}"/>
    <cellStyle name="Euro 6" xfId="1919" xr:uid="{00000000-0005-0000-0000-000084070000}"/>
    <cellStyle name="Euro 6 2" xfId="1920" xr:uid="{00000000-0005-0000-0000-000085070000}"/>
    <cellStyle name="Euro 6 3" xfId="1921" xr:uid="{00000000-0005-0000-0000-000086070000}"/>
    <cellStyle name="Euro 7" xfId="1922" xr:uid="{00000000-0005-0000-0000-000087070000}"/>
    <cellStyle name="Euro 7 2" xfId="1923" xr:uid="{00000000-0005-0000-0000-000088070000}"/>
    <cellStyle name="Euro 8" xfId="1924" xr:uid="{00000000-0005-0000-0000-000089070000}"/>
    <cellStyle name="Euro 8 2" xfId="1925" xr:uid="{00000000-0005-0000-0000-00008A070000}"/>
    <cellStyle name="Euro 9" xfId="1926" xr:uid="{00000000-0005-0000-0000-00008B070000}"/>
    <cellStyle name="Euro 9 2" xfId="1927" xr:uid="{00000000-0005-0000-0000-00008C070000}"/>
    <cellStyle name="Explanatory Text 2" xfId="1928" xr:uid="{00000000-0005-0000-0000-00008D070000}"/>
    <cellStyle name="Explanatory Text 2 2" xfId="52249" xr:uid="{62AC03E2-3B1A-4471-BC57-A30AB02696CD}"/>
    <cellStyle name="Explanatory Text 3" xfId="1929" xr:uid="{00000000-0005-0000-0000-00008E070000}"/>
    <cellStyle name="Explanatory Text 4" xfId="1930" xr:uid="{00000000-0005-0000-0000-00008F070000}"/>
    <cellStyle name="External" xfId="1931" xr:uid="{00000000-0005-0000-0000-000090070000}"/>
    <cellStyle name="External 10" xfId="1932" xr:uid="{00000000-0005-0000-0000-000091070000}"/>
    <cellStyle name="External 10 2" xfId="1933" xr:uid="{00000000-0005-0000-0000-000092070000}"/>
    <cellStyle name="External 11" xfId="1934" xr:uid="{00000000-0005-0000-0000-000093070000}"/>
    <cellStyle name="External 11 2" xfId="1935" xr:uid="{00000000-0005-0000-0000-000094070000}"/>
    <cellStyle name="External 12" xfId="1936" xr:uid="{00000000-0005-0000-0000-000095070000}"/>
    <cellStyle name="External 12 2" xfId="1937" xr:uid="{00000000-0005-0000-0000-000096070000}"/>
    <cellStyle name="External 13" xfId="1938" xr:uid="{00000000-0005-0000-0000-000097070000}"/>
    <cellStyle name="External 2" xfId="1939" xr:uid="{00000000-0005-0000-0000-000098070000}"/>
    <cellStyle name="External 2 2" xfId="1940" xr:uid="{00000000-0005-0000-0000-000099070000}"/>
    <cellStyle name="External 3" xfId="1941" xr:uid="{00000000-0005-0000-0000-00009A070000}"/>
    <cellStyle name="External 3 2" xfId="1942" xr:uid="{00000000-0005-0000-0000-00009B070000}"/>
    <cellStyle name="External 4" xfId="1943" xr:uid="{00000000-0005-0000-0000-00009C070000}"/>
    <cellStyle name="External 4 2" xfId="1944" xr:uid="{00000000-0005-0000-0000-00009D070000}"/>
    <cellStyle name="External 5" xfId="1945" xr:uid="{00000000-0005-0000-0000-00009E070000}"/>
    <cellStyle name="External 5 2" xfId="1946" xr:uid="{00000000-0005-0000-0000-00009F070000}"/>
    <cellStyle name="External 6" xfId="1947" xr:uid="{00000000-0005-0000-0000-0000A0070000}"/>
    <cellStyle name="External 6 2" xfId="1948" xr:uid="{00000000-0005-0000-0000-0000A1070000}"/>
    <cellStyle name="External 7" xfId="1949" xr:uid="{00000000-0005-0000-0000-0000A2070000}"/>
    <cellStyle name="External 7 2" xfId="1950" xr:uid="{00000000-0005-0000-0000-0000A3070000}"/>
    <cellStyle name="External 8" xfId="1951" xr:uid="{00000000-0005-0000-0000-0000A4070000}"/>
    <cellStyle name="External 8 2" xfId="1952" xr:uid="{00000000-0005-0000-0000-0000A5070000}"/>
    <cellStyle name="External 9" xfId="1953" xr:uid="{00000000-0005-0000-0000-0000A6070000}"/>
    <cellStyle name="External 9 2" xfId="1954" xr:uid="{00000000-0005-0000-0000-0000A7070000}"/>
    <cellStyle name="Flag" xfId="1955" xr:uid="{00000000-0005-0000-0000-0000A8070000}"/>
    <cellStyle name="Flag 10" xfId="1956" xr:uid="{00000000-0005-0000-0000-0000A9070000}"/>
    <cellStyle name="Flag 10 2" xfId="1957" xr:uid="{00000000-0005-0000-0000-0000AA070000}"/>
    <cellStyle name="Flag 11" xfId="1958" xr:uid="{00000000-0005-0000-0000-0000AB070000}"/>
    <cellStyle name="Flag 11 2" xfId="1959" xr:uid="{00000000-0005-0000-0000-0000AC070000}"/>
    <cellStyle name="Flag 12" xfId="1960" xr:uid="{00000000-0005-0000-0000-0000AD070000}"/>
    <cellStyle name="Flag 12 2" xfId="1961" xr:uid="{00000000-0005-0000-0000-0000AE070000}"/>
    <cellStyle name="Flag 13" xfId="1962" xr:uid="{00000000-0005-0000-0000-0000AF070000}"/>
    <cellStyle name="Flag 2" xfId="1963" xr:uid="{00000000-0005-0000-0000-0000B0070000}"/>
    <cellStyle name="Flag 2 2" xfId="1964" xr:uid="{00000000-0005-0000-0000-0000B1070000}"/>
    <cellStyle name="Flag 3" xfId="1965" xr:uid="{00000000-0005-0000-0000-0000B2070000}"/>
    <cellStyle name="Flag 3 2" xfId="1966" xr:uid="{00000000-0005-0000-0000-0000B3070000}"/>
    <cellStyle name="Flag 4" xfId="1967" xr:uid="{00000000-0005-0000-0000-0000B4070000}"/>
    <cellStyle name="Flag 4 2" xfId="1968" xr:uid="{00000000-0005-0000-0000-0000B5070000}"/>
    <cellStyle name="Flag 5" xfId="1969" xr:uid="{00000000-0005-0000-0000-0000B6070000}"/>
    <cellStyle name="Flag 5 2" xfId="1970" xr:uid="{00000000-0005-0000-0000-0000B7070000}"/>
    <cellStyle name="Flag 6" xfId="1971" xr:uid="{00000000-0005-0000-0000-0000B8070000}"/>
    <cellStyle name="Flag 6 2" xfId="1972" xr:uid="{00000000-0005-0000-0000-0000B9070000}"/>
    <cellStyle name="Flag 7" xfId="1973" xr:uid="{00000000-0005-0000-0000-0000BA070000}"/>
    <cellStyle name="Flag 7 2" xfId="1974" xr:uid="{00000000-0005-0000-0000-0000BB070000}"/>
    <cellStyle name="Flag 8" xfId="1975" xr:uid="{00000000-0005-0000-0000-0000BC070000}"/>
    <cellStyle name="Flag 8 2" xfId="1976" xr:uid="{00000000-0005-0000-0000-0000BD070000}"/>
    <cellStyle name="Flag 9" xfId="1977" xr:uid="{00000000-0005-0000-0000-0000BE070000}"/>
    <cellStyle name="Flag 9 2" xfId="1978" xr:uid="{00000000-0005-0000-0000-0000BF070000}"/>
    <cellStyle name="Followed Hyperlink 2" xfId="1979" xr:uid="{00000000-0005-0000-0000-0000C0070000}"/>
    <cellStyle name="GEN_Heading 1" xfId="1980" xr:uid="{00000000-0005-0000-0000-0000C1070000}"/>
    <cellStyle name="Good 2" xfId="1981" xr:uid="{00000000-0005-0000-0000-0000C2070000}"/>
    <cellStyle name="Good 2 2" xfId="52250" xr:uid="{5881E688-599E-40D9-B9AE-AC659A37313D}"/>
    <cellStyle name="Good 3" xfId="1982" xr:uid="{00000000-0005-0000-0000-0000C3070000}"/>
    <cellStyle name="Good 4" xfId="1983" xr:uid="{00000000-0005-0000-0000-0000C4070000}"/>
    <cellStyle name="H_Date" xfId="1984" xr:uid="{00000000-0005-0000-0000-0000C5070000}"/>
    <cellStyle name="H_Date_CFSP CPA model 20060613 v82" xfId="1985" xr:uid="{00000000-0005-0000-0000-0000C6070000}"/>
    <cellStyle name="H_Date_CFSP CPA model 20060613 v82 2" xfId="1986" xr:uid="{00000000-0005-0000-0000-0000C7070000}"/>
    <cellStyle name="H_Date_CFSP CPA model 20060613 v82 2 2" xfId="1987" xr:uid="{00000000-0005-0000-0000-0000C8070000}"/>
    <cellStyle name="H_Date_CFSP CPA model 20060613 v82 3" xfId="1988" xr:uid="{00000000-0005-0000-0000-0000C9070000}"/>
    <cellStyle name="H_Date_CFSP CPA model 20060613 v82 3 2" xfId="1989" xr:uid="{00000000-0005-0000-0000-0000CA070000}"/>
    <cellStyle name="Hardcode" xfId="1990" xr:uid="{00000000-0005-0000-0000-0000CB070000}"/>
    <cellStyle name="Header1" xfId="1991" xr:uid="{00000000-0005-0000-0000-0000CC070000}"/>
    <cellStyle name="Header2" xfId="1992" xr:uid="{00000000-0005-0000-0000-0000CD070000}"/>
    <cellStyle name="Header3" xfId="1993" xr:uid="{00000000-0005-0000-0000-0000CE070000}"/>
    <cellStyle name="Heading" xfId="9" xr:uid="{00000000-0005-0000-0000-0000CF070000}"/>
    <cellStyle name="Heading 1 2" xfId="1994" xr:uid="{00000000-0005-0000-0000-0000D0070000}"/>
    <cellStyle name="Heading 1 2 2" xfId="52252" xr:uid="{8B378D52-CBFD-40E3-B4B5-CFEAB8B78B8C}"/>
    <cellStyle name="Heading 1 3" xfId="1995" xr:uid="{00000000-0005-0000-0000-0000D1070000}"/>
    <cellStyle name="Heading 1 3 2" xfId="52317" xr:uid="{66BACA0F-CDB5-4405-823A-1584C8492737}"/>
    <cellStyle name="Heading 1 4" xfId="1996" xr:uid="{00000000-0005-0000-0000-0000D2070000}"/>
    <cellStyle name="Heading 1 5" xfId="1997" xr:uid="{00000000-0005-0000-0000-0000D3070000}"/>
    <cellStyle name="Heading 1 6" xfId="52251" xr:uid="{98F8DCDC-2046-45AC-8719-143F186CED00}"/>
    <cellStyle name="Heading 2 10" xfId="1998" xr:uid="{00000000-0005-0000-0000-0000D4070000}"/>
    <cellStyle name="Heading 2 11" xfId="1999" xr:uid="{00000000-0005-0000-0000-0000D5070000}"/>
    <cellStyle name="Heading 2 12" xfId="2000" xr:uid="{00000000-0005-0000-0000-0000D6070000}"/>
    <cellStyle name="Heading 2 13" xfId="2001" xr:uid="{00000000-0005-0000-0000-0000D7070000}"/>
    <cellStyle name="Heading 2 14" xfId="2002" xr:uid="{00000000-0005-0000-0000-0000D8070000}"/>
    <cellStyle name="Heading 2 15" xfId="2003" xr:uid="{00000000-0005-0000-0000-0000D9070000}"/>
    <cellStyle name="Heading 2 16" xfId="2004" xr:uid="{00000000-0005-0000-0000-0000DA070000}"/>
    <cellStyle name="Heading 2 17" xfId="2005" xr:uid="{00000000-0005-0000-0000-0000DB070000}"/>
    <cellStyle name="Heading 2 18" xfId="2006" xr:uid="{00000000-0005-0000-0000-0000DC070000}"/>
    <cellStyle name="Heading 2 19" xfId="2007" xr:uid="{00000000-0005-0000-0000-0000DD070000}"/>
    <cellStyle name="Heading 2 2" xfId="2008" xr:uid="{00000000-0005-0000-0000-0000DE070000}"/>
    <cellStyle name="Heading 2 2 2" xfId="52254" xr:uid="{CA3A4421-FD65-4ABB-AD5B-703DDAFA140D}"/>
    <cellStyle name="Heading 2 20" xfId="2009" xr:uid="{00000000-0005-0000-0000-0000DF070000}"/>
    <cellStyle name="Heading 2 21" xfId="2010" xr:uid="{00000000-0005-0000-0000-0000E0070000}"/>
    <cellStyle name="Heading 2 22" xfId="2011" xr:uid="{00000000-0005-0000-0000-0000E1070000}"/>
    <cellStyle name="Heading 2 23" xfId="2012" xr:uid="{00000000-0005-0000-0000-0000E2070000}"/>
    <cellStyle name="Heading 2 24" xfId="2013" xr:uid="{00000000-0005-0000-0000-0000E3070000}"/>
    <cellStyle name="Heading 2 25" xfId="2014" xr:uid="{00000000-0005-0000-0000-0000E4070000}"/>
    <cellStyle name="Heading 2 26" xfId="2015" xr:uid="{00000000-0005-0000-0000-0000E5070000}"/>
    <cellStyle name="Heading 2 27" xfId="2016" xr:uid="{00000000-0005-0000-0000-0000E6070000}"/>
    <cellStyle name="Heading 2 28" xfId="2017" xr:uid="{00000000-0005-0000-0000-0000E7070000}"/>
    <cellStyle name="Heading 2 29" xfId="2018" xr:uid="{00000000-0005-0000-0000-0000E8070000}"/>
    <cellStyle name="Heading 2 3" xfId="2019" xr:uid="{00000000-0005-0000-0000-0000E9070000}"/>
    <cellStyle name="Heading 2 3 2" xfId="2020" xr:uid="{00000000-0005-0000-0000-0000EA070000}"/>
    <cellStyle name="Heading 2 30" xfId="2021" xr:uid="{00000000-0005-0000-0000-0000EB070000}"/>
    <cellStyle name="Heading 2 31" xfId="2022" xr:uid="{00000000-0005-0000-0000-0000EC070000}"/>
    <cellStyle name="Heading 2 32" xfId="2023" xr:uid="{00000000-0005-0000-0000-0000ED070000}"/>
    <cellStyle name="Heading 2 33" xfId="2024" xr:uid="{00000000-0005-0000-0000-0000EE070000}"/>
    <cellStyle name="Heading 2 34" xfId="2025" xr:uid="{00000000-0005-0000-0000-0000EF070000}"/>
    <cellStyle name="Heading 2 35" xfId="2026" xr:uid="{00000000-0005-0000-0000-0000F0070000}"/>
    <cellStyle name="Heading 2 36" xfId="2027" xr:uid="{00000000-0005-0000-0000-0000F1070000}"/>
    <cellStyle name="Heading 2 37" xfId="2028" xr:uid="{00000000-0005-0000-0000-0000F2070000}"/>
    <cellStyle name="Heading 2 38" xfId="2029" xr:uid="{00000000-0005-0000-0000-0000F3070000}"/>
    <cellStyle name="Heading 2 39" xfId="2030" xr:uid="{00000000-0005-0000-0000-0000F4070000}"/>
    <cellStyle name="Heading 2 4" xfId="2031" xr:uid="{00000000-0005-0000-0000-0000F5070000}"/>
    <cellStyle name="Heading 2 40" xfId="2032" xr:uid="{00000000-0005-0000-0000-0000F6070000}"/>
    <cellStyle name="Heading 2 41" xfId="52253" xr:uid="{75571BE4-94D7-4DA4-B008-7C522B2F4CB5}"/>
    <cellStyle name="Heading 2 5" xfId="2033" xr:uid="{00000000-0005-0000-0000-0000F7070000}"/>
    <cellStyle name="Heading 2 6" xfId="2034" xr:uid="{00000000-0005-0000-0000-0000F8070000}"/>
    <cellStyle name="Heading 2 6 2" xfId="52331" xr:uid="{3CC354F4-F840-4BFB-BA73-B18153F6261E}"/>
    <cellStyle name="Heading 2 7" xfId="2035" xr:uid="{00000000-0005-0000-0000-0000F9070000}"/>
    <cellStyle name="Heading 2 8" xfId="2036" xr:uid="{00000000-0005-0000-0000-0000FA070000}"/>
    <cellStyle name="Heading 2 9" xfId="2037" xr:uid="{00000000-0005-0000-0000-0000FB070000}"/>
    <cellStyle name="Heading 3 10" xfId="2038" xr:uid="{00000000-0005-0000-0000-0000FC070000}"/>
    <cellStyle name="Heading 3 11" xfId="2039" xr:uid="{00000000-0005-0000-0000-0000FD070000}"/>
    <cellStyle name="Heading 3 12" xfId="2040" xr:uid="{00000000-0005-0000-0000-0000FE070000}"/>
    <cellStyle name="Heading 3 13" xfId="2041" xr:uid="{00000000-0005-0000-0000-0000FF070000}"/>
    <cellStyle name="Heading 3 14" xfId="2042" xr:uid="{00000000-0005-0000-0000-000000080000}"/>
    <cellStyle name="Heading 3 15" xfId="2043" xr:uid="{00000000-0005-0000-0000-000001080000}"/>
    <cellStyle name="Heading 3 16" xfId="2044" xr:uid="{00000000-0005-0000-0000-000002080000}"/>
    <cellStyle name="Heading 3 17" xfId="2045" xr:uid="{00000000-0005-0000-0000-000003080000}"/>
    <cellStyle name="Heading 3 18" xfId="2046" xr:uid="{00000000-0005-0000-0000-000004080000}"/>
    <cellStyle name="Heading 3 19" xfId="2047" xr:uid="{00000000-0005-0000-0000-000005080000}"/>
    <cellStyle name="Heading 3 2" xfId="2048" xr:uid="{00000000-0005-0000-0000-000006080000}"/>
    <cellStyle name="Heading 3 2 2" xfId="2049" xr:uid="{00000000-0005-0000-0000-000007080000}"/>
    <cellStyle name="Heading 3 2 3" xfId="52256" xr:uid="{E48E8EF3-3FB4-47F8-8A02-29F04E0DF557}"/>
    <cellStyle name="Heading 3 20" xfId="2050" xr:uid="{00000000-0005-0000-0000-000008080000}"/>
    <cellStyle name="Heading 3 21" xfId="2051" xr:uid="{00000000-0005-0000-0000-000009080000}"/>
    <cellStyle name="Heading 3 22" xfId="2052" xr:uid="{00000000-0005-0000-0000-00000A080000}"/>
    <cellStyle name="Heading 3 23" xfId="2053" xr:uid="{00000000-0005-0000-0000-00000B080000}"/>
    <cellStyle name="Heading 3 24" xfId="2054" xr:uid="{00000000-0005-0000-0000-00000C080000}"/>
    <cellStyle name="Heading 3 25" xfId="2055" xr:uid="{00000000-0005-0000-0000-00000D080000}"/>
    <cellStyle name="Heading 3 26" xfId="2056" xr:uid="{00000000-0005-0000-0000-00000E080000}"/>
    <cellStyle name="Heading 3 27" xfId="2057" xr:uid="{00000000-0005-0000-0000-00000F080000}"/>
    <cellStyle name="Heading 3 28" xfId="2058" xr:uid="{00000000-0005-0000-0000-000010080000}"/>
    <cellStyle name="Heading 3 29" xfId="2059" xr:uid="{00000000-0005-0000-0000-000011080000}"/>
    <cellStyle name="Heading 3 3" xfId="2060" xr:uid="{00000000-0005-0000-0000-000012080000}"/>
    <cellStyle name="Heading 3 3 2" xfId="2061" xr:uid="{00000000-0005-0000-0000-000013080000}"/>
    <cellStyle name="Heading 3 30" xfId="2062" xr:uid="{00000000-0005-0000-0000-000014080000}"/>
    <cellStyle name="Heading 3 31" xfId="2063" xr:uid="{00000000-0005-0000-0000-000015080000}"/>
    <cellStyle name="Heading 3 32" xfId="2064" xr:uid="{00000000-0005-0000-0000-000016080000}"/>
    <cellStyle name="Heading 3 33" xfId="2065" xr:uid="{00000000-0005-0000-0000-000017080000}"/>
    <cellStyle name="Heading 3 34" xfId="2066" xr:uid="{00000000-0005-0000-0000-000018080000}"/>
    <cellStyle name="Heading 3 35" xfId="2067" xr:uid="{00000000-0005-0000-0000-000019080000}"/>
    <cellStyle name="Heading 3 36" xfId="2068" xr:uid="{00000000-0005-0000-0000-00001A080000}"/>
    <cellStyle name="Heading 3 37" xfId="2069" xr:uid="{00000000-0005-0000-0000-00001B080000}"/>
    <cellStyle name="Heading 3 38" xfId="2070" xr:uid="{00000000-0005-0000-0000-00001C080000}"/>
    <cellStyle name="Heading 3 39" xfId="2071" xr:uid="{00000000-0005-0000-0000-00001D080000}"/>
    <cellStyle name="Heading 3 4" xfId="2072" xr:uid="{00000000-0005-0000-0000-00001E080000}"/>
    <cellStyle name="Heading 3 40" xfId="2073" xr:uid="{00000000-0005-0000-0000-00001F080000}"/>
    <cellStyle name="Heading 3 41" xfId="2074" xr:uid="{00000000-0005-0000-0000-000020080000}"/>
    <cellStyle name="Heading 3 42" xfId="52255" xr:uid="{F212B2BE-2A07-4B72-9854-71B9EFE97C5D}"/>
    <cellStyle name="Heading 3 5" xfId="2075" xr:uid="{00000000-0005-0000-0000-000021080000}"/>
    <cellStyle name="Heading 3 6" xfId="2076" xr:uid="{00000000-0005-0000-0000-000022080000}"/>
    <cellStyle name="Heading 3 7" xfId="2077" xr:uid="{00000000-0005-0000-0000-000023080000}"/>
    <cellStyle name="Heading 3 8" xfId="2078" xr:uid="{00000000-0005-0000-0000-000024080000}"/>
    <cellStyle name="Heading 3 9" xfId="2079" xr:uid="{00000000-0005-0000-0000-000025080000}"/>
    <cellStyle name="Heading 3." xfId="52347" xr:uid="{075BF380-0083-4708-A8C7-2AB23ACC7BDD}"/>
    <cellStyle name="Heading 4 10" xfId="2080" xr:uid="{00000000-0005-0000-0000-000026080000}"/>
    <cellStyle name="Heading 4 11" xfId="2081" xr:uid="{00000000-0005-0000-0000-000027080000}"/>
    <cellStyle name="Heading 4 12" xfId="2082" xr:uid="{00000000-0005-0000-0000-000028080000}"/>
    <cellStyle name="Heading 4 13" xfId="2083" xr:uid="{00000000-0005-0000-0000-000029080000}"/>
    <cellStyle name="Heading 4 14" xfId="2084" xr:uid="{00000000-0005-0000-0000-00002A080000}"/>
    <cellStyle name="Heading 4 15" xfId="2085" xr:uid="{00000000-0005-0000-0000-00002B080000}"/>
    <cellStyle name="Heading 4 16" xfId="2086" xr:uid="{00000000-0005-0000-0000-00002C080000}"/>
    <cellStyle name="Heading 4 17" xfId="2087" xr:uid="{00000000-0005-0000-0000-00002D080000}"/>
    <cellStyle name="Heading 4 18" xfId="2088" xr:uid="{00000000-0005-0000-0000-00002E080000}"/>
    <cellStyle name="Heading 4 19" xfId="2089" xr:uid="{00000000-0005-0000-0000-00002F080000}"/>
    <cellStyle name="Heading 4 2" xfId="2090" xr:uid="{00000000-0005-0000-0000-000030080000}"/>
    <cellStyle name="Heading 4 2 2" xfId="52258" xr:uid="{319AF7A8-1E11-4F1C-AC3D-111FF37BFD43}"/>
    <cellStyle name="Heading 4 20" xfId="2091" xr:uid="{00000000-0005-0000-0000-000031080000}"/>
    <cellStyle name="Heading 4 21" xfId="2092" xr:uid="{00000000-0005-0000-0000-000032080000}"/>
    <cellStyle name="Heading 4 22" xfId="2093" xr:uid="{00000000-0005-0000-0000-000033080000}"/>
    <cellStyle name="Heading 4 23" xfId="2094" xr:uid="{00000000-0005-0000-0000-000034080000}"/>
    <cellStyle name="Heading 4 24" xfId="2095" xr:uid="{00000000-0005-0000-0000-000035080000}"/>
    <cellStyle name="Heading 4 25" xfId="2096" xr:uid="{00000000-0005-0000-0000-000036080000}"/>
    <cellStyle name="Heading 4 26" xfId="2097" xr:uid="{00000000-0005-0000-0000-000037080000}"/>
    <cellStyle name="Heading 4 27" xfId="2098" xr:uid="{00000000-0005-0000-0000-000038080000}"/>
    <cellStyle name="Heading 4 28" xfId="2099" xr:uid="{00000000-0005-0000-0000-000039080000}"/>
    <cellStyle name="Heading 4 29" xfId="2100" xr:uid="{00000000-0005-0000-0000-00003A080000}"/>
    <cellStyle name="Heading 4 3" xfId="2101" xr:uid="{00000000-0005-0000-0000-00003B080000}"/>
    <cellStyle name="Heading 4 3 2" xfId="2102" xr:uid="{00000000-0005-0000-0000-00003C080000}"/>
    <cellStyle name="Heading 4 3 3" xfId="52352" xr:uid="{FC226E9F-B9A6-4E9B-84AA-C46921AAA844}"/>
    <cellStyle name="Heading 4 30" xfId="2103" xr:uid="{00000000-0005-0000-0000-00003D080000}"/>
    <cellStyle name="Heading 4 31" xfId="2104" xr:uid="{00000000-0005-0000-0000-00003E080000}"/>
    <cellStyle name="Heading 4 32" xfId="2105" xr:uid="{00000000-0005-0000-0000-00003F080000}"/>
    <cellStyle name="Heading 4 33" xfId="2106" xr:uid="{00000000-0005-0000-0000-000040080000}"/>
    <cellStyle name="Heading 4 34" xfId="2107" xr:uid="{00000000-0005-0000-0000-000041080000}"/>
    <cellStyle name="Heading 4 35" xfId="2108" xr:uid="{00000000-0005-0000-0000-000042080000}"/>
    <cellStyle name="Heading 4 36" xfId="2109" xr:uid="{00000000-0005-0000-0000-000043080000}"/>
    <cellStyle name="Heading 4 37" xfId="2110" xr:uid="{00000000-0005-0000-0000-000044080000}"/>
    <cellStyle name="Heading 4 38" xfId="2111" xr:uid="{00000000-0005-0000-0000-000045080000}"/>
    <cellStyle name="Heading 4 39" xfId="2112" xr:uid="{00000000-0005-0000-0000-000046080000}"/>
    <cellStyle name="Heading 4 4" xfId="2113" xr:uid="{00000000-0005-0000-0000-000047080000}"/>
    <cellStyle name="Heading 4 4 2" xfId="52375" xr:uid="{73F32736-A2F7-42E3-B199-22F9B7205CFC}"/>
    <cellStyle name="Heading 4 4 3" xfId="52320" xr:uid="{A27E268E-E447-4FC9-A0E2-2F589B40BE90}"/>
    <cellStyle name="Heading 4 40" xfId="2114" xr:uid="{00000000-0005-0000-0000-000048080000}"/>
    <cellStyle name="Heading 4 41" xfId="2115" xr:uid="{00000000-0005-0000-0000-000049080000}"/>
    <cellStyle name="Heading 4 42" xfId="52257" xr:uid="{75985882-D92D-4D8E-84E1-D92BC1795A08}"/>
    <cellStyle name="Heading 4 5" xfId="2116" xr:uid="{00000000-0005-0000-0000-00004A080000}"/>
    <cellStyle name="Heading 4 6" xfId="2117" xr:uid="{00000000-0005-0000-0000-00004B080000}"/>
    <cellStyle name="Heading 4 7" xfId="2118" xr:uid="{00000000-0005-0000-0000-00004C080000}"/>
    <cellStyle name="Heading 4 8" xfId="2119" xr:uid="{00000000-0005-0000-0000-00004D080000}"/>
    <cellStyle name="Heading 4 9" xfId="2120" xr:uid="{00000000-0005-0000-0000-00004E080000}"/>
    <cellStyle name="Heading 4." xfId="52346" xr:uid="{B8ACC37A-BFA5-4126-A08C-5011736A423E}"/>
    <cellStyle name="Heading1" xfId="2121" xr:uid="{00000000-0005-0000-0000-00004F080000}"/>
    <cellStyle name="Hyperlink" xfId="3" builtinId="8"/>
    <cellStyle name="Hyperlink 10" xfId="2122" xr:uid="{00000000-0005-0000-0000-000051080000}"/>
    <cellStyle name="Hyperlink 11" xfId="2123" xr:uid="{00000000-0005-0000-0000-000052080000}"/>
    <cellStyle name="Hyperlink 12" xfId="52122" xr:uid="{00000000-0005-0000-0000-000053080000}"/>
    <cellStyle name="Hyperlink 13" xfId="52134" xr:uid="{00000000-0005-0000-0000-000054080000}"/>
    <cellStyle name="Hyperlink 2" xfId="2124" xr:uid="{00000000-0005-0000-0000-000055080000}"/>
    <cellStyle name="Hyperlink 2 2" xfId="2125" xr:uid="{00000000-0005-0000-0000-000056080000}"/>
    <cellStyle name="Hyperlink 2 2 2" xfId="2126" xr:uid="{00000000-0005-0000-0000-000057080000}"/>
    <cellStyle name="Hyperlink 2 2 3" xfId="52148" xr:uid="{00000000-0005-0000-0000-000058080000}"/>
    <cellStyle name="Hyperlink 2 3" xfId="2127" xr:uid="{00000000-0005-0000-0000-000059080000}"/>
    <cellStyle name="Hyperlink 2 4" xfId="2128" xr:uid="{00000000-0005-0000-0000-00005A080000}"/>
    <cellStyle name="Hyperlink 2 5" xfId="52140" xr:uid="{00000000-0005-0000-0000-00005B080000}"/>
    <cellStyle name="Hyperlink 3" xfId="2129" xr:uid="{00000000-0005-0000-0000-00005C080000}"/>
    <cellStyle name="Hyperlink 3 2" xfId="2130" xr:uid="{00000000-0005-0000-0000-00005D080000}"/>
    <cellStyle name="Hyperlink 3 3" xfId="52142" xr:uid="{00000000-0005-0000-0000-00005E080000}"/>
    <cellStyle name="Hyperlink 4" xfId="2131" xr:uid="{00000000-0005-0000-0000-00005F080000}"/>
    <cellStyle name="Hyperlink 4 2" xfId="52146" xr:uid="{00000000-0005-0000-0000-000060080000}"/>
    <cellStyle name="Hyperlink 5" xfId="2132" xr:uid="{00000000-0005-0000-0000-000061080000}"/>
    <cellStyle name="Hyperlink 5 2" xfId="52152" xr:uid="{00000000-0005-0000-0000-000062080000}"/>
    <cellStyle name="Hyperlink 6" xfId="2133" xr:uid="{00000000-0005-0000-0000-000063080000}"/>
    <cellStyle name="Hyperlink 6 2" xfId="52156" xr:uid="{00000000-0005-0000-0000-000064080000}"/>
    <cellStyle name="Hyperlink 7" xfId="2134" xr:uid="{00000000-0005-0000-0000-000065080000}"/>
    <cellStyle name="Hyperlink 7 2" xfId="52167" xr:uid="{00000000-0005-0000-0000-000066080000}"/>
    <cellStyle name="Hyperlink 8" xfId="2135" xr:uid="{00000000-0005-0000-0000-000067080000}"/>
    <cellStyle name="Hyperlink 9" xfId="2136" xr:uid="{00000000-0005-0000-0000-000068080000}"/>
    <cellStyle name="Hyperlink Arrow" xfId="2137" xr:uid="{00000000-0005-0000-0000-000069080000}"/>
    <cellStyle name="Hyperlink Arrow 2" xfId="2138" xr:uid="{00000000-0005-0000-0000-00006A080000}"/>
    <cellStyle name="Hyperlink Arrow 3" xfId="52259" xr:uid="{6B3B9025-2636-4EAC-94F4-0AF1553BE4AE}"/>
    <cellStyle name="Hyperlink Check" xfId="52260" xr:uid="{A6D98F3A-7408-4191-B20C-654D5ACFBDDE}"/>
    <cellStyle name="Hyperlink Text" xfId="2139" xr:uid="{00000000-0005-0000-0000-00006B080000}"/>
    <cellStyle name="Hyperlink Text 2" xfId="2140" xr:uid="{00000000-0005-0000-0000-00006C080000}"/>
    <cellStyle name="Hyperlink Text 2 2" xfId="52263" xr:uid="{5F46A837-6DEB-491B-8B28-9155E35B5DA9}"/>
    <cellStyle name="Hyperlink Text 2 3" xfId="52262" xr:uid="{DAB09BF3-AB2F-4DEB-94BF-64CEBBBDF744}"/>
    <cellStyle name="Hyperlink Text 3" xfId="52261" xr:uid="{54D734B3-9385-49C5-A327-6DCD8BB19CE9}"/>
    <cellStyle name="Hyperlinks" xfId="8" xr:uid="{00000000-0005-0000-0000-00006D080000}"/>
    <cellStyle name="I_#_0dp" xfId="2141" xr:uid="{00000000-0005-0000-0000-00006E080000}"/>
    <cellStyle name="I_#_0dp 10" xfId="2142" xr:uid="{00000000-0005-0000-0000-00006F080000}"/>
    <cellStyle name="I_#_0dp 10 2" xfId="2143" xr:uid="{00000000-0005-0000-0000-000070080000}"/>
    <cellStyle name="I_#_0dp 11" xfId="2144" xr:uid="{00000000-0005-0000-0000-000071080000}"/>
    <cellStyle name="I_#_0dp 11 2" xfId="2145" xr:uid="{00000000-0005-0000-0000-000072080000}"/>
    <cellStyle name="I_#_0dp 12" xfId="2146" xr:uid="{00000000-0005-0000-0000-000073080000}"/>
    <cellStyle name="I_#_0dp 12 2" xfId="2147" xr:uid="{00000000-0005-0000-0000-000074080000}"/>
    <cellStyle name="I_#_0dp 13" xfId="2148" xr:uid="{00000000-0005-0000-0000-000075080000}"/>
    <cellStyle name="I_#_0dp 2" xfId="2149" xr:uid="{00000000-0005-0000-0000-000076080000}"/>
    <cellStyle name="I_#_0dp 2 2" xfId="2150" xr:uid="{00000000-0005-0000-0000-000077080000}"/>
    <cellStyle name="I_#_0dp 3" xfId="2151" xr:uid="{00000000-0005-0000-0000-000078080000}"/>
    <cellStyle name="I_#_0dp 3 2" xfId="2152" xr:uid="{00000000-0005-0000-0000-000079080000}"/>
    <cellStyle name="I_#_0dp 4" xfId="2153" xr:uid="{00000000-0005-0000-0000-00007A080000}"/>
    <cellStyle name="I_#_0dp 4 2" xfId="2154" xr:uid="{00000000-0005-0000-0000-00007B080000}"/>
    <cellStyle name="I_#_0dp 5" xfId="2155" xr:uid="{00000000-0005-0000-0000-00007C080000}"/>
    <cellStyle name="I_#_0dp 5 2" xfId="2156" xr:uid="{00000000-0005-0000-0000-00007D080000}"/>
    <cellStyle name="I_#_0dp 6" xfId="2157" xr:uid="{00000000-0005-0000-0000-00007E080000}"/>
    <cellStyle name="I_#_0dp 6 2" xfId="2158" xr:uid="{00000000-0005-0000-0000-00007F080000}"/>
    <cellStyle name="I_#_0dp 7" xfId="2159" xr:uid="{00000000-0005-0000-0000-000080080000}"/>
    <cellStyle name="I_#_0dp 7 2" xfId="2160" xr:uid="{00000000-0005-0000-0000-000081080000}"/>
    <cellStyle name="I_#_0dp 8" xfId="2161" xr:uid="{00000000-0005-0000-0000-000082080000}"/>
    <cellStyle name="I_#_0dp 8 2" xfId="2162" xr:uid="{00000000-0005-0000-0000-000083080000}"/>
    <cellStyle name="I_#_0dp 9" xfId="2163" xr:uid="{00000000-0005-0000-0000-000084080000}"/>
    <cellStyle name="I_#_0dp 9 2" xfId="2164" xr:uid="{00000000-0005-0000-0000-000085080000}"/>
    <cellStyle name="I_#_1dp" xfId="2165" xr:uid="{00000000-0005-0000-0000-000086080000}"/>
    <cellStyle name="I_#_1dp 10" xfId="2166" xr:uid="{00000000-0005-0000-0000-000087080000}"/>
    <cellStyle name="I_#_1dp 10 2" xfId="2167" xr:uid="{00000000-0005-0000-0000-000088080000}"/>
    <cellStyle name="I_#_1dp 11" xfId="2168" xr:uid="{00000000-0005-0000-0000-000089080000}"/>
    <cellStyle name="I_#_1dp 11 2" xfId="2169" xr:uid="{00000000-0005-0000-0000-00008A080000}"/>
    <cellStyle name="I_#_1dp 12" xfId="2170" xr:uid="{00000000-0005-0000-0000-00008B080000}"/>
    <cellStyle name="I_#_1dp 12 2" xfId="2171" xr:uid="{00000000-0005-0000-0000-00008C080000}"/>
    <cellStyle name="I_#_1dp 13" xfId="2172" xr:uid="{00000000-0005-0000-0000-00008D080000}"/>
    <cellStyle name="I_#_1dp 2" xfId="2173" xr:uid="{00000000-0005-0000-0000-00008E080000}"/>
    <cellStyle name="I_#_1dp 2 2" xfId="2174" xr:uid="{00000000-0005-0000-0000-00008F080000}"/>
    <cellStyle name="I_#_1dp 3" xfId="2175" xr:uid="{00000000-0005-0000-0000-000090080000}"/>
    <cellStyle name="I_#_1dp 3 2" xfId="2176" xr:uid="{00000000-0005-0000-0000-000091080000}"/>
    <cellStyle name="I_#_1dp 4" xfId="2177" xr:uid="{00000000-0005-0000-0000-000092080000}"/>
    <cellStyle name="I_#_1dp 4 2" xfId="2178" xr:uid="{00000000-0005-0000-0000-000093080000}"/>
    <cellStyle name="I_#_1dp 5" xfId="2179" xr:uid="{00000000-0005-0000-0000-000094080000}"/>
    <cellStyle name="I_#_1dp 5 2" xfId="2180" xr:uid="{00000000-0005-0000-0000-000095080000}"/>
    <cellStyle name="I_#_1dp 6" xfId="2181" xr:uid="{00000000-0005-0000-0000-000096080000}"/>
    <cellStyle name="I_#_1dp 6 2" xfId="2182" xr:uid="{00000000-0005-0000-0000-000097080000}"/>
    <cellStyle name="I_#_1dp 7" xfId="2183" xr:uid="{00000000-0005-0000-0000-000098080000}"/>
    <cellStyle name="I_#_1dp 7 2" xfId="2184" xr:uid="{00000000-0005-0000-0000-000099080000}"/>
    <cellStyle name="I_#_1dp 8" xfId="2185" xr:uid="{00000000-0005-0000-0000-00009A080000}"/>
    <cellStyle name="I_#_1dp 8 2" xfId="2186" xr:uid="{00000000-0005-0000-0000-00009B080000}"/>
    <cellStyle name="I_#_1dp 9" xfId="2187" xr:uid="{00000000-0005-0000-0000-00009C080000}"/>
    <cellStyle name="I_#_1dp 9 2" xfId="2188" xr:uid="{00000000-0005-0000-0000-00009D080000}"/>
    <cellStyle name="I_#_2dp" xfId="2189" xr:uid="{00000000-0005-0000-0000-00009E080000}"/>
    <cellStyle name="I_#_2dp 10" xfId="2190" xr:uid="{00000000-0005-0000-0000-00009F080000}"/>
    <cellStyle name="I_#_2dp 10 2" xfId="2191" xr:uid="{00000000-0005-0000-0000-0000A0080000}"/>
    <cellStyle name="I_#_2dp 11" xfId="2192" xr:uid="{00000000-0005-0000-0000-0000A1080000}"/>
    <cellStyle name="I_#_2dp 11 2" xfId="2193" xr:uid="{00000000-0005-0000-0000-0000A2080000}"/>
    <cellStyle name="I_#_2dp 12" xfId="2194" xr:uid="{00000000-0005-0000-0000-0000A3080000}"/>
    <cellStyle name="I_#_2dp 12 2" xfId="2195" xr:uid="{00000000-0005-0000-0000-0000A4080000}"/>
    <cellStyle name="I_#_2dp 13" xfId="2196" xr:uid="{00000000-0005-0000-0000-0000A5080000}"/>
    <cellStyle name="I_#_2dp 2" xfId="2197" xr:uid="{00000000-0005-0000-0000-0000A6080000}"/>
    <cellStyle name="I_#_2dp 2 2" xfId="2198" xr:uid="{00000000-0005-0000-0000-0000A7080000}"/>
    <cellStyle name="I_#_2dp 3" xfId="2199" xr:uid="{00000000-0005-0000-0000-0000A8080000}"/>
    <cellStyle name="I_#_2dp 3 2" xfId="2200" xr:uid="{00000000-0005-0000-0000-0000A9080000}"/>
    <cellStyle name="I_#_2dp 4" xfId="2201" xr:uid="{00000000-0005-0000-0000-0000AA080000}"/>
    <cellStyle name="I_#_2dp 4 2" xfId="2202" xr:uid="{00000000-0005-0000-0000-0000AB080000}"/>
    <cellStyle name="I_#_2dp 5" xfId="2203" xr:uid="{00000000-0005-0000-0000-0000AC080000}"/>
    <cellStyle name="I_#_2dp 5 2" xfId="2204" xr:uid="{00000000-0005-0000-0000-0000AD080000}"/>
    <cellStyle name="I_#_2dp 6" xfId="2205" xr:uid="{00000000-0005-0000-0000-0000AE080000}"/>
    <cellStyle name="I_#_2dp 6 2" xfId="2206" xr:uid="{00000000-0005-0000-0000-0000AF080000}"/>
    <cellStyle name="I_#_2dp 7" xfId="2207" xr:uid="{00000000-0005-0000-0000-0000B0080000}"/>
    <cellStyle name="I_#_2dp 7 2" xfId="2208" xr:uid="{00000000-0005-0000-0000-0000B1080000}"/>
    <cellStyle name="I_#_2dp 8" xfId="2209" xr:uid="{00000000-0005-0000-0000-0000B2080000}"/>
    <cellStyle name="I_#_2dp 8 2" xfId="2210" xr:uid="{00000000-0005-0000-0000-0000B3080000}"/>
    <cellStyle name="I_#_2dp 9" xfId="2211" xr:uid="{00000000-0005-0000-0000-0000B4080000}"/>
    <cellStyle name="I_#_2dp 9 2" xfId="2212" xr:uid="{00000000-0005-0000-0000-0000B5080000}"/>
    <cellStyle name="I_#_4dp" xfId="2213" xr:uid="{00000000-0005-0000-0000-0000B6080000}"/>
    <cellStyle name="I_#_4dp 10" xfId="2214" xr:uid="{00000000-0005-0000-0000-0000B7080000}"/>
    <cellStyle name="I_#_4dp 10 2" xfId="2215" xr:uid="{00000000-0005-0000-0000-0000B8080000}"/>
    <cellStyle name="I_#_4dp 11" xfId="2216" xr:uid="{00000000-0005-0000-0000-0000B9080000}"/>
    <cellStyle name="I_#_4dp 11 2" xfId="2217" xr:uid="{00000000-0005-0000-0000-0000BA080000}"/>
    <cellStyle name="I_#_4dp 12" xfId="2218" xr:uid="{00000000-0005-0000-0000-0000BB080000}"/>
    <cellStyle name="I_#_4dp 12 2" xfId="2219" xr:uid="{00000000-0005-0000-0000-0000BC080000}"/>
    <cellStyle name="I_#_4dp 13" xfId="2220" xr:uid="{00000000-0005-0000-0000-0000BD080000}"/>
    <cellStyle name="I_#_4dp 2" xfId="2221" xr:uid="{00000000-0005-0000-0000-0000BE080000}"/>
    <cellStyle name="I_#_4dp 2 2" xfId="2222" xr:uid="{00000000-0005-0000-0000-0000BF080000}"/>
    <cellStyle name="I_#_4dp 3" xfId="2223" xr:uid="{00000000-0005-0000-0000-0000C0080000}"/>
    <cellStyle name="I_#_4dp 3 2" xfId="2224" xr:uid="{00000000-0005-0000-0000-0000C1080000}"/>
    <cellStyle name="I_#_4dp 4" xfId="2225" xr:uid="{00000000-0005-0000-0000-0000C2080000}"/>
    <cellStyle name="I_#_4dp 4 2" xfId="2226" xr:uid="{00000000-0005-0000-0000-0000C3080000}"/>
    <cellStyle name="I_#_4dp 5" xfId="2227" xr:uid="{00000000-0005-0000-0000-0000C4080000}"/>
    <cellStyle name="I_#_4dp 5 2" xfId="2228" xr:uid="{00000000-0005-0000-0000-0000C5080000}"/>
    <cellStyle name="I_#_4dp 6" xfId="2229" xr:uid="{00000000-0005-0000-0000-0000C6080000}"/>
    <cellStyle name="I_#_4dp 6 2" xfId="2230" xr:uid="{00000000-0005-0000-0000-0000C7080000}"/>
    <cellStyle name="I_#_4dp 7" xfId="2231" xr:uid="{00000000-0005-0000-0000-0000C8080000}"/>
    <cellStyle name="I_#_4dp 7 2" xfId="2232" xr:uid="{00000000-0005-0000-0000-0000C9080000}"/>
    <cellStyle name="I_#_4dp 8" xfId="2233" xr:uid="{00000000-0005-0000-0000-0000CA080000}"/>
    <cellStyle name="I_#_4dp 8 2" xfId="2234" xr:uid="{00000000-0005-0000-0000-0000CB080000}"/>
    <cellStyle name="I_#_4dp 9" xfId="2235" xr:uid="{00000000-0005-0000-0000-0000CC080000}"/>
    <cellStyle name="I_#_4dp 9 2" xfId="2236" xr:uid="{00000000-0005-0000-0000-0000CD080000}"/>
    <cellStyle name="I_%_0dp" xfId="2237" xr:uid="{00000000-0005-0000-0000-0000CE080000}"/>
    <cellStyle name="I_%_0dp 10" xfId="2238" xr:uid="{00000000-0005-0000-0000-0000CF080000}"/>
    <cellStyle name="I_%_0dp 10 2" xfId="2239" xr:uid="{00000000-0005-0000-0000-0000D0080000}"/>
    <cellStyle name="I_%_0dp 11" xfId="2240" xr:uid="{00000000-0005-0000-0000-0000D1080000}"/>
    <cellStyle name="I_%_0dp 11 2" xfId="2241" xr:uid="{00000000-0005-0000-0000-0000D2080000}"/>
    <cellStyle name="I_%_0dp 12" xfId="2242" xr:uid="{00000000-0005-0000-0000-0000D3080000}"/>
    <cellStyle name="I_%_0dp 12 2" xfId="2243" xr:uid="{00000000-0005-0000-0000-0000D4080000}"/>
    <cellStyle name="I_%_0dp 13" xfId="2244" xr:uid="{00000000-0005-0000-0000-0000D5080000}"/>
    <cellStyle name="I_%_0dp 2" xfId="2245" xr:uid="{00000000-0005-0000-0000-0000D6080000}"/>
    <cellStyle name="I_%_0dp 2 2" xfId="2246" xr:uid="{00000000-0005-0000-0000-0000D7080000}"/>
    <cellStyle name="I_%_0dp 3" xfId="2247" xr:uid="{00000000-0005-0000-0000-0000D8080000}"/>
    <cellStyle name="I_%_0dp 3 2" xfId="2248" xr:uid="{00000000-0005-0000-0000-0000D9080000}"/>
    <cellStyle name="I_%_0dp 4" xfId="2249" xr:uid="{00000000-0005-0000-0000-0000DA080000}"/>
    <cellStyle name="I_%_0dp 4 2" xfId="2250" xr:uid="{00000000-0005-0000-0000-0000DB080000}"/>
    <cellStyle name="I_%_0dp 5" xfId="2251" xr:uid="{00000000-0005-0000-0000-0000DC080000}"/>
    <cellStyle name="I_%_0dp 5 2" xfId="2252" xr:uid="{00000000-0005-0000-0000-0000DD080000}"/>
    <cellStyle name="I_%_0dp 6" xfId="2253" xr:uid="{00000000-0005-0000-0000-0000DE080000}"/>
    <cellStyle name="I_%_0dp 6 2" xfId="2254" xr:uid="{00000000-0005-0000-0000-0000DF080000}"/>
    <cellStyle name="I_%_0dp 7" xfId="2255" xr:uid="{00000000-0005-0000-0000-0000E0080000}"/>
    <cellStyle name="I_%_0dp 7 2" xfId="2256" xr:uid="{00000000-0005-0000-0000-0000E1080000}"/>
    <cellStyle name="I_%_0dp 8" xfId="2257" xr:uid="{00000000-0005-0000-0000-0000E2080000}"/>
    <cellStyle name="I_%_0dp 8 2" xfId="2258" xr:uid="{00000000-0005-0000-0000-0000E3080000}"/>
    <cellStyle name="I_%_0dp 9" xfId="2259" xr:uid="{00000000-0005-0000-0000-0000E4080000}"/>
    <cellStyle name="I_%_0dp 9 2" xfId="2260" xr:uid="{00000000-0005-0000-0000-0000E5080000}"/>
    <cellStyle name="I_%_1dp" xfId="2261" xr:uid="{00000000-0005-0000-0000-0000E6080000}"/>
    <cellStyle name="I_%_1dp 10" xfId="2262" xr:uid="{00000000-0005-0000-0000-0000E7080000}"/>
    <cellStyle name="I_%_1dp 10 2" xfId="2263" xr:uid="{00000000-0005-0000-0000-0000E8080000}"/>
    <cellStyle name="I_%_1dp 11" xfId="2264" xr:uid="{00000000-0005-0000-0000-0000E9080000}"/>
    <cellStyle name="I_%_1dp 11 2" xfId="2265" xr:uid="{00000000-0005-0000-0000-0000EA080000}"/>
    <cellStyle name="I_%_1dp 12" xfId="2266" xr:uid="{00000000-0005-0000-0000-0000EB080000}"/>
    <cellStyle name="I_%_1dp 12 2" xfId="2267" xr:uid="{00000000-0005-0000-0000-0000EC080000}"/>
    <cellStyle name="I_%_1dp 13" xfId="2268" xr:uid="{00000000-0005-0000-0000-0000ED080000}"/>
    <cellStyle name="I_%_1dp 2" xfId="2269" xr:uid="{00000000-0005-0000-0000-0000EE080000}"/>
    <cellStyle name="I_%_1dp 2 2" xfId="2270" xr:uid="{00000000-0005-0000-0000-0000EF080000}"/>
    <cellStyle name="I_%_1dp 3" xfId="2271" xr:uid="{00000000-0005-0000-0000-0000F0080000}"/>
    <cellStyle name="I_%_1dp 3 2" xfId="2272" xr:uid="{00000000-0005-0000-0000-0000F1080000}"/>
    <cellStyle name="I_%_1dp 4" xfId="2273" xr:uid="{00000000-0005-0000-0000-0000F2080000}"/>
    <cellStyle name="I_%_1dp 4 2" xfId="2274" xr:uid="{00000000-0005-0000-0000-0000F3080000}"/>
    <cellStyle name="I_%_1dp 5" xfId="2275" xr:uid="{00000000-0005-0000-0000-0000F4080000}"/>
    <cellStyle name="I_%_1dp 5 2" xfId="2276" xr:uid="{00000000-0005-0000-0000-0000F5080000}"/>
    <cellStyle name="I_%_1dp 6" xfId="2277" xr:uid="{00000000-0005-0000-0000-0000F6080000}"/>
    <cellStyle name="I_%_1dp 6 2" xfId="2278" xr:uid="{00000000-0005-0000-0000-0000F7080000}"/>
    <cellStyle name="I_%_1dp 7" xfId="2279" xr:uid="{00000000-0005-0000-0000-0000F8080000}"/>
    <cellStyle name="I_%_1dp 7 2" xfId="2280" xr:uid="{00000000-0005-0000-0000-0000F9080000}"/>
    <cellStyle name="I_%_1dp 8" xfId="2281" xr:uid="{00000000-0005-0000-0000-0000FA080000}"/>
    <cellStyle name="I_%_1dp 8 2" xfId="2282" xr:uid="{00000000-0005-0000-0000-0000FB080000}"/>
    <cellStyle name="I_%_1dp 9" xfId="2283" xr:uid="{00000000-0005-0000-0000-0000FC080000}"/>
    <cellStyle name="I_%_1dp 9 2" xfId="2284" xr:uid="{00000000-0005-0000-0000-0000FD080000}"/>
    <cellStyle name="I_%_2dp" xfId="2285" xr:uid="{00000000-0005-0000-0000-0000FE080000}"/>
    <cellStyle name="I_%_2dp 10" xfId="2286" xr:uid="{00000000-0005-0000-0000-0000FF080000}"/>
    <cellStyle name="I_%_2dp 10 2" xfId="2287" xr:uid="{00000000-0005-0000-0000-000000090000}"/>
    <cellStyle name="I_%_2dp 11" xfId="2288" xr:uid="{00000000-0005-0000-0000-000001090000}"/>
    <cellStyle name="I_%_2dp 11 2" xfId="2289" xr:uid="{00000000-0005-0000-0000-000002090000}"/>
    <cellStyle name="I_%_2dp 12" xfId="2290" xr:uid="{00000000-0005-0000-0000-000003090000}"/>
    <cellStyle name="I_%_2dp 12 2" xfId="2291" xr:uid="{00000000-0005-0000-0000-000004090000}"/>
    <cellStyle name="I_%_2dp 13" xfId="2292" xr:uid="{00000000-0005-0000-0000-000005090000}"/>
    <cellStyle name="I_%_2dp 2" xfId="2293" xr:uid="{00000000-0005-0000-0000-000006090000}"/>
    <cellStyle name="I_%_2dp 2 2" xfId="2294" xr:uid="{00000000-0005-0000-0000-000007090000}"/>
    <cellStyle name="I_%_2dp 3" xfId="2295" xr:uid="{00000000-0005-0000-0000-000008090000}"/>
    <cellStyle name="I_%_2dp 3 2" xfId="2296" xr:uid="{00000000-0005-0000-0000-000009090000}"/>
    <cellStyle name="I_%_2dp 4" xfId="2297" xr:uid="{00000000-0005-0000-0000-00000A090000}"/>
    <cellStyle name="I_%_2dp 4 2" xfId="2298" xr:uid="{00000000-0005-0000-0000-00000B090000}"/>
    <cellStyle name="I_%_2dp 5" xfId="2299" xr:uid="{00000000-0005-0000-0000-00000C090000}"/>
    <cellStyle name="I_%_2dp 5 2" xfId="2300" xr:uid="{00000000-0005-0000-0000-00000D090000}"/>
    <cellStyle name="I_%_2dp 6" xfId="2301" xr:uid="{00000000-0005-0000-0000-00000E090000}"/>
    <cellStyle name="I_%_2dp 6 2" xfId="2302" xr:uid="{00000000-0005-0000-0000-00000F090000}"/>
    <cellStyle name="I_%_2dp 7" xfId="2303" xr:uid="{00000000-0005-0000-0000-000010090000}"/>
    <cellStyle name="I_%_2dp 7 2" xfId="2304" xr:uid="{00000000-0005-0000-0000-000011090000}"/>
    <cellStyle name="I_%_2dp 8" xfId="2305" xr:uid="{00000000-0005-0000-0000-000012090000}"/>
    <cellStyle name="I_%_2dp 8 2" xfId="2306" xr:uid="{00000000-0005-0000-0000-000013090000}"/>
    <cellStyle name="I_%_2dp 9" xfId="2307" xr:uid="{00000000-0005-0000-0000-000014090000}"/>
    <cellStyle name="I_%_2dp 9 2" xfId="2308" xr:uid="{00000000-0005-0000-0000-000015090000}"/>
    <cellStyle name="I_%_3dp" xfId="2309" xr:uid="{00000000-0005-0000-0000-000016090000}"/>
    <cellStyle name="I_%_3dp 10" xfId="2310" xr:uid="{00000000-0005-0000-0000-000017090000}"/>
    <cellStyle name="I_%_3dp 10 2" xfId="2311" xr:uid="{00000000-0005-0000-0000-000018090000}"/>
    <cellStyle name="I_%_3dp 11" xfId="2312" xr:uid="{00000000-0005-0000-0000-000019090000}"/>
    <cellStyle name="I_%_3dp 11 2" xfId="2313" xr:uid="{00000000-0005-0000-0000-00001A090000}"/>
    <cellStyle name="I_%_3dp 12" xfId="2314" xr:uid="{00000000-0005-0000-0000-00001B090000}"/>
    <cellStyle name="I_%_3dp 12 2" xfId="2315" xr:uid="{00000000-0005-0000-0000-00001C090000}"/>
    <cellStyle name="I_%_3dp 13" xfId="2316" xr:uid="{00000000-0005-0000-0000-00001D090000}"/>
    <cellStyle name="I_%_3dp 2" xfId="2317" xr:uid="{00000000-0005-0000-0000-00001E090000}"/>
    <cellStyle name="I_%_3dp 2 2" xfId="2318" xr:uid="{00000000-0005-0000-0000-00001F090000}"/>
    <cellStyle name="I_%_3dp 3" xfId="2319" xr:uid="{00000000-0005-0000-0000-000020090000}"/>
    <cellStyle name="I_%_3dp 3 2" xfId="2320" xr:uid="{00000000-0005-0000-0000-000021090000}"/>
    <cellStyle name="I_%_3dp 4" xfId="2321" xr:uid="{00000000-0005-0000-0000-000022090000}"/>
    <cellStyle name="I_%_3dp 4 2" xfId="2322" xr:uid="{00000000-0005-0000-0000-000023090000}"/>
    <cellStyle name="I_%_3dp 5" xfId="2323" xr:uid="{00000000-0005-0000-0000-000024090000}"/>
    <cellStyle name="I_%_3dp 5 2" xfId="2324" xr:uid="{00000000-0005-0000-0000-000025090000}"/>
    <cellStyle name="I_%_3dp 6" xfId="2325" xr:uid="{00000000-0005-0000-0000-000026090000}"/>
    <cellStyle name="I_%_3dp 6 2" xfId="2326" xr:uid="{00000000-0005-0000-0000-000027090000}"/>
    <cellStyle name="I_%_3dp 7" xfId="2327" xr:uid="{00000000-0005-0000-0000-000028090000}"/>
    <cellStyle name="I_%_3dp 7 2" xfId="2328" xr:uid="{00000000-0005-0000-0000-000029090000}"/>
    <cellStyle name="I_%_3dp 8" xfId="2329" xr:uid="{00000000-0005-0000-0000-00002A090000}"/>
    <cellStyle name="I_%_3dp 8 2" xfId="2330" xr:uid="{00000000-0005-0000-0000-00002B090000}"/>
    <cellStyle name="I_%_3dp 9" xfId="2331" xr:uid="{00000000-0005-0000-0000-00002C090000}"/>
    <cellStyle name="I_%_3dp 9 2" xfId="2332" xr:uid="{00000000-0005-0000-0000-00002D090000}"/>
    <cellStyle name="I_%_4dp" xfId="2333" xr:uid="{00000000-0005-0000-0000-00002E090000}"/>
    <cellStyle name="I_%_4dp 10" xfId="2334" xr:uid="{00000000-0005-0000-0000-00002F090000}"/>
    <cellStyle name="I_%_4dp 10 2" xfId="2335" xr:uid="{00000000-0005-0000-0000-000030090000}"/>
    <cellStyle name="I_%_4dp 11" xfId="2336" xr:uid="{00000000-0005-0000-0000-000031090000}"/>
    <cellStyle name="I_%_4dp 11 2" xfId="2337" xr:uid="{00000000-0005-0000-0000-000032090000}"/>
    <cellStyle name="I_%_4dp 12" xfId="2338" xr:uid="{00000000-0005-0000-0000-000033090000}"/>
    <cellStyle name="I_%_4dp 12 2" xfId="2339" xr:uid="{00000000-0005-0000-0000-000034090000}"/>
    <cellStyle name="I_%_4dp 13" xfId="2340" xr:uid="{00000000-0005-0000-0000-000035090000}"/>
    <cellStyle name="I_%_4dp 2" xfId="2341" xr:uid="{00000000-0005-0000-0000-000036090000}"/>
    <cellStyle name="I_%_4dp 2 2" xfId="2342" xr:uid="{00000000-0005-0000-0000-000037090000}"/>
    <cellStyle name="I_%_4dp 3" xfId="2343" xr:uid="{00000000-0005-0000-0000-000038090000}"/>
    <cellStyle name="I_%_4dp 3 2" xfId="2344" xr:uid="{00000000-0005-0000-0000-000039090000}"/>
    <cellStyle name="I_%_4dp 4" xfId="2345" xr:uid="{00000000-0005-0000-0000-00003A090000}"/>
    <cellStyle name="I_%_4dp 4 2" xfId="2346" xr:uid="{00000000-0005-0000-0000-00003B090000}"/>
    <cellStyle name="I_%_4dp 5" xfId="2347" xr:uid="{00000000-0005-0000-0000-00003C090000}"/>
    <cellStyle name="I_%_4dp 5 2" xfId="2348" xr:uid="{00000000-0005-0000-0000-00003D090000}"/>
    <cellStyle name="I_%_4dp 6" xfId="2349" xr:uid="{00000000-0005-0000-0000-00003E090000}"/>
    <cellStyle name="I_%_4dp 6 2" xfId="2350" xr:uid="{00000000-0005-0000-0000-00003F090000}"/>
    <cellStyle name="I_%_4dp 7" xfId="2351" xr:uid="{00000000-0005-0000-0000-000040090000}"/>
    <cellStyle name="I_%_4dp 7 2" xfId="2352" xr:uid="{00000000-0005-0000-0000-000041090000}"/>
    <cellStyle name="I_%_4dp 8" xfId="2353" xr:uid="{00000000-0005-0000-0000-000042090000}"/>
    <cellStyle name="I_%_4dp 8 2" xfId="2354" xr:uid="{00000000-0005-0000-0000-000043090000}"/>
    <cellStyle name="I_%_4dp 9" xfId="2355" xr:uid="{00000000-0005-0000-0000-000044090000}"/>
    <cellStyle name="I_%_4dp 9 2" xfId="2356" xr:uid="{00000000-0005-0000-0000-000045090000}"/>
    <cellStyle name="I_Comment" xfId="2357" xr:uid="{00000000-0005-0000-0000-000046090000}"/>
    <cellStyle name="I_Comment 10" xfId="2358" xr:uid="{00000000-0005-0000-0000-000047090000}"/>
    <cellStyle name="I_Comment 10 2" xfId="2359" xr:uid="{00000000-0005-0000-0000-000048090000}"/>
    <cellStyle name="I_Comment 11" xfId="2360" xr:uid="{00000000-0005-0000-0000-000049090000}"/>
    <cellStyle name="I_Comment 11 2" xfId="2361" xr:uid="{00000000-0005-0000-0000-00004A090000}"/>
    <cellStyle name="I_Comment 12" xfId="2362" xr:uid="{00000000-0005-0000-0000-00004B090000}"/>
    <cellStyle name="I_Comment 12 2" xfId="2363" xr:uid="{00000000-0005-0000-0000-00004C090000}"/>
    <cellStyle name="I_Comment 13" xfId="2364" xr:uid="{00000000-0005-0000-0000-00004D090000}"/>
    <cellStyle name="I_Comment 13 2" xfId="2365" xr:uid="{00000000-0005-0000-0000-00004E090000}"/>
    <cellStyle name="I_Comment 14" xfId="2366" xr:uid="{00000000-0005-0000-0000-00004F090000}"/>
    <cellStyle name="I_Comment 2" xfId="2367" xr:uid="{00000000-0005-0000-0000-000050090000}"/>
    <cellStyle name="I_Comment 2 10" xfId="2368" xr:uid="{00000000-0005-0000-0000-000051090000}"/>
    <cellStyle name="I_Comment 2 10 2" xfId="2369" xr:uid="{00000000-0005-0000-0000-000052090000}"/>
    <cellStyle name="I_Comment 2 11" xfId="2370" xr:uid="{00000000-0005-0000-0000-000053090000}"/>
    <cellStyle name="I_Comment 2 11 2" xfId="2371" xr:uid="{00000000-0005-0000-0000-000054090000}"/>
    <cellStyle name="I_Comment 2 12" xfId="2372" xr:uid="{00000000-0005-0000-0000-000055090000}"/>
    <cellStyle name="I_Comment 2 12 2" xfId="2373" xr:uid="{00000000-0005-0000-0000-000056090000}"/>
    <cellStyle name="I_Comment 2 13" xfId="2374" xr:uid="{00000000-0005-0000-0000-000057090000}"/>
    <cellStyle name="I_Comment 2 2" xfId="2375" xr:uid="{00000000-0005-0000-0000-000058090000}"/>
    <cellStyle name="I_Comment 2 2 2" xfId="2376" xr:uid="{00000000-0005-0000-0000-000059090000}"/>
    <cellStyle name="I_Comment 2 3" xfId="2377" xr:uid="{00000000-0005-0000-0000-00005A090000}"/>
    <cellStyle name="I_Comment 2 3 2" xfId="2378" xr:uid="{00000000-0005-0000-0000-00005B090000}"/>
    <cellStyle name="I_Comment 2 4" xfId="2379" xr:uid="{00000000-0005-0000-0000-00005C090000}"/>
    <cellStyle name="I_Comment 2 4 2" xfId="2380" xr:uid="{00000000-0005-0000-0000-00005D090000}"/>
    <cellStyle name="I_Comment 2 5" xfId="2381" xr:uid="{00000000-0005-0000-0000-00005E090000}"/>
    <cellStyle name="I_Comment 2 5 2" xfId="2382" xr:uid="{00000000-0005-0000-0000-00005F090000}"/>
    <cellStyle name="I_Comment 2 6" xfId="2383" xr:uid="{00000000-0005-0000-0000-000060090000}"/>
    <cellStyle name="I_Comment 2 6 2" xfId="2384" xr:uid="{00000000-0005-0000-0000-000061090000}"/>
    <cellStyle name="I_Comment 2 7" xfId="2385" xr:uid="{00000000-0005-0000-0000-000062090000}"/>
    <cellStyle name="I_Comment 2 7 2" xfId="2386" xr:uid="{00000000-0005-0000-0000-000063090000}"/>
    <cellStyle name="I_Comment 2 8" xfId="2387" xr:uid="{00000000-0005-0000-0000-000064090000}"/>
    <cellStyle name="I_Comment 2 8 2" xfId="2388" xr:uid="{00000000-0005-0000-0000-000065090000}"/>
    <cellStyle name="I_Comment 2 9" xfId="2389" xr:uid="{00000000-0005-0000-0000-000066090000}"/>
    <cellStyle name="I_Comment 2 9 2" xfId="2390" xr:uid="{00000000-0005-0000-0000-000067090000}"/>
    <cellStyle name="I_Comment 3" xfId="2391" xr:uid="{00000000-0005-0000-0000-000068090000}"/>
    <cellStyle name="I_Comment 3 2" xfId="2392" xr:uid="{00000000-0005-0000-0000-000069090000}"/>
    <cellStyle name="I_Comment 4" xfId="2393" xr:uid="{00000000-0005-0000-0000-00006A090000}"/>
    <cellStyle name="I_Comment 4 2" xfId="2394" xr:uid="{00000000-0005-0000-0000-00006B090000}"/>
    <cellStyle name="I_Comment 5" xfId="2395" xr:uid="{00000000-0005-0000-0000-00006C090000}"/>
    <cellStyle name="I_Comment 5 2" xfId="2396" xr:uid="{00000000-0005-0000-0000-00006D090000}"/>
    <cellStyle name="I_Comment 6" xfId="2397" xr:uid="{00000000-0005-0000-0000-00006E090000}"/>
    <cellStyle name="I_Comment 6 2" xfId="2398" xr:uid="{00000000-0005-0000-0000-00006F090000}"/>
    <cellStyle name="I_Comment 7" xfId="2399" xr:uid="{00000000-0005-0000-0000-000070090000}"/>
    <cellStyle name="I_Comment 7 2" xfId="2400" xr:uid="{00000000-0005-0000-0000-000071090000}"/>
    <cellStyle name="I_Comment 8" xfId="2401" xr:uid="{00000000-0005-0000-0000-000072090000}"/>
    <cellStyle name="I_Comment 8 2" xfId="2402" xr:uid="{00000000-0005-0000-0000-000073090000}"/>
    <cellStyle name="I_Comment 9" xfId="2403" xr:uid="{00000000-0005-0000-0000-000074090000}"/>
    <cellStyle name="I_Comment 9 2" xfId="2404" xr:uid="{00000000-0005-0000-0000-000075090000}"/>
    <cellStyle name="I_Date" xfId="2405" xr:uid="{00000000-0005-0000-0000-000076090000}"/>
    <cellStyle name="I_Date 10" xfId="2406" xr:uid="{00000000-0005-0000-0000-000077090000}"/>
    <cellStyle name="I_Date 10 2" xfId="2407" xr:uid="{00000000-0005-0000-0000-000078090000}"/>
    <cellStyle name="I_Date 11" xfId="2408" xr:uid="{00000000-0005-0000-0000-000079090000}"/>
    <cellStyle name="I_Date 11 2" xfId="2409" xr:uid="{00000000-0005-0000-0000-00007A090000}"/>
    <cellStyle name="I_Date 12" xfId="2410" xr:uid="{00000000-0005-0000-0000-00007B090000}"/>
    <cellStyle name="I_Date 12 2" xfId="2411" xr:uid="{00000000-0005-0000-0000-00007C090000}"/>
    <cellStyle name="I_Date 13" xfId="2412" xr:uid="{00000000-0005-0000-0000-00007D090000}"/>
    <cellStyle name="I_Date 2" xfId="2413" xr:uid="{00000000-0005-0000-0000-00007E090000}"/>
    <cellStyle name="I_Date 2 2" xfId="2414" xr:uid="{00000000-0005-0000-0000-00007F090000}"/>
    <cellStyle name="I_Date 3" xfId="2415" xr:uid="{00000000-0005-0000-0000-000080090000}"/>
    <cellStyle name="I_Date 3 2" xfId="2416" xr:uid="{00000000-0005-0000-0000-000081090000}"/>
    <cellStyle name="I_Date 4" xfId="2417" xr:uid="{00000000-0005-0000-0000-000082090000}"/>
    <cellStyle name="I_Date 4 2" xfId="2418" xr:uid="{00000000-0005-0000-0000-000083090000}"/>
    <cellStyle name="I_Date 5" xfId="2419" xr:uid="{00000000-0005-0000-0000-000084090000}"/>
    <cellStyle name="I_Date 5 2" xfId="2420" xr:uid="{00000000-0005-0000-0000-000085090000}"/>
    <cellStyle name="I_Date 6" xfId="2421" xr:uid="{00000000-0005-0000-0000-000086090000}"/>
    <cellStyle name="I_Date 6 2" xfId="2422" xr:uid="{00000000-0005-0000-0000-000087090000}"/>
    <cellStyle name="I_Date 7" xfId="2423" xr:uid="{00000000-0005-0000-0000-000088090000}"/>
    <cellStyle name="I_Date 7 2" xfId="2424" xr:uid="{00000000-0005-0000-0000-000089090000}"/>
    <cellStyle name="I_Date 8" xfId="2425" xr:uid="{00000000-0005-0000-0000-00008A090000}"/>
    <cellStyle name="I_Date 8 2" xfId="2426" xr:uid="{00000000-0005-0000-0000-00008B090000}"/>
    <cellStyle name="I_Date 9" xfId="2427" xr:uid="{00000000-0005-0000-0000-00008C090000}"/>
    <cellStyle name="I_Date 9 2" xfId="2428" xr:uid="{00000000-0005-0000-0000-00008D090000}"/>
    <cellStyle name="I_Date_CFSP CPA model 20060613 v82" xfId="2429" xr:uid="{00000000-0005-0000-0000-00008E090000}"/>
    <cellStyle name="I_Date_CFSP CPA model 20060613 v82 10" xfId="2430" xr:uid="{00000000-0005-0000-0000-00008F090000}"/>
    <cellStyle name="I_Date_CFSP CPA model 20060613 v82 10 2" xfId="2431" xr:uid="{00000000-0005-0000-0000-000090090000}"/>
    <cellStyle name="I_Date_CFSP CPA model 20060613 v82 10 2 2" xfId="2432" xr:uid="{00000000-0005-0000-0000-000091090000}"/>
    <cellStyle name="I_Date_CFSP CPA model 20060613 v82 10 2 2 2" xfId="2433" xr:uid="{00000000-0005-0000-0000-000092090000}"/>
    <cellStyle name="I_Date_CFSP CPA model 20060613 v82 10 2 3" xfId="2434" xr:uid="{00000000-0005-0000-0000-000093090000}"/>
    <cellStyle name="I_Date_CFSP CPA model 20060613 v82 10 2 3 2" xfId="2435" xr:uid="{00000000-0005-0000-0000-000094090000}"/>
    <cellStyle name="I_Date_CFSP CPA model 20060613 v82 10 3" xfId="2436" xr:uid="{00000000-0005-0000-0000-000095090000}"/>
    <cellStyle name="I_Date_CFSP CPA model 20060613 v82 10 3 2" xfId="2437" xr:uid="{00000000-0005-0000-0000-000096090000}"/>
    <cellStyle name="I_Date_CFSP CPA model 20060613 v82 10 4" xfId="2438" xr:uid="{00000000-0005-0000-0000-000097090000}"/>
    <cellStyle name="I_Date_CFSP CPA model 20060613 v82 10 4 2" xfId="2439" xr:uid="{00000000-0005-0000-0000-000098090000}"/>
    <cellStyle name="I_Date_CFSP CPA model 20060613 v82 11" xfId="2440" xr:uid="{00000000-0005-0000-0000-000099090000}"/>
    <cellStyle name="I_Date_CFSP CPA model 20060613 v82 11 2" xfId="2441" xr:uid="{00000000-0005-0000-0000-00009A090000}"/>
    <cellStyle name="I_Date_CFSP CPA model 20060613 v82 11 2 2" xfId="2442" xr:uid="{00000000-0005-0000-0000-00009B090000}"/>
    <cellStyle name="I_Date_CFSP CPA model 20060613 v82 11 2 2 2" xfId="2443" xr:uid="{00000000-0005-0000-0000-00009C090000}"/>
    <cellStyle name="I_Date_CFSP CPA model 20060613 v82 11 2 3" xfId="2444" xr:uid="{00000000-0005-0000-0000-00009D090000}"/>
    <cellStyle name="I_Date_CFSP CPA model 20060613 v82 11 2 3 2" xfId="2445" xr:uid="{00000000-0005-0000-0000-00009E090000}"/>
    <cellStyle name="I_Date_CFSP CPA model 20060613 v82 11 3" xfId="2446" xr:uid="{00000000-0005-0000-0000-00009F090000}"/>
    <cellStyle name="I_Date_CFSP CPA model 20060613 v82 11 3 2" xfId="2447" xr:uid="{00000000-0005-0000-0000-0000A0090000}"/>
    <cellStyle name="I_Date_CFSP CPA model 20060613 v82 11 4" xfId="2448" xr:uid="{00000000-0005-0000-0000-0000A1090000}"/>
    <cellStyle name="I_Date_CFSP CPA model 20060613 v82 11 4 2" xfId="2449" xr:uid="{00000000-0005-0000-0000-0000A2090000}"/>
    <cellStyle name="I_Date_CFSP CPA model 20060613 v82 12" xfId="2450" xr:uid="{00000000-0005-0000-0000-0000A3090000}"/>
    <cellStyle name="I_Date_CFSP CPA model 20060613 v82 12 2" xfId="2451" xr:uid="{00000000-0005-0000-0000-0000A4090000}"/>
    <cellStyle name="I_Date_CFSP CPA model 20060613 v82 12 2 2" xfId="2452" xr:uid="{00000000-0005-0000-0000-0000A5090000}"/>
    <cellStyle name="I_Date_CFSP CPA model 20060613 v82 12 2 2 2" xfId="2453" xr:uid="{00000000-0005-0000-0000-0000A6090000}"/>
    <cellStyle name="I_Date_CFSP CPA model 20060613 v82 12 2 3" xfId="2454" xr:uid="{00000000-0005-0000-0000-0000A7090000}"/>
    <cellStyle name="I_Date_CFSP CPA model 20060613 v82 12 2 3 2" xfId="2455" xr:uid="{00000000-0005-0000-0000-0000A8090000}"/>
    <cellStyle name="I_Date_CFSP CPA model 20060613 v82 12 3" xfId="2456" xr:uid="{00000000-0005-0000-0000-0000A9090000}"/>
    <cellStyle name="I_Date_CFSP CPA model 20060613 v82 12 3 2" xfId="2457" xr:uid="{00000000-0005-0000-0000-0000AA090000}"/>
    <cellStyle name="I_Date_CFSP CPA model 20060613 v82 12 4" xfId="2458" xr:uid="{00000000-0005-0000-0000-0000AB090000}"/>
    <cellStyle name="I_Date_CFSP CPA model 20060613 v82 12 4 2" xfId="2459" xr:uid="{00000000-0005-0000-0000-0000AC090000}"/>
    <cellStyle name="I_Date_CFSP CPA model 20060613 v82 13" xfId="2460" xr:uid="{00000000-0005-0000-0000-0000AD090000}"/>
    <cellStyle name="I_Date_CFSP CPA model 20060613 v82 13 2" xfId="2461" xr:uid="{00000000-0005-0000-0000-0000AE090000}"/>
    <cellStyle name="I_Date_CFSP CPA model 20060613 v82 13 2 2" xfId="2462" xr:uid="{00000000-0005-0000-0000-0000AF090000}"/>
    <cellStyle name="I_Date_CFSP CPA model 20060613 v82 13 3" xfId="2463" xr:uid="{00000000-0005-0000-0000-0000B0090000}"/>
    <cellStyle name="I_Date_CFSP CPA model 20060613 v82 13 3 2" xfId="2464" xr:uid="{00000000-0005-0000-0000-0000B1090000}"/>
    <cellStyle name="I_Date_CFSP CPA model 20060613 v82 14" xfId="2465" xr:uid="{00000000-0005-0000-0000-0000B2090000}"/>
    <cellStyle name="I_Date_CFSP CPA model 20060613 v82 14 2" xfId="2466" xr:uid="{00000000-0005-0000-0000-0000B3090000}"/>
    <cellStyle name="I_Date_CFSP CPA model 20060613 v82 15" xfId="2467" xr:uid="{00000000-0005-0000-0000-0000B4090000}"/>
    <cellStyle name="I_Date_CFSP CPA model 20060613 v82 15 2" xfId="2468" xr:uid="{00000000-0005-0000-0000-0000B5090000}"/>
    <cellStyle name="I_Date_CFSP CPA model 20060613 v82 2" xfId="2469" xr:uid="{00000000-0005-0000-0000-0000B6090000}"/>
    <cellStyle name="I_Date_CFSP CPA model 20060613 v82 2 2" xfId="2470" xr:uid="{00000000-0005-0000-0000-0000B7090000}"/>
    <cellStyle name="I_Date_CFSP CPA model 20060613 v82 2 2 2" xfId="2471" xr:uid="{00000000-0005-0000-0000-0000B8090000}"/>
    <cellStyle name="I_Date_CFSP CPA model 20060613 v82 2 2 2 2" xfId="2472" xr:uid="{00000000-0005-0000-0000-0000B9090000}"/>
    <cellStyle name="I_Date_CFSP CPA model 20060613 v82 2 2 3" xfId="2473" xr:uid="{00000000-0005-0000-0000-0000BA090000}"/>
    <cellStyle name="I_Date_CFSP CPA model 20060613 v82 2 2 3 2" xfId="2474" xr:uid="{00000000-0005-0000-0000-0000BB090000}"/>
    <cellStyle name="I_Date_CFSP CPA model 20060613 v82 2 3" xfId="2475" xr:uid="{00000000-0005-0000-0000-0000BC090000}"/>
    <cellStyle name="I_Date_CFSP CPA model 20060613 v82 2 3 2" xfId="2476" xr:uid="{00000000-0005-0000-0000-0000BD090000}"/>
    <cellStyle name="I_Date_CFSP CPA model 20060613 v82 2 4" xfId="2477" xr:uid="{00000000-0005-0000-0000-0000BE090000}"/>
    <cellStyle name="I_Date_CFSP CPA model 20060613 v82 2 4 2" xfId="2478" xr:uid="{00000000-0005-0000-0000-0000BF090000}"/>
    <cellStyle name="I_Date_CFSP CPA model 20060613 v82 3" xfId="2479" xr:uid="{00000000-0005-0000-0000-0000C0090000}"/>
    <cellStyle name="I_Date_CFSP CPA model 20060613 v82 3 2" xfId="2480" xr:uid="{00000000-0005-0000-0000-0000C1090000}"/>
    <cellStyle name="I_Date_CFSP CPA model 20060613 v82 3 2 2" xfId="2481" xr:uid="{00000000-0005-0000-0000-0000C2090000}"/>
    <cellStyle name="I_Date_CFSP CPA model 20060613 v82 3 2 2 2" xfId="2482" xr:uid="{00000000-0005-0000-0000-0000C3090000}"/>
    <cellStyle name="I_Date_CFSP CPA model 20060613 v82 3 2 3" xfId="2483" xr:uid="{00000000-0005-0000-0000-0000C4090000}"/>
    <cellStyle name="I_Date_CFSP CPA model 20060613 v82 3 2 3 2" xfId="2484" xr:uid="{00000000-0005-0000-0000-0000C5090000}"/>
    <cellStyle name="I_Date_CFSP CPA model 20060613 v82 3 3" xfId="2485" xr:uid="{00000000-0005-0000-0000-0000C6090000}"/>
    <cellStyle name="I_Date_CFSP CPA model 20060613 v82 3 3 2" xfId="2486" xr:uid="{00000000-0005-0000-0000-0000C7090000}"/>
    <cellStyle name="I_Date_CFSP CPA model 20060613 v82 3 4" xfId="2487" xr:uid="{00000000-0005-0000-0000-0000C8090000}"/>
    <cellStyle name="I_Date_CFSP CPA model 20060613 v82 3 4 2" xfId="2488" xr:uid="{00000000-0005-0000-0000-0000C9090000}"/>
    <cellStyle name="I_Date_CFSP CPA model 20060613 v82 4" xfId="2489" xr:uid="{00000000-0005-0000-0000-0000CA090000}"/>
    <cellStyle name="I_Date_CFSP CPA model 20060613 v82 4 2" xfId="2490" xr:uid="{00000000-0005-0000-0000-0000CB090000}"/>
    <cellStyle name="I_Date_CFSP CPA model 20060613 v82 4 2 2" xfId="2491" xr:uid="{00000000-0005-0000-0000-0000CC090000}"/>
    <cellStyle name="I_Date_CFSP CPA model 20060613 v82 4 2 2 2" xfId="2492" xr:uid="{00000000-0005-0000-0000-0000CD090000}"/>
    <cellStyle name="I_Date_CFSP CPA model 20060613 v82 4 2 3" xfId="2493" xr:uid="{00000000-0005-0000-0000-0000CE090000}"/>
    <cellStyle name="I_Date_CFSP CPA model 20060613 v82 4 2 3 2" xfId="2494" xr:uid="{00000000-0005-0000-0000-0000CF090000}"/>
    <cellStyle name="I_Date_CFSP CPA model 20060613 v82 4 3" xfId="2495" xr:uid="{00000000-0005-0000-0000-0000D0090000}"/>
    <cellStyle name="I_Date_CFSP CPA model 20060613 v82 4 3 2" xfId="2496" xr:uid="{00000000-0005-0000-0000-0000D1090000}"/>
    <cellStyle name="I_Date_CFSP CPA model 20060613 v82 4 4" xfId="2497" xr:uid="{00000000-0005-0000-0000-0000D2090000}"/>
    <cellStyle name="I_Date_CFSP CPA model 20060613 v82 4 4 2" xfId="2498" xr:uid="{00000000-0005-0000-0000-0000D3090000}"/>
    <cellStyle name="I_Date_CFSP CPA model 20060613 v82 5" xfId="2499" xr:uid="{00000000-0005-0000-0000-0000D4090000}"/>
    <cellStyle name="I_Date_CFSP CPA model 20060613 v82 5 2" xfId="2500" xr:uid="{00000000-0005-0000-0000-0000D5090000}"/>
    <cellStyle name="I_Date_CFSP CPA model 20060613 v82 5 2 2" xfId="2501" xr:uid="{00000000-0005-0000-0000-0000D6090000}"/>
    <cellStyle name="I_Date_CFSP CPA model 20060613 v82 5 2 2 2" xfId="2502" xr:uid="{00000000-0005-0000-0000-0000D7090000}"/>
    <cellStyle name="I_Date_CFSP CPA model 20060613 v82 5 2 3" xfId="2503" xr:uid="{00000000-0005-0000-0000-0000D8090000}"/>
    <cellStyle name="I_Date_CFSP CPA model 20060613 v82 5 2 3 2" xfId="2504" xr:uid="{00000000-0005-0000-0000-0000D9090000}"/>
    <cellStyle name="I_Date_CFSP CPA model 20060613 v82 5 3" xfId="2505" xr:uid="{00000000-0005-0000-0000-0000DA090000}"/>
    <cellStyle name="I_Date_CFSP CPA model 20060613 v82 5 3 2" xfId="2506" xr:uid="{00000000-0005-0000-0000-0000DB090000}"/>
    <cellStyle name="I_Date_CFSP CPA model 20060613 v82 5 4" xfId="2507" xr:uid="{00000000-0005-0000-0000-0000DC090000}"/>
    <cellStyle name="I_Date_CFSP CPA model 20060613 v82 5 4 2" xfId="2508" xr:uid="{00000000-0005-0000-0000-0000DD090000}"/>
    <cellStyle name="I_Date_CFSP CPA model 20060613 v82 6" xfId="2509" xr:uid="{00000000-0005-0000-0000-0000DE090000}"/>
    <cellStyle name="I_Date_CFSP CPA model 20060613 v82 6 2" xfId="2510" xr:uid="{00000000-0005-0000-0000-0000DF090000}"/>
    <cellStyle name="I_Date_CFSP CPA model 20060613 v82 6 2 2" xfId="2511" xr:uid="{00000000-0005-0000-0000-0000E0090000}"/>
    <cellStyle name="I_Date_CFSP CPA model 20060613 v82 6 2 2 2" xfId="2512" xr:uid="{00000000-0005-0000-0000-0000E1090000}"/>
    <cellStyle name="I_Date_CFSP CPA model 20060613 v82 6 2 3" xfId="2513" xr:uid="{00000000-0005-0000-0000-0000E2090000}"/>
    <cellStyle name="I_Date_CFSP CPA model 20060613 v82 6 2 3 2" xfId="2514" xr:uid="{00000000-0005-0000-0000-0000E3090000}"/>
    <cellStyle name="I_Date_CFSP CPA model 20060613 v82 6 3" xfId="2515" xr:uid="{00000000-0005-0000-0000-0000E4090000}"/>
    <cellStyle name="I_Date_CFSP CPA model 20060613 v82 6 3 2" xfId="2516" xr:uid="{00000000-0005-0000-0000-0000E5090000}"/>
    <cellStyle name="I_Date_CFSP CPA model 20060613 v82 6 4" xfId="2517" xr:uid="{00000000-0005-0000-0000-0000E6090000}"/>
    <cellStyle name="I_Date_CFSP CPA model 20060613 v82 6 4 2" xfId="2518" xr:uid="{00000000-0005-0000-0000-0000E7090000}"/>
    <cellStyle name="I_Date_CFSP CPA model 20060613 v82 7" xfId="2519" xr:uid="{00000000-0005-0000-0000-0000E8090000}"/>
    <cellStyle name="I_Date_CFSP CPA model 20060613 v82 7 2" xfId="2520" xr:uid="{00000000-0005-0000-0000-0000E9090000}"/>
    <cellStyle name="I_Date_CFSP CPA model 20060613 v82 7 2 2" xfId="2521" xr:uid="{00000000-0005-0000-0000-0000EA090000}"/>
    <cellStyle name="I_Date_CFSP CPA model 20060613 v82 7 2 2 2" xfId="2522" xr:uid="{00000000-0005-0000-0000-0000EB090000}"/>
    <cellStyle name="I_Date_CFSP CPA model 20060613 v82 7 2 3" xfId="2523" xr:uid="{00000000-0005-0000-0000-0000EC090000}"/>
    <cellStyle name="I_Date_CFSP CPA model 20060613 v82 7 2 3 2" xfId="2524" xr:uid="{00000000-0005-0000-0000-0000ED090000}"/>
    <cellStyle name="I_Date_CFSP CPA model 20060613 v82 7 3" xfId="2525" xr:uid="{00000000-0005-0000-0000-0000EE090000}"/>
    <cellStyle name="I_Date_CFSP CPA model 20060613 v82 7 3 2" xfId="2526" xr:uid="{00000000-0005-0000-0000-0000EF090000}"/>
    <cellStyle name="I_Date_CFSP CPA model 20060613 v82 7 4" xfId="2527" xr:uid="{00000000-0005-0000-0000-0000F0090000}"/>
    <cellStyle name="I_Date_CFSP CPA model 20060613 v82 7 4 2" xfId="2528" xr:uid="{00000000-0005-0000-0000-0000F1090000}"/>
    <cellStyle name="I_Date_CFSP CPA model 20060613 v82 8" xfId="2529" xr:uid="{00000000-0005-0000-0000-0000F2090000}"/>
    <cellStyle name="I_Date_CFSP CPA model 20060613 v82 8 2" xfId="2530" xr:uid="{00000000-0005-0000-0000-0000F3090000}"/>
    <cellStyle name="I_Date_CFSP CPA model 20060613 v82 8 2 2" xfId="2531" xr:uid="{00000000-0005-0000-0000-0000F4090000}"/>
    <cellStyle name="I_Date_CFSP CPA model 20060613 v82 8 2 2 2" xfId="2532" xr:uid="{00000000-0005-0000-0000-0000F5090000}"/>
    <cellStyle name="I_Date_CFSP CPA model 20060613 v82 8 2 3" xfId="2533" xr:uid="{00000000-0005-0000-0000-0000F6090000}"/>
    <cellStyle name="I_Date_CFSP CPA model 20060613 v82 8 2 3 2" xfId="2534" xr:uid="{00000000-0005-0000-0000-0000F7090000}"/>
    <cellStyle name="I_Date_CFSP CPA model 20060613 v82 8 3" xfId="2535" xr:uid="{00000000-0005-0000-0000-0000F8090000}"/>
    <cellStyle name="I_Date_CFSP CPA model 20060613 v82 8 3 2" xfId="2536" xr:uid="{00000000-0005-0000-0000-0000F9090000}"/>
    <cellStyle name="I_Date_CFSP CPA model 20060613 v82 8 4" xfId="2537" xr:uid="{00000000-0005-0000-0000-0000FA090000}"/>
    <cellStyle name="I_Date_CFSP CPA model 20060613 v82 8 4 2" xfId="2538" xr:uid="{00000000-0005-0000-0000-0000FB090000}"/>
    <cellStyle name="I_Date_CFSP CPA model 20060613 v82 9" xfId="2539" xr:uid="{00000000-0005-0000-0000-0000FC090000}"/>
    <cellStyle name="I_Date_CFSP CPA model 20060613 v82 9 2" xfId="2540" xr:uid="{00000000-0005-0000-0000-0000FD090000}"/>
    <cellStyle name="I_Date_CFSP CPA model 20060613 v82 9 2 2" xfId="2541" xr:uid="{00000000-0005-0000-0000-0000FE090000}"/>
    <cellStyle name="I_Date_CFSP CPA model 20060613 v82 9 2 2 2" xfId="2542" xr:uid="{00000000-0005-0000-0000-0000FF090000}"/>
    <cellStyle name="I_Date_CFSP CPA model 20060613 v82 9 2 3" xfId="2543" xr:uid="{00000000-0005-0000-0000-0000000A0000}"/>
    <cellStyle name="I_Date_CFSP CPA model 20060613 v82 9 2 3 2" xfId="2544" xr:uid="{00000000-0005-0000-0000-0000010A0000}"/>
    <cellStyle name="I_Date_CFSP CPA model 20060613 v82 9 3" xfId="2545" xr:uid="{00000000-0005-0000-0000-0000020A0000}"/>
    <cellStyle name="I_Date_CFSP CPA model 20060613 v82 9 3 2" xfId="2546" xr:uid="{00000000-0005-0000-0000-0000030A0000}"/>
    <cellStyle name="I_Date_CFSP CPA model 20060613 v82 9 4" xfId="2547" xr:uid="{00000000-0005-0000-0000-0000040A0000}"/>
    <cellStyle name="I_Date_CFSP CPA model 20060613 v82 9 4 2" xfId="2548" xr:uid="{00000000-0005-0000-0000-0000050A0000}"/>
    <cellStyle name="I_Text" xfId="2549" xr:uid="{00000000-0005-0000-0000-0000060A0000}"/>
    <cellStyle name="I_Text 2" xfId="2550" xr:uid="{00000000-0005-0000-0000-0000070A0000}"/>
    <cellStyle name="I_Text 2 10" xfId="2551" xr:uid="{00000000-0005-0000-0000-0000080A0000}"/>
    <cellStyle name="I_Text 2 10 2" xfId="2552" xr:uid="{00000000-0005-0000-0000-0000090A0000}"/>
    <cellStyle name="I_Text 2 11" xfId="2553" xr:uid="{00000000-0005-0000-0000-00000A0A0000}"/>
    <cellStyle name="I_Text 2 11 2" xfId="2554" xr:uid="{00000000-0005-0000-0000-00000B0A0000}"/>
    <cellStyle name="I_Text 2 12" xfId="2555" xr:uid="{00000000-0005-0000-0000-00000C0A0000}"/>
    <cellStyle name="I_Text 2 12 2" xfId="2556" xr:uid="{00000000-0005-0000-0000-00000D0A0000}"/>
    <cellStyle name="I_Text 2 13" xfId="2557" xr:uid="{00000000-0005-0000-0000-00000E0A0000}"/>
    <cellStyle name="I_Text 2 2" xfId="2558" xr:uid="{00000000-0005-0000-0000-00000F0A0000}"/>
    <cellStyle name="I_Text 2 2 2" xfId="2559" xr:uid="{00000000-0005-0000-0000-0000100A0000}"/>
    <cellStyle name="I_Text 2 3" xfId="2560" xr:uid="{00000000-0005-0000-0000-0000110A0000}"/>
    <cellStyle name="I_Text 2 3 2" xfId="2561" xr:uid="{00000000-0005-0000-0000-0000120A0000}"/>
    <cellStyle name="I_Text 2 4" xfId="2562" xr:uid="{00000000-0005-0000-0000-0000130A0000}"/>
    <cellStyle name="I_Text 2 4 2" xfId="2563" xr:uid="{00000000-0005-0000-0000-0000140A0000}"/>
    <cellStyle name="I_Text 2 5" xfId="2564" xr:uid="{00000000-0005-0000-0000-0000150A0000}"/>
    <cellStyle name="I_Text 2 5 2" xfId="2565" xr:uid="{00000000-0005-0000-0000-0000160A0000}"/>
    <cellStyle name="I_Text 2 6" xfId="2566" xr:uid="{00000000-0005-0000-0000-0000170A0000}"/>
    <cellStyle name="I_Text 2 6 2" xfId="2567" xr:uid="{00000000-0005-0000-0000-0000180A0000}"/>
    <cellStyle name="I_Text 2 7" xfId="2568" xr:uid="{00000000-0005-0000-0000-0000190A0000}"/>
    <cellStyle name="I_Text 2 7 2" xfId="2569" xr:uid="{00000000-0005-0000-0000-00001A0A0000}"/>
    <cellStyle name="I_Text 2 8" xfId="2570" xr:uid="{00000000-0005-0000-0000-00001B0A0000}"/>
    <cellStyle name="I_Text 2 8 2" xfId="2571" xr:uid="{00000000-0005-0000-0000-00001C0A0000}"/>
    <cellStyle name="I_Text 2 9" xfId="2572" xr:uid="{00000000-0005-0000-0000-00001D0A0000}"/>
    <cellStyle name="I_Text 2 9 2" xfId="2573" xr:uid="{00000000-0005-0000-0000-00001E0A0000}"/>
    <cellStyle name="I_Text 3" xfId="2574" xr:uid="{00000000-0005-0000-0000-00001F0A0000}"/>
    <cellStyle name="I_Text 3 10" xfId="2575" xr:uid="{00000000-0005-0000-0000-0000200A0000}"/>
    <cellStyle name="I_Text 3 10 2" xfId="2576" xr:uid="{00000000-0005-0000-0000-0000210A0000}"/>
    <cellStyle name="I_Text 3 11" xfId="2577" xr:uid="{00000000-0005-0000-0000-0000220A0000}"/>
    <cellStyle name="I_Text 3 11 2" xfId="2578" xr:uid="{00000000-0005-0000-0000-0000230A0000}"/>
    <cellStyle name="I_Text 3 12" xfId="2579" xr:uid="{00000000-0005-0000-0000-0000240A0000}"/>
    <cellStyle name="I_Text 3 12 2" xfId="2580" xr:uid="{00000000-0005-0000-0000-0000250A0000}"/>
    <cellStyle name="I_Text 3 13" xfId="2581" xr:uid="{00000000-0005-0000-0000-0000260A0000}"/>
    <cellStyle name="I_Text 3 2" xfId="2582" xr:uid="{00000000-0005-0000-0000-0000270A0000}"/>
    <cellStyle name="I_Text 3 2 2" xfId="2583" xr:uid="{00000000-0005-0000-0000-0000280A0000}"/>
    <cellStyle name="I_Text 3 3" xfId="2584" xr:uid="{00000000-0005-0000-0000-0000290A0000}"/>
    <cellStyle name="I_Text 3 3 2" xfId="2585" xr:uid="{00000000-0005-0000-0000-00002A0A0000}"/>
    <cellStyle name="I_Text 3 4" xfId="2586" xr:uid="{00000000-0005-0000-0000-00002B0A0000}"/>
    <cellStyle name="I_Text 3 4 2" xfId="2587" xr:uid="{00000000-0005-0000-0000-00002C0A0000}"/>
    <cellStyle name="I_Text 3 5" xfId="2588" xr:uid="{00000000-0005-0000-0000-00002D0A0000}"/>
    <cellStyle name="I_Text 3 5 2" xfId="2589" xr:uid="{00000000-0005-0000-0000-00002E0A0000}"/>
    <cellStyle name="I_Text 3 6" xfId="2590" xr:uid="{00000000-0005-0000-0000-00002F0A0000}"/>
    <cellStyle name="I_Text 3 6 2" xfId="2591" xr:uid="{00000000-0005-0000-0000-0000300A0000}"/>
    <cellStyle name="I_Text 3 7" xfId="2592" xr:uid="{00000000-0005-0000-0000-0000310A0000}"/>
    <cellStyle name="I_Text 3 7 2" xfId="2593" xr:uid="{00000000-0005-0000-0000-0000320A0000}"/>
    <cellStyle name="I_Text 3 8" xfId="2594" xr:uid="{00000000-0005-0000-0000-0000330A0000}"/>
    <cellStyle name="I_Text 3 8 2" xfId="2595" xr:uid="{00000000-0005-0000-0000-0000340A0000}"/>
    <cellStyle name="I_Text 3 9" xfId="2596" xr:uid="{00000000-0005-0000-0000-0000350A0000}"/>
    <cellStyle name="I_Text 3 9 2" xfId="2597" xr:uid="{00000000-0005-0000-0000-0000360A0000}"/>
    <cellStyle name="INP_Background" xfId="2598" xr:uid="{00000000-0005-0000-0000-0000370A0000}"/>
    <cellStyle name="Input 10" xfId="2599" xr:uid="{00000000-0005-0000-0000-0000380A0000}"/>
    <cellStyle name="Input 11" xfId="2600" xr:uid="{00000000-0005-0000-0000-0000390A0000}"/>
    <cellStyle name="Input 12" xfId="2601" xr:uid="{00000000-0005-0000-0000-00003A0A0000}"/>
    <cellStyle name="Input 13" xfId="2602" xr:uid="{00000000-0005-0000-0000-00003B0A0000}"/>
    <cellStyle name="Input 14" xfId="2603" xr:uid="{00000000-0005-0000-0000-00003C0A0000}"/>
    <cellStyle name="Input 15" xfId="2604" xr:uid="{00000000-0005-0000-0000-00003D0A0000}"/>
    <cellStyle name="Input 16" xfId="2605" xr:uid="{00000000-0005-0000-0000-00003E0A0000}"/>
    <cellStyle name="Input 17" xfId="2606" xr:uid="{00000000-0005-0000-0000-00003F0A0000}"/>
    <cellStyle name="Input 18" xfId="2607" xr:uid="{00000000-0005-0000-0000-0000400A0000}"/>
    <cellStyle name="Input 19" xfId="2608" xr:uid="{00000000-0005-0000-0000-0000410A0000}"/>
    <cellStyle name="Input 2" xfId="2609" xr:uid="{00000000-0005-0000-0000-0000420A0000}"/>
    <cellStyle name="Input 2 10" xfId="2610" xr:uid="{00000000-0005-0000-0000-0000430A0000}"/>
    <cellStyle name="Input 2 10 2" xfId="2611" xr:uid="{00000000-0005-0000-0000-0000440A0000}"/>
    <cellStyle name="Input 2 11" xfId="2612" xr:uid="{00000000-0005-0000-0000-0000450A0000}"/>
    <cellStyle name="Input 2 11 2" xfId="2613" xr:uid="{00000000-0005-0000-0000-0000460A0000}"/>
    <cellStyle name="Input 2 12" xfId="2614" xr:uid="{00000000-0005-0000-0000-0000470A0000}"/>
    <cellStyle name="Input 2 12 2" xfId="2615" xr:uid="{00000000-0005-0000-0000-0000480A0000}"/>
    <cellStyle name="Input 2 13" xfId="2616" xr:uid="{00000000-0005-0000-0000-0000490A0000}"/>
    <cellStyle name="Input 2 14" xfId="52264" xr:uid="{98AB52CE-A042-4717-89F5-886E1557E90B}"/>
    <cellStyle name="Input 2 2" xfId="2617" xr:uid="{00000000-0005-0000-0000-00004A0A0000}"/>
    <cellStyle name="Input 2 2 2" xfId="2618" xr:uid="{00000000-0005-0000-0000-00004B0A0000}"/>
    <cellStyle name="Input 2 3" xfId="2619" xr:uid="{00000000-0005-0000-0000-00004C0A0000}"/>
    <cellStyle name="Input 2 3 2" xfId="2620" xr:uid="{00000000-0005-0000-0000-00004D0A0000}"/>
    <cellStyle name="Input 2 4" xfId="2621" xr:uid="{00000000-0005-0000-0000-00004E0A0000}"/>
    <cellStyle name="Input 2 4 2" xfId="2622" xr:uid="{00000000-0005-0000-0000-00004F0A0000}"/>
    <cellStyle name="Input 2 5" xfId="2623" xr:uid="{00000000-0005-0000-0000-0000500A0000}"/>
    <cellStyle name="Input 2 5 2" xfId="2624" xr:uid="{00000000-0005-0000-0000-0000510A0000}"/>
    <cellStyle name="Input 2 6" xfId="2625" xr:uid="{00000000-0005-0000-0000-0000520A0000}"/>
    <cellStyle name="Input 2 6 2" xfId="2626" xr:uid="{00000000-0005-0000-0000-0000530A0000}"/>
    <cellStyle name="Input 2 7" xfId="2627" xr:uid="{00000000-0005-0000-0000-0000540A0000}"/>
    <cellStyle name="Input 2 7 2" xfId="2628" xr:uid="{00000000-0005-0000-0000-0000550A0000}"/>
    <cellStyle name="Input 2 8" xfId="2629" xr:uid="{00000000-0005-0000-0000-0000560A0000}"/>
    <cellStyle name="Input 2 8 2" xfId="2630" xr:uid="{00000000-0005-0000-0000-0000570A0000}"/>
    <cellStyle name="Input 2 9" xfId="2631" xr:uid="{00000000-0005-0000-0000-0000580A0000}"/>
    <cellStyle name="Input 2 9 2" xfId="2632" xr:uid="{00000000-0005-0000-0000-0000590A0000}"/>
    <cellStyle name="Input 20" xfId="2633" xr:uid="{00000000-0005-0000-0000-00005A0A0000}"/>
    <cellStyle name="Input 21" xfId="2634" xr:uid="{00000000-0005-0000-0000-00005B0A0000}"/>
    <cellStyle name="Input 22" xfId="2635" xr:uid="{00000000-0005-0000-0000-00005C0A0000}"/>
    <cellStyle name="Input 23" xfId="2636" xr:uid="{00000000-0005-0000-0000-00005D0A0000}"/>
    <cellStyle name="Input 24" xfId="2637" xr:uid="{00000000-0005-0000-0000-00005E0A0000}"/>
    <cellStyle name="Input 25" xfId="2638" xr:uid="{00000000-0005-0000-0000-00005F0A0000}"/>
    <cellStyle name="Input 26" xfId="2639" xr:uid="{00000000-0005-0000-0000-0000600A0000}"/>
    <cellStyle name="Input 27" xfId="2640" xr:uid="{00000000-0005-0000-0000-0000610A0000}"/>
    <cellStyle name="Input 28" xfId="2641" xr:uid="{00000000-0005-0000-0000-0000620A0000}"/>
    <cellStyle name="Input 29" xfId="2642" xr:uid="{00000000-0005-0000-0000-0000630A0000}"/>
    <cellStyle name="Input 3" xfId="2643" xr:uid="{00000000-0005-0000-0000-0000640A0000}"/>
    <cellStyle name="Input 30" xfId="2644" xr:uid="{00000000-0005-0000-0000-0000650A0000}"/>
    <cellStyle name="Input 31" xfId="2645" xr:uid="{00000000-0005-0000-0000-0000660A0000}"/>
    <cellStyle name="Input 32" xfId="2646" xr:uid="{00000000-0005-0000-0000-0000670A0000}"/>
    <cellStyle name="Input 33" xfId="2647" xr:uid="{00000000-0005-0000-0000-0000680A0000}"/>
    <cellStyle name="Input 34" xfId="2648" xr:uid="{00000000-0005-0000-0000-0000690A0000}"/>
    <cellStyle name="Input 35" xfId="2649" xr:uid="{00000000-0005-0000-0000-00006A0A0000}"/>
    <cellStyle name="Input 36" xfId="2650" xr:uid="{00000000-0005-0000-0000-00006B0A0000}"/>
    <cellStyle name="Input 37" xfId="2651" xr:uid="{00000000-0005-0000-0000-00006C0A0000}"/>
    <cellStyle name="Input 38" xfId="2652" xr:uid="{00000000-0005-0000-0000-00006D0A0000}"/>
    <cellStyle name="Input 4" xfId="2653" xr:uid="{00000000-0005-0000-0000-00006E0A0000}"/>
    <cellStyle name="Input 5" xfId="2654" xr:uid="{00000000-0005-0000-0000-00006F0A0000}"/>
    <cellStyle name="Input 6" xfId="2655" xr:uid="{00000000-0005-0000-0000-0000700A0000}"/>
    <cellStyle name="Input 7" xfId="2656" xr:uid="{00000000-0005-0000-0000-0000710A0000}"/>
    <cellStyle name="Input 8" xfId="2657" xr:uid="{00000000-0005-0000-0000-0000720A0000}"/>
    <cellStyle name="Input 9" xfId="2658" xr:uid="{00000000-0005-0000-0000-0000730A0000}"/>
    <cellStyle name="Input(a)" xfId="2659" xr:uid="{00000000-0005-0000-0000-0000740A0000}"/>
    <cellStyle name="Input(b)" xfId="2660" xr:uid="{00000000-0005-0000-0000-0000750A0000}"/>
    <cellStyle name="Input(Blue_Rate)" xfId="2661" xr:uid="{00000000-0005-0000-0000-0000760A0000}"/>
    <cellStyle name="Input(decimal)" xfId="2662" xr:uid="{00000000-0005-0000-0000-0000770A0000}"/>
    <cellStyle name="Input(decimal) 2" xfId="2663" xr:uid="{00000000-0005-0000-0000-0000780A0000}"/>
    <cellStyle name="Input1" xfId="2664" xr:uid="{00000000-0005-0000-0000-0000790A0000}"/>
    <cellStyle name="Input1 10" xfId="2665" xr:uid="{00000000-0005-0000-0000-00007A0A0000}"/>
    <cellStyle name="Input1 10 2" xfId="2666" xr:uid="{00000000-0005-0000-0000-00007B0A0000}"/>
    <cellStyle name="Input1 11" xfId="2667" xr:uid="{00000000-0005-0000-0000-00007C0A0000}"/>
    <cellStyle name="Input1 11 2" xfId="2668" xr:uid="{00000000-0005-0000-0000-00007D0A0000}"/>
    <cellStyle name="Input1 12" xfId="2669" xr:uid="{00000000-0005-0000-0000-00007E0A0000}"/>
    <cellStyle name="Input1 12 2" xfId="2670" xr:uid="{00000000-0005-0000-0000-00007F0A0000}"/>
    <cellStyle name="Input1 13" xfId="2671" xr:uid="{00000000-0005-0000-0000-0000800A0000}"/>
    <cellStyle name="Input1 2" xfId="2672" xr:uid="{00000000-0005-0000-0000-0000810A0000}"/>
    <cellStyle name="Input1 2 2" xfId="2673" xr:uid="{00000000-0005-0000-0000-0000820A0000}"/>
    <cellStyle name="Input1 3" xfId="2674" xr:uid="{00000000-0005-0000-0000-0000830A0000}"/>
    <cellStyle name="Input1 3 2" xfId="2675" xr:uid="{00000000-0005-0000-0000-0000840A0000}"/>
    <cellStyle name="Input1 4" xfId="2676" xr:uid="{00000000-0005-0000-0000-0000850A0000}"/>
    <cellStyle name="Input1 4 2" xfId="2677" xr:uid="{00000000-0005-0000-0000-0000860A0000}"/>
    <cellStyle name="Input1 5" xfId="2678" xr:uid="{00000000-0005-0000-0000-0000870A0000}"/>
    <cellStyle name="Input1 5 2" xfId="2679" xr:uid="{00000000-0005-0000-0000-0000880A0000}"/>
    <cellStyle name="Input1 6" xfId="2680" xr:uid="{00000000-0005-0000-0000-0000890A0000}"/>
    <cellStyle name="Input1 6 2" xfId="2681" xr:uid="{00000000-0005-0000-0000-00008A0A0000}"/>
    <cellStyle name="Input1 7" xfId="2682" xr:uid="{00000000-0005-0000-0000-00008B0A0000}"/>
    <cellStyle name="Input1 7 2" xfId="2683" xr:uid="{00000000-0005-0000-0000-00008C0A0000}"/>
    <cellStyle name="Input1 8" xfId="2684" xr:uid="{00000000-0005-0000-0000-00008D0A0000}"/>
    <cellStyle name="Input1 8 2" xfId="2685" xr:uid="{00000000-0005-0000-0000-00008E0A0000}"/>
    <cellStyle name="Input1 9" xfId="2686" xr:uid="{00000000-0005-0000-0000-00008F0A0000}"/>
    <cellStyle name="Input1 9 2" xfId="2687" xr:uid="{00000000-0005-0000-0000-0000900A0000}"/>
    <cellStyle name="Inputcell" xfId="2688" xr:uid="{00000000-0005-0000-0000-0000910A0000}"/>
    <cellStyle name="Inputcell 2" xfId="2689" xr:uid="{00000000-0005-0000-0000-0000920A0000}"/>
    <cellStyle name="Inputcell 2 2" xfId="2690" xr:uid="{00000000-0005-0000-0000-0000930A0000}"/>
    <cellStyle name="Inputcell 2 2 2" xfId="2691" xr:uid="{00000000-0005-0000-0000-0000940A0000}"/>
    <cellStyle name="Inputcell 2 2 2 2" xfId="2692" xr:uid="{00000000-0005-0000-0000-0000950A0000}"/>
    <cellStyle name="Inputcell 2 2 3" xfId="2693" xr:uid="{00000000-0005-0000-0000-0000960A0000}"/>
    <cellStyle name="Inputcell 2 2 3 2" xfId="2694" xr:uid="{00000000-0005-0000-0000-0000970A0000}"/>
    <cellStyle name="Inputcell 2 3" xfId="2695" xr:uid="{00000000-0005-0000-0000-0000980A0000}"/>
    <cellStyle name="Inputcell 2 3 2" xfId="2696" xr:uid="{00000000-0005-0000-0000-0000990A0000}"/>
    <cellStyle name="Inputcell 2 4" xfId="2697" xr:uid="{00000000-0005-0000-0000-00009A0A0000}"/>
    <cellStyle name="Inputcell 2 4 2" xfId="2698" xr:uid="{00000000-0005-0000-0000-00009B0A0000}"/>
    <cellStyle name="Inputcell 3" xfId="2699" xr:uid="{00000000-0005-0000-0000-00009C0A0000}"/>
    <cellStyle name="Inputcell 3 2" xfId="2700" xr:uid="{00000000-0005-0000-0000-00009D0A0000}"/>
    <cellStyle name="Inputcell 3 2 2" xfId="2701" xr:uid="{00000000-0005-0000-0000-00009E0A0000}"/>
    <cellStyle name="Inputcell 3 2 2 2" xfId="2702" xr:uid="{00000000-0005-0000-0000-00009F0A0000}"/>
    <cellStyle name="Inputcell 3 2 3" xfId="2703" xr:uid="{00000000-0005-0000-0000-0000A00A0000}"/>
    <cellStyle name="Inputcell 3 2 3 2" xfId="2704" xr:uid="{00000000-0005-0000-0000-0000A10A0000}"/>
    <cellStyle name="Inputcell 3 3" xfId="2705" xr:uid="{00000000-0005-0000-0000-0000A20A0000}"/>
    <cellStyle name="Inputcell 3 3 2" xfId="2706" xr:uid="{00000000-0005-0000-0000-0000A30A0000}"/>
    <cellStyle name="Inputcell 3 4" xfId="2707" xr:uid="{00000000-0005-0000-0000-0000A40A0000}"/>
    <cellStyle name="Inputcell 3 4 2" xfId="2708" xr:uid="{00000000-0005-0000-0000-0000A50A0000}"/>
    <cellStyle name="Inputcell 4" xfId="2709" xr:uid="{00000000-0005-0000-0000-0000A60A0000}"/>
    <cellStyle name="Inputcell 4 2" xfId="2710" xr:uid="{00000000-0005-0000-0000-0000A70A0000}"/>
    <cellStyle name="Inputcell 4 2 2" xfId="2711" xr:uid="{00000000-0005-0000-0000-0000A80A0000}"/>
    <cellStyle name="Inputcell 4 3" xfId="2712" xr:uid="{00000000-0005-0000-0000-0000A90A0000}"/>
    <cellStyle name="Inputcell 4 3 2" xfId="2713" xr:uid="{00000000-0005-0000-0000-0000AA0A0000}"/>
    <cellStyle name="Inputcell 5" xfId="2714" xr:uid="{00000000-0005-0000-0000-0000AB0A0000}"/>
    <cellStyle name="Inputcell 5 2" xfId="2715" xr:uid="{00000000-0005-0000-0000-0000AC0A0000}"/>
    <cellStyle name="Inputcell 6" xfId="2716" xr:uid="{00000000-0005-0000-0000-0000AD0A0000}"/>
    <cellStyle name="Inputcell 6 2" xfId="2717" xr:uid="{00000000-0005-0000-0000-0000AE0A0000}"/>
    <cellStyle name="Inputs" xfId="2718" xr:uid="{00000000-0005-0000-0000-0000AF0A0000}"/>
    <cellStyle name="InSheet" xfId="2719" xr:uid="{00000000-0005-0000-0000-0000B00A0000}"/>
    <cellStyle name="InSheet 2" xfId="2720" xr:uid="{00000000-0005-0000-0000-0000B10A0000}"/>
    <cellStyle name="InSheet 2 2" xfId="2721" xr:uid="{00000000-0005-0000-0000-0000B20A0000}"/>
    <cellStyle name="InSheet 2 2 2" xfId="2722" xr:uid="{00000000-0005-0000-0000-0000B30A0000}"/>
    <cellStyle name="InSheet 2 3" xfId="2723" xr:uid="{00000000-0005-0000-0000-0000B40A0000}"/>
    <cellStyle name="InSheet 3" xfId="2724" xr:uid="{00000000-0005-0000-0000-0000B50A0000}"/>
    <cellStyle name="InSheet 3 2" xfId="2725" xr:uid="{00000000-0005-0000-0000-0000B60A0000}"/>
    <cellStyle name="InSheet 3 2 2" xfId="2726" xr:uid="{00000000-0005-0000-0000-0000B70A0000}"/>
    <cellStyle name="InSheet 3 3" xfId="2727" xr:uid="{00000000-0005-0000-0000-0000B80A0000}"/>
    <cellStyle name="InSheet 4" xfId="2728" xr:uid="{00000000-0005-0000-0000-0000B90A0000}"/>
    <cellStyle name="InSheet 4 2" xfId="2729" xr:uid="{00000000-0005-0000-0000-0000BA0A0000}"/>
    <cellStyle name="InSheet 5" xfId="2730" xr:uid="{00000000-0005-0000-0000-0000BB0A0000}"/>
    <cellStyle name="Line_ClosingBal" xfId="2731" xr:uid="{00000000-0005-0000-0000-0000BC0A0000}"/>
    <cellStyle name="LinkCell" xfId="2732" xr:uid="{00000000-0005-0000-0000-0000BD0A0000}"/>
    <cellStyle name="Linked Cell 2" xfId="2733" xr:uid="{00000000-0005-0000-0000-0000BE0A0000}"/>
    <cellStyle name="Linked Cell 2 2" xfId="52265" xr:uid="{BB4BE12D-99D1-4AD6-88AB-CBC4E8856752}"/>
    <cellStyle name="Linked Cell 3" xfId="2734" xr:uid="{00000000-0005-0000-0000-0000BF0A0000}"/>
    <cellStyle name="Linked Cell 4" xfId="2735" xr:uid="{00000000-0005-0000-0000-0000C00A0000}"/>
    <cellStyle name="Lookup Table Heading" xfId="52266" xr:uid="{791048C4-9508-47FC-8975-18A20FDD9259}"/>
    <cellStyle name="Lookup Table Heading 2" xfId="52267" xr:uid="{034680A6-1C61-4AAC-B0B8-606337159CB9}"/>
    <cellStyle name="Lookup Table Label" xfId="52268" xr:uid="{1C3670BB-DC46-4C05-9AC7-6CB90E9418DB}"/>
    <cellStyle name="Lookup Table Label 2" xfId="52269" xr:uid="{7842DF95-463D-459E-B4E6-4F96CAEB0974}"/>
    <cellStyle name="Lookup Table Label 2 2" xfId="52376" xr:uid="{05EFB69B-AB91-461D-955D-2D519311BE85}"/>
    <cellStyle name="Lookup Table Number" xfId="52270" xr:uid="{1F9CDBF2-CC4B-489D-AFB1-0767FDBAA92C}"/>
    <cellStyle name="Lookup Table Number 2" xfId="52271" xr:uid="{1D647C8E-87A5-4501-99C5-4A81CE32843F}"/>
    <cellStyle name="Lookup Table Number 2 2" xfId="52377" xr:uid="{15C02191-76C1-4E83-9D0A-588727F3D33E}"/>
    <cellStyle name="Model Name" xfId="2736" xr:uid="{00000000-0005-0000-0000-0000C10A0000}"/>
    <cellStyle name="Model Name 2" xfId="2737" xr:uid="{00000000-0005-0000-0000-0000C20A0000}"/>
    <cellStyle name="Model Name 2 2" xfId="52274" xr:uid="{D7C45949-4F01-4E59-8996-C776E4EF444A}"/>
    <cellStyle name="Model Name 2 3" xfId="52273" xr:uid="{6F625B16-2DEA-4D13-A7E9-2F06EEC7541D}"/>
    <cellStyle name="Model Name 3" xfId="52272" xr:uid="{8732EFF4-D92D-4EA4-AA81-83E0FB311122}"/>
    <cellStyle name="Multiple" xfId="2738" xr:uid="{00000000-0005-0000-0000-0000C30A0000}"/>
    <cellStyle name="Neutral 2" xfId="2739" xr:uid="{00000000-0005-0000-0000-0000C40A0000}"/>
    <cellStyle name="Neutral 2 2" xfId="52275" xr:uid="{B3DBBCB6-586E-4149-8BCF-805C7A9B9563}"/>
    <cellStyle name="Neutral 3" xfId="2740" xr:uid="{00000000-0005-0000-0000-0000C50A0000}"/>
    <cellStyle name="Neutral 4" xfId="2741" xr:uid="{00000000-0005-0000-0000-0000C60A0000}"/>
    <cellStyle name="Normal" xfId="0" builtinId="0"/>
    <cellStyle name="Normal 10" xfId="2742" xr:uid="{00000000-0005-0000-0000-0000C80A0000}"/>
    <cellStyle name="Normal 10 2" xfId="2743" xr:uid="{00000000-0005-0000-0000-0000C90A0000}"/>
    <cellStyle name="Normal 10 2 2" xfId="52175" xr:uid="{00000000-0005-0000-0000-0000CA0A0000}"/>
    <cellStyle name="Normal 10 3" xfId="2744" xr:uid="{00000000-0005-0000-0000-0000CB0A0000}"/>
    <cellStyle name="Normal 10 4" xfId="52158" xr:uid="{00000000-0005-0000-0000-0000CC0A0000}"/>
    <cellStyle name="Normal 10 5" xfId="52348" xr:uid="{8393DC80-8ABD-4144-9244-3FF1D78B37D4}"/>
    <cellStyle name="Normal 11" xfId="2745" xr:uid="{00000000-0005-0000-0000-0000CD0A0000}"/>
    <cellStyle name="Normal 11 2" xfId="2746" xr:uid="{00000000-0005-0000-0000-0000CE0A0000}"/>
    <cellStyle name="Normal 11 2 2" xfId="52176" xr:uid="{00000000-0005-0000-0000-0000CF0A0000}"/>
    <cellStyle name="Normal 11 2 3" xfId="52378" xr:uid="{82EEE1ED-1265-40DF-923F-2BF8DBB5B2BA}"/>
    <cellStyle name="Normal 11 3" xfId="2747" xr:uid="{00000000-0005-0000-0000-0000D00A0000}"/>
    <cellStyle name="Normal 11 3 2" xfId="2748" xr:uid="{00000000-0005-0000-0000-0000D10A0000}"/>
    <cellStyle name="Normal 11 4" xfId="52159" xr:uid="{00000000-0005-0000-0000-0000D20A0000}"/>
    <cellStyle name="Normal 11 5" xfId="52321" xr:uid="{6D9AF813-8C2E-4EA3-B1C2-80B119D934FF}"/>
    <cellStyle name="Normal 12" xfId="2749" xr:uid="{00000000-0005-0000-0000-0000D30A0000}"/>
    <cellStyle name="Normal 12 2" xfId="2750" xr:uid="{00000000-0005-0000-0000-0000D40A0000}"/>
    <cellStyle name="Normal 12 2 2" xfId="2751" xr:uid="{00000000-0005-0000-0000-0000D50A0000}"/>
    <cellStyle name="Normal 12 2 2 2" xfId="2752" xr:uid="{00000000-0005-0000-0000-0000D60A0000}"/>
    <cellStyle name="Normal 12 2 2 2 2" xfId="2753" xr:uid="{00000000-0005-0000-0000-0000D70A0000}"/>
    <cellStyle name="Normal 12 2 2 2 2 2" xfId="2754" xr:uid="{00000000-0005-0000-0000-0000D80A0000}"/>
    <cellStyle name="Normal 12 2 2 2 3" xfId="2755" xr:uid="{00000000-0005-0000-0000-0000D90A0000}"/>
    <cellStyle name="Normal 12 2 2 3" xfId="2756" xr:uid="{00000000-0005-0000-0000-0000DA0A0000}"/>
    <cellStyle name="Normal 12 2 2 3 2" xfId="2757" xr:uid="{00000000-0005-0000-0000-0000DB0A0000}"/>
    <cellStyle name="Normal 12 2 2 4" xfId="2758" xr:uid="{00000000-0005-0000-0000-0000DC0A0000}"/>
    <cellStyle name="Normal 12 2 3" xfId="2759" xr:uid="{00000000-0005-0000-0000-0000DD0A0000}"/>
    <cellStyle name="Normal 12 2 3 2" xfId="2760" xr:uid="{00000000-0005-0000-0000-0000DE0A0000}"/>
    <cellStyle name="Normal 12 2 3 2 2" xfId="2761" xr:uid="{00000000-0005-0000-0000-0000DF0A0000}"/>
    <cellStyle name="Normal 12 2 3 3" xfId="2762" xr:uid="{00000000-0005-0000-0000-0000E00A0000}"/>
    <cellStyle name="Normal 12 2 4" xfId="2763" xr:uid="{00000000-0005-0000-0000-0000E10A0000}"/>
    <cellStyle name="Normal 12 2 4 2" xfId="2764" xr:uid="{00000000-0005-0000-0000-0000E20A0000}"/>
    <cellStyle name="Normal 12 2 5" xfId="2765" xr:uid="{00000000-0005-0000-0000-0000E30A0000}"/>
    <cellStyle name="Normal 12 2 6" xfId="2766" xr:uid="{00000000-0005-0000-0000-0000E40A0000}"/>
    <cellStyle name="Normal 12 2 7" xfId="52350" xr:uid="{AB048ED9-3EAB-4F6B-8628-2B7C5B302036}"/>
    <cellStyle name="Normal 12 3" xfId="2767" xr:uid="{00000000-0005-0000-0000-0000E50A0000}"/>
    <cellStyle name="Normal 12 3 2" xfId="2768" xr:uid="{00000000-0005-0000-0000-0000E60A0000}"/>
    <cellStyle name="Normal 12 3 2 2" xfId="2769" xr:uid="{00000000-0005-0000-0000-0000E70A0000}"/>
    <cellStyle name="Normal 12 3 2 2 2" xfId="2770" xr:uid="{00000000-0005-0000-0000-0000E80A0000}"/>
    <cellStyle name="Normal 12 3 2 3" xfId="2771" xr:uid="{00000000-0005-0000-0000-0000E90A0000}"/>
    <cellStyle name="Normal 12 3 3" xfId="2772" xr:uid="{00000000-0005-0000-0000-0000EA0A0000}"/>
    <cellStyle name="Normal 12 3 3 2" xfId="2773" xr:uid="{00000000-0005-0000-0000-0000EB0A0000}"/>
    <cellStyle name="Normal 12 3 4" xfId="2774" xr:uid="{00000000-0005-0000-0000-0000EC0A0000}"/>
    <cellStyle name="Normal 12 4" xfId="2775" xr:uid="{00000000-0005-0000-0000-0000ED0A0000}"/>
    <cellStyle name="Normal 12 4 2" xfId="2776" xr:uid="{00000000-0005-0000-0000-0000EE0A0000}"/>
    <cellStyle name="Normal 12 4 2 2" xfId="2777" xr:uid="{00000000-0005-0000-0000-0000EF0A0000}"/>
    <cellStyle name="Normal 12 4 3" xfId="2778" xr:uid="{00000000-0005-0000-0000-0000F00A0000}"/>
    <cellStyle name="Normal 12 5" xfId="2779" xr:uid="{00000000-0005-0000-0000-0000F10A0000}"/>
    <cellStyle name="Normal 12 5 2" xfId="2780" xr:uid="{00000000-0005-0000-0000-0000F20A0000}"/>
    <cellStyle name="Normal 12 6" xfId="2781" xr:uid="{00000000-0005-0000-0000-0000F30A0000}"/>
    <cellStyle name="Normal 12 7" xfId="52177" xr:uid="{00000000-0005-0000-0000-0000F40A0000}"/>
    <cellStyle name="Normal 12 8" xfId="52322" xr:uid="{2D525072-3E89-4963-831B-46F09AFEA948}"/>
    <cellStyle name="Normal 13" xfId="2782" xr:uid="{00000000-0005-0000-0000-0000F50A0000}"/>
    <cellStyle name="Normal 13 2" xfId="2783" xr:uid="{00000000-0005-0000-0000-0000F60A0000}"/>
    <cellStyle name="Normal 13 3" xfId="2784" xr:uid="{00000000-0005-0000-0000-0000F70A0000}"/>
    <cellStyle name="Normal 13 4" xfId="52160" xr:uid="{00000000-0005-0000-0000-0000F80A0000}"/>
    <cellStyle name="Normal 14" xfId="2785" xr:uid="{00000000-0005-0000-0000-0000F90A0000}"/>
    <cellStyle name="Normal 14 2" xfId="2786" xr:uid="{00000000-0005-0000-0000-0000FA0A0000}"/>
    <cellStyle name="Normal 14 2 2" xfId="52379" xr:uid="{692DF2CF-D6D8-4ED3-9C40-C817F8593C72}"/>
    <cellStyle name="Normal 14 3" xfId="52332" xr:uid="{951C75B9-B292-423E-B8C0-1B2A92928E0B}"/>
    <cellStyle name="Normal 15" xfId="2787" xr:uid="{00000000-0005-0000-0000-0000FB0A0000}"/>
    <cellStyle name="Normal 15 2" xfId="2788" xr:uid="{00000000-0005-0000-0000-0000FC0A0000}"/>
    <cellStyle name="Normal 15 2 2" xfId="2789" xr:uid="{00000000-0005-0000-0000-0000FD0A0000}"/>
    <cellStyle name="Normal 15 3" xfId="2790" xr:uid="{00000000-0005-0000-0000-0000FE0A0000}"/>
    <cellStyle name="Normal 15 3 2" xfId="2791" xr:uid="{00000000-0005-0000-0000-0000FF0A0000}"/>
    <cellStyle name="Normal 15 3 2 2" xfId="2792" xr:uid="{00000000-0005-0000-0000-0000000B0000}"/>
    <cellStyle name="Normal 15 3 3" xfId="2793" xr:uid="{00000000-0005-0000-0000-0000010B0000}"/>
    <cellStyle name="Normal 15 3 3 2" xfId="2794" xr:uid="{00000000-0005-0000-0000-0000020B0000}"/>
    <cellStyle name="Normal 15 3 4" xfId="2795" xr:uid="{00000000-0005-0000-0000-0000030B0000}"/>
    <cellStyle name="Normal 15 4" xfId="2796" xr:uid="{00000000-0005-0000-0000-0000040B0000}"/>
    <cellStyle name="Normal 15 5" xfId="52333" xr:uid="{98919640-E133-43E5-955A-18448BDEC66F}"/>
    <cellStyle name="Normal 16" xfId="2797" xr:uid="{00000000-0005-0000-0000-0000050B0000}"/>
    <cellStyle name="Normal 16 2" xfId="2798" xr:uid="{00000000-0005-0000-0000-0000060B0000}"/>
    <cellStyle name="Normal 17" xfId="2799" xr:uid="{00000000-0005-0000-0000-0000070B0000}"/>
    <cellStyle name="Normal 17 2" xfId="2800" xr:uid="{00000000-0005-0000-0000-0000080B0000}"/>
    <cellStyle name="Normal 18" xfId="2801" xr:uid="{00000000-0005-0000-0000-0000090B0000}"/>
    <cellStyle name="Normal 18 2" xfId="2802" xr:uid="{00000000-0005-0000-0000-00000A0B0000}"/>
    <cellStyle name="Normal 19" xfId="2803" xr:uid="{00000000-0005-0000-0000-00000B0B0000}"/>
    <cellStyle name="Normal 19 2" xfId="2804" xr:uid="{00000000-0005-0000-0000-00000C0B0000}"/>
    <cellStyle name="Normal 2" xfId="4" xr:uid="{00000000-0005-0000-0000-00000D0B0000}"/>
    <cellStyle name="Normal 2 10" xfId="2805" xr:uid="{00000000-0005-0000-0000-00000E0B0000}"/>
    <cellStyle name="Normal 2 11" xfId="2806" xr:uid="{00000000-0005-0000-0000-00000F0B0000}"/>
    <cellStyle name="Normal 2 12" xfId="52118" xr:uid="{00000000-0005-0000-0000-0000100B0000}"/>
    <cellStyle name="Normal 2 12 2" xfId="52125" xr:uid="{00000000-0005-0000-0000-0000110B0000}"/>
    <cellStyle name="Normal 2 13" xfId="52127" xr:uid="{00000000-0005-0000-0000-0000120B0000}"/>
    <cellStyle name="Normal 2 14" xfId="52276" xr:uid="{ADAA74AE-8903-4394-AA38-F0FFEB560F64}"/>
    <cellStyle name="Normal 2 2" xfId="6" xr:uid="{00000000-0005-0000-0000-0000130B0000}"/>
    <cellStyle name="Normal 2 2 2" xfId="2807" xr:uid="{00000000-0005-0000-0000-0000140B0000}"/>
    <cellStyle name="Normal 2 2 2 11" xfId="2808" xr:uid="{00000000-0005-0000-0000-0000150B0000}"/>
    <cellStyle name="Normal 2 2 2 2" xfId="52147" xr:uid="{00000000-0005-0000-0000-0000160B0000}"/>
    <cellStyle name="Normal 2 2 2 2 2" xfId="52380" xr:uid="{C69F3742-1F61-4FDF-8386-033158FBE788}"/>
    <cellStyle name="Normal 2 2 2 3" xfId="52335" xr:uid="{316507CC-93D3-4EFE-ACBC-FE56D03658E5}"/>
    <cellStyle name="Normal 2 2 3" xfId="2809" xr:uid="{00000000-0005-0000-0000-0000170B0000}"/>
    <cellStyle name="Normal 2 2 3 2" xfId="52381" xr:uid="{3F3E7293-D64E-42AC-99E0-353BA6134B45}"/>
    <cellStyle name="Normal 2 2 4" xfId="52135" xr:uid="{00000000-0005-0000-0000-0000180B0000}"/>
    <cellStyle name="Normal 2 2 5" xfId="52334" xr:uid="{B1031EB2-8C72-4167-B955-0B7B76BC911E}"/>
    <cellStyle name="Normal 2 3" xfId="2810" xr:uid="{00000000-0005-0000-0000-0000190B0000}"/>
    <cellStyle name="Normal 2 3 10" xfId="2811" xr:uid="{00000000-0005-0000-0000-00001A0B0000}"/>
    <cellStyle name="Normal 2 3 10 2" xfId="2812" xr:uid="{00000000-0005-0000-0000-00001B0B0000}"/>
    <cellStyle name="Normal 2 3 10 2 2" xfId="2813" xr:uid="{00000000-0005-0000-0000-00001C0B0000}"/>
    <cellStyle name="Normal 2 3 10 2 3" xfId="2814" xr:uid="{00000000-0005-0000-0000-00001D0B0000}"/>
    <cellStyle name="Normal 2 3 10 2 4" xfId="2815" xr:uid="{00000000-0005-0000-0000-00001E0B0000}"/>
    <cellStyle name="Normal 2 3 10 3" xfId="2816" xr:uid="{00000000-0005-0000-0000-00001F0B0000}"/>
    <cellStyle name="Normal 2 3 10 3 2" xfId="2817" xr:uid="{00000000-0005-0000-0000-0000200B0000}"/>
    <cellStyle name="Normal 2 3 10 3 3" xfId="2818" xr:uid="{00000000-0005-0000-0000-0000210B0000}"/>
    <cellStyle name="Normal 2 3 10 3 4" xfId="2819" xr:uid="{00000000-0005-0000-0000-0000220B0000}"/>
    <cellStyle name="Normal 2 3 10 4" xfId="2820" xr:uid="{00000000-0005-0000-0000-0000230B0000}"/>
    <cellStyle name="Normal 2 3 10 5" xfId="2821" xr:uid="{00000000-0005-0000-0000-0000240B0000}"/>
    <cellStyle name="Normal 2 3 10 6" xfId="2822" xr:uid="{00000000-0005-0000-0000-0000250B0000}"/>
    <cellStyle name="Normal 2 3 11" xfId="2823" xr:uid="{00000000-0005-0000-0000-0000260B0000}"/>
    <cellStyle name="Normal 2 3 11 2" xfId="2824" xr:uid="{00000000-0005-0000-0000-0000270B0000}"/>
    <cellStyle name="Normal 2 3 11 2 2" xfId="2825" xr:uid="{00000000-0005-0000-0000-0000280B0000}"/>
    <cellStyle name="Normal 2 3 11 2 3" xfId="2826" xr:uid="{00000000-0005-0000-0000-0000290B0000}"/>
    <cellStyle name="Normal 2 3 11 2 4" xfId="2827" xr:uid="{00000000-0005-0000-0000-00002A0B0000}"/>
    <cellStyle name="Normal 2 3 11 3" xfId="2828" xr:uid="{00000000-0005-0000-0000-00002B0B0000}"/>
    <cellStyle name="Normal 2 3 11 3 2" xfId="2829" xr:uid="{00000000-0005-0000-0000-00002C0B0000}"/>
    <cellStyle name="Normal 2 3 11 3 3" xfId="2830" xr:uid="{00000000-0005-0000-0000-00002D0B0000}"/>
    <cellStyle name="Normal 2 3 11 3 4" xfId="2831" xr:uid="{00000000-0005-0000-0000-00002E0B0000}"/>
    <cellStyle name="Normal 2 3 11 4" xfId="2832" xr:uid="{00000000-0005-0000-0000-00002F0B0000}"/>
    <cellStyle name="Normal 2 3 11 5" xfId="2833" xr:uid="{00000000-0005-0000-0000-0000300B0000}"/>
    <cellStyle name="Normal 2 3 11 6" xfId="2834" xr:uid="{00000000-0005-0000-0000-0000310B0000}"/>
    <cellStyle name="Normal 2 3 12" xfId="2835" xr:uid="{00000000-0005-0000-0000-0000320B0000}"/>
    <cellStyle name="Normal 2 3 12 2" xfId="2836" xr:uid="{00000000-0005-0000-0000-0000330B0000}"/>
    <cellStyle name="Normal 2 3 12 3" xfId="2837" xr:uid="{00000000-0005-0000-0000-0000340B0000}"/>
    <cellStyle name="Normal 2 3 12 4" xfId="2838" xr:uid="{00000000-0005-0000-0000-0000350B0000}"/>
    <cellStyle name="Normal 2 3 13" xfId="2839" xr:uid="{00000000-0005-0000-0000-0000360B0000}"/>
    <cellStyle name="Normal 2 3 13 2" xfId="2840" xr:uid="{00000000-0005-0000-0000-0000370B0000}"/>
    <cellStyle name="Normal 2 3 13 3" xfId="2841" xr:uid="{00000000-0005-0000-0000-0000380B0000}"/>
    <cellStyle name="Normal 2 3 13 4" xfId="2842" xr:uid="{00000000-0005-0000-0000-0000390B0000}"/>
    <cellStyle name="Normal 2 3 14" xfId="2843" xr:uid="{00000000-0005-0000-0000-00003A0B0000}"/>
    <cellStyle name="Normal 2 3 14 2" xfId="2844" xr:uid="{00000000-0005-0000-0000-00003B0B0000}"/>
    <cellStyle name="Normal 2 3 14 3" xfId="2845" xr:uid="{00000000-0005-0000-0000-00003C0B0000}"/>
    <cellStyle name="Normal 2 3 14 4" xfId="2846" xr:uid="{00000000-0005-0000-0000-00003D0B0000}"/>
    <cellStyle name="Normal 2 3 14 5" xfId="2847" xr:uid="{00000000-0005-0000-0000-00003E0B0000}"/>
    <cellStyle name="Normal 2 3 15" xfId="2848" xr:uid="{00000000-0005-0000-0000-00003F0B0000}"/>
    <cellStyle name="Normal 2 3 16" xfId="2849" xr:uid="{00000000-0005-0000-0000-0000400B0000}"/>
    <cellStyle name="Normal 2 3 17" xfId="2850" xr:uid="{00000000-0005-0000-0000-0000410B0000}"/>
    <cellStyle name="Normal 2 3 18" xfId="2851" xr:uid="{00000000-0005-0000-0000-0000420B0000}"/>
    <cellStyle name="Normal 2 3 19" xfId="2852" xr:uid="{00000000-0005-0000-0000-0000430B0000}"/>
    <cellStyle name="Normal 2 3 2" xfId="2853" xr:uid="{00000000-0005-0000-0000-0000440B0000}"/>
    <cellStyle name="Normal 2 3 2 10" xfId="2854" xr:uid="{00000000-0005-0000-0000-0000450B0000}"/>
    <cellStyle name="Normal 2 3 2 10 2" xfId="2855" xr:uid="{00000000-0005-0000-0000-0000460B0000}"/>
    <cellStyle name="Normal 2 3 2 10 3" xfId="2856" xr:uid="{00000000-0005-0000-0000-0000470B0000}"/>
    <cellStyle name="Normal 2 3 2 10 4" xfId="2857" xr:uid="{00000000-0005-0000-0000-0000480B0000}"/>
    <cellStyle name="Normal 2 3 2 11" xfId="2858" xr:uid="{00000000-0005-0000-0000-0000490B0000}"/>
    <cellStyle name="Normal 2 3 2 11 2" xfId="2859" xr:uid="{00000000-0005-0000-0000-00004A0B0000}"/>
    <cellStyle name="Normal 2 3 2 11 3" xfId="2860" xr:uid="{00000000-0005-0000-0000-00004B0B0000}"/>
    <cellStyle name="Normal 2 3 2 11 4" xfId="2861" xr:uid="{00000000-0005-0000-0000-00004C0B0000}"/>
    <cellStyle name="Normal 2 3 2 12" xfId="2862" xr:uid="{00000000-0005-0000-0000-00004D0B0000}"/>
    <cellStyle name="Normal 2 3 2 12 2" xfId="2863" xr:uid="{00000000-0005-0000-0000-00004E0B0000}"/>
    <cellStyle name="Normal 2 3 2 12 3" xfId="2864" xr:uid="{00000000-0005-0000-0000-00004F0B0000}"/>
    <cellStyle name="Normal 2 3 2 12 4" xfId="2865" xr:uid="{00000000-0005-0000-0000-0000500B0000}"/>
    <cellStyle name="Normal 2 3 2 12 5" xfId="2866" xr:uid="{00000000-0005-0000-0000-0000510B0000}"/>
    <cellStyle name="Normal 2 3 2 13" xfId="2867" xr:uid="{00000000-0005-0000-0000-0000520B0000}"/>
    <cellStyle name="Normal 2 3 2 14" xfId="2868" xr:uid="{00000000-0005-0000-0000-0000530B0000}"/>
    <cellStyle name="Normal 2 3 2 15" xfId="2869" xr:uid="{00000000-0005-0000-0000-0000540B0000}"/>
    <cellStyle name="Normal 2 3 2 16" xfId="2870" xr:uid="{00000000-0005-0000-0000-0000550B0000}"/>
    <cellStyle name="Normal 2 3 2 17" xfId="2871" xr:uid="{00000000-0005-0000-0000-0000560B0000}"/>
    <cellStyle name="Normal 2 3 2 18" xfId="52168" xr:uid="{00000000-0005-0000-0000-0000570B0000}"/>
    <cellStyle name="Normal 2 3 2 2" xfId="2872" xr:uid="{00000000-0005-0000-0000-0000580B0000}"/>
    <cellStyle name="Normal 2 3 2 2 10" xfId="2873" xr:uid="{00000000-0005-0000-0000-0000590B0000}"/>
    <cellStyle name="Normal 2 3 2 2 10 2" xfId="2874" xr:uid="{00000000-0005-0000-0000-00005A0B0000}"/>
    <cellStyle name="Normal 2 3 2 2 10 3" xfId="2875" xr:uid="{00000000-0005-0000-0000-00005B0B0000}"/>
    <cellStyle name="Normal 2 3 2 2 10 4" xfId="2876" xr:uid="{00000000-0005-0000-0000-00005C0B0000}"/>
    <cellStyle name="Normal 2 3 2 2 11" xfId="2877" xr:uid="{00000000-0005-0000-0000-00005D0B0000}"/>
    <cellStyle name="Normal 2 3 2 2 12" xfId="2878" xr:uid="{00000000-0005-0000-0000-00005E0B0000}"/>
    <cellStyle name="Normal 2 3 2 2 13" xfId="2879" xr:uid="{00000000-0005-0000-0000-00005F0B0000}"/>
    <cellStyle name="Normal 2 3 2 2 2" xfId="2880" xr:uid="{00000000-0005-0000-0000-0000600B0000}"/>
    <cellStyle name="Normal 2 3 2 2 2 10" xfId="2881" xr:uid="{00000000-0005-0000-0000-0000610B0000}"/>
    <cellStyle name="Normal 2 3 2 2 2 11" xfId="2882" xr:uid="{00000000-0005-0000-0000-0000620B0000}"/>
    <cellStyle name="Normal 2 3 2 2 2 12" xfId="2883" xr:uid="{00000000-0005-0000-0000-0000630B0000}"/>
    <cellStyle name="Normal 2 3 2 2 2 2" xfId="2884" xr:uid="{00000000-0005-0000-0000-0000640B0000}"/>
    <cellStyle name="Normal 2 3 2 2 2 2 10" xfId="2885" xr:uid="{00000000-0005-0000-0000-0000650B0000}"/>
    <cellStyle name="Normal 2 3 2 2 2 2 2" xfId="2886" xr:uid="{00000000-0005-0000-0000-0000660B0000}"/>
    <cellStyle name="Normal 2 3 2 2 2 2 2 2" xfId="2887" xr:uid="{00000000-0005-0000-0000-0000670B0000}"/>
    <cellStyle name="Normal 2 3 2 2 2 2 2 2 2" xfId="2888" xr:uid="{00000000-0005-0000-0000-0000680B0000}"/>
    <cellStyle name="Normal 2 3 2 2 2 2 2 2 2 2" xfId="2889" xr:uid="{00000000-0005-0000-0000-0000690B0000}"/>
    <cellStyle name="Normal 2 3 2 2 2 2 2 2 2 3" xfId="2890" xr:uid="{00000000-0005-0000-0000-00006A0B0000}"/>
    <cellStyle name="Normal 2 3 2 2 2 2 2 2 2 4" xfId="2891" xr:uid="{00000000-0005-0000-0000-00006B0B0000}"/>
    <cellStyle name="Normal 2 3 2 2 2 2 2 2 3" xfId="2892" xr:uid="{00000000-0005-0000-0000-00006C0B0000}"/>
    <cellStyle name="Normal 2 3 2 2 2 2 2 2 3 2" xfId="2893" xr:uid="{00000000-0005-0000-0000-00006D0B0000}"/>
    <cellStyle name="Normal 2 3 2 2 2 2 2 2 3 3" xfId="2894" xr:uid="{00000000-0005-0000-0000-00006E0B0000}"/>
    <cellStyle name="Normal 2 3 2 2 2 2 2 2 3 4" xfId="2895" xr:uid="{00000000-0005-0000-0000-00006F0B0000}"/>
    <cellStyle name="Normal 2 3 2 2 2 2 2 2 4" xfId="2896" xr:uid="{00000000-0005-0000-0000-0000700B0000}"/>
    <cellStyle name="Normal 2 3 2 2 2 2 2 2 5" xfId="2897" xr:uid="{00000000-0005-0000-0000-0000710B0000}"/>
    <cellStyle name="Normal 2 3 2 2 2 2 2 2 6" xfId="2898" xr:uid="{00000000-0005-0000-0000-0000720B0000}"/>
    <cellStyle name="Normal 2 3 2 2 2 2 2 3" xfId="2899" xr:uid="{00000000-0005-0000-0000-0000730B0000}"/>
    <cellStyle name="Normal 2 3 2 2 2 2 2 3 2" xfId="2900" xr:uid="{00000000-0005-0000-0000-0000740B0000}"/>
    <cellStyle name="Normal 2 3 2 2 2 2 2 3 2 2" xfId="2901" xr:uid="{00000000-0005-0000-0000-0000750B0000}"/>
    <cellStyle name="Normal 2 3 2 2 2 2 2 3 2 3" xfId="2902" xr:uid="{00000000-0005-0000-0000-0000760B0000}"/>
    <cellStyle name="Normal 2 3 2 2 2 2 2 3 2 4" xfId="2903" xr:uid="{00000000-0005-0000-0000-0000770B0000}"/>
    <cellStyle name="Normal 2 3 2 2 2 2 2 3 3" xfId="2904" xr:uid="{00000000-0005-0000-0000-0000780B0000}"/>
    <cellStyle name="Normal 2 3 2 2 2 2 2 3 3 2" xfId="2905" xr:uid="{00000000-0005-0000-0000-0000790B0000}"/>
    <cellStyle name="Normal 2 3 2 2 2 2 2 3 3 3" xfId="2906" xr:uid="{00000000-0005-0000-0000-00007A0B0000}"/>
    <cellStyle name="Normal 2 3 2 2 2 2 2 3 3 4" xfId="2907" xr:uid="{00000000-0005-0000-0000-00007B0B0000}"/>
    <cellStyle name="Normal 2 3 2 2 2 2 2 3 4" xfId="2908" xr:uid="{00000000-0005-0000-0000-00007C0B0000}"/>
    <cellStyle name="Normal 2 3 2 2 2 2 2 3 5" xfId="2909" xr:uid="{00000000-0005-0000-0000-00007D0B0000}"/>
    <cellStyle name="Normal 2 3 2 2 2 2 2 3 6" xfId="2910" xr:uid="{00000000-0005-0000-0000-00007E0B0000}"/>
    <cellStyle name="Normal 2 3 2 2 2 2 2 4" xfId="2911" xr:uid="{00000000-0005-0000-0000-00007F0B0000}"/>
    <cellStyle name="Normal 2 3 2 2 2 2 2 4 2" xfId="2912" xr:uid="{00000000-0005-0000-0000-0000800B0000}"/>
    <cellStyle name="Normal 2 3 2 2 2 2 2 4 3" xfId="2913" xr:uid="{00000000-0005-0000-0000-0000810B0000}"/>
    <cellStyle name="Normal 2 3 2 2 2 2 2 4 4" xfId="2914" xr:uid="{00000000-0005-0000-0000-0000820B0000}"/>
    <cellStyle name="Normal 2 3 2 2 2 2 2 5" xfId="2915" xr:uid="{00000000-0005-0000-0000-0000830B0000}"/>
    <cellStyle name="Normal 2 3 2 2 2 2 2 5 2" xfId="2916" xr:uid="{00000000-0005-0000-0000-0000840B0000}"/>
    <cellStyle name="Normal 2 3 2 2 2 2 2 5 3" xfId="2917" xr:uid="{00000000-0005-0000-0000-0000850B0000}"/>
    <cellStyle name="Normal 2 3 2 2 2 2 2 5 4" xfId="2918" xr:uid="{00000000-0005-0000-0000-0000860B0000}"/>
    <cellStyle name="Normal 2 3 2 2 2 2 2 6" xfId="2919" xr:uid="{00000000-0005-0000-0000-0000870B0000}"/>
    <cellStyle name="Normal 2 3 2 2 2 2 2 7" xfId="2920" xr:uid="{00000000-0005-0000-0000-0000880B0000}"/>
    <cellStyle name="Normal 2 3 2 2 2 2 2 8" xfId="2921" xr:uid="{00000000-0005-0000-0000-0000890B0000}"/>
    <cellStyle name="Normal 2 3 2 2 2 2 3" xfId="2922" xr:uid="{00000000-0005-0000-0000-00008A0B0000}"/>
    <cellStyle name="Normal 2 3 2 2 2 2 3 2" xfId="2923" xr:uid="{00000000-0005-0000-0000-00008B0B0000}"/>
    <cellStyle name="Normal 2 3 2 2 2 2 3 2 2" xfId="2924" xr:uid="{00000000-0005-0000-0000-00008C0B0000}"/>
    <cellStyle name="Normal 2 3 2 2 2 2 3 2 2 2" xfId="2925" xr:uid="{00000000-0005-0000-0000-00008D0B0000}"/>
    <cellStyle name="Normal 2 3 2 2 2 2 3 2 2 3" xfId="2926" xr:uid="{00000000-0005-0000-0000-00008E0B0000}"/>
    <cellStyle name="Normal 2 3 2 2 2 2 3 2 2 4" xfId="2927" xr:uid="{00000000-0005-0000-0000-00008F0B0000}"/>
    <cellStyle name="Normal 2 3 2 2 2 2 3 2 3" xfId="2928" xr:uid="{00000000-0005-0000-0000-0000900B0000}"/>
    <cellStyle name="Normal 2 3 2 2 2 2 3 2 3 2" xfId="2929" xr:uid="{00000000-0005-0000-0000-0000910B0000}"/>
    <cellStyle name="Normal 2 3 2 2 2 2 3 2 3 3" xfId="2930" xr:uid="{00000000-0005-0000-0000-0000920B0000}"/>
    <cellStyle name="Normal 2 3 2 2 2 2 3 2 3 4" xfId="2931" xr:uid="{00000000-0005-0000-0000-0000930B0000}"/>
    <cellStyle name="Normal 2 3 2 2 2 2 3 2 4" xfId="2932" xr:uid="{00000000-0005-0000-0000-0000940B0000}"/>
    <cellStyle name="Normal 2 3 2 2 2 2 3 2 5" xfId="2933" xr:uid="{00000000-0005-0000-0000-0000950B0000}"/>
    <cellStyle name="Normal 2 3 2 2 2 2 3 2 6" xfId="2934" xr:uid="{00000000-0005-0000-0000-0000960B0000}"/>
    <cellStyle name="Normal 2 3 2 2 2 2 3 3" xfId="2935" xr:uid="{00000000-0005-0000-0000-0000970B0000}"/>
    <cellStyle name="Normal 2 3 2 2 2 2 3 3 2" xfId="2936" xr:uid="{00000000-0005-0000-0000-0000980B0000}"/>
    <cellStyle name="Normal 2 3 2 2 2 2 3 3 2 2" xfId="2937" xr:uid="{00000000-0005-0000-0000-0000990B0000}"/>
    <cellStyle name="Normal 2 3 2 2 2 2 3 3 2 3" xfId="2938" xr:uid="{00000000-0005-0000-0000-00009A0B0000}"/>
    <cellStyle name="Normal 2 3 2 2 2 2 3 3 2 4" xfId="2939" xr:uid="{00000000-0005-0000-0000-00009B0B0000}"/>
    <cellStyle name="Normal 2 3 2 2 2 2 3 3 3" xfId="2940" xr:uid="{00000000-0005-0000-0000-00009C0B0000}"/>
    <cellStyle name="Normal 2 3 2 2 2 2 3 3 3 2" xfId="2941" xr:uid="{00000000-0005-0000-0000-00009D0B0000}"/>
    <cellStyle name="Normal 2 3 2 2 2 2 3 3 3 3" xfId="2942" xr:uid="{00000000-0005-0000-0000-00009E0B0000}"/>
    <cellStyle name="Normal 2 3 2 2 2 2 3 3 3 4" xfId="2943" xr:uid="{00000000-0005-0000-0000-00009F0B0000}"/>
    <cellStyle name="Normal 2 3 2 2 2 2 3 3 4" xfId="2944" xr:uid="{00000000-0005-0000-0000-0000A00B0000}"/>
    <cellStyle name="Normal 2 3 2 2 2 2 3 3 5" xfId="2945" xr:uid="{00000000-0005-0000-0000-0000A10B0000}"/>
    <cellStyle name="Normal 2 3 2 2 2 2 3 3 6" xfId="2946" xr:uid="{00000000-0005-0000-0000-0000A20B0000}"/>
    <cellStyle name="Normal 2 3 2 2 2 2 3 4" xfId="2947" xr:uid="{00000000-0005-0000-0000-0000A30B0000}"/>
    <cellStyle name="Normal 2 3 2 2 2 2 3 4 2" xfId="2948" xr:uid="{00000000-0005-0000-0000-0000A40B0000}"/>
    <cellStyle name="Normal 2 3 2 2 2 2 3 4 3" xfId="2949" xr:uid="{00000000-0005-0000-0000-0000A50B0000}"/>
    <cellStyle name="Normal 2 3 2 2 2 2 3 4 4" xfId="2950" xr:uid="{00000000-0005-0000-0000-0000A60B0000}"/>
    <cellStyle name="Normal 2 3 2 2 2 2 3 5" xfId="2951" xr:uid="{00000000-0005-0000-0000-0000A70B0000}"/>
    <cellStyle name="Normal 2 3 2 2 2 2 3 5 2" xfId="2952" xr:uid="{00000000-0005-0000-0000-0000A80B0000}"/>
    <cellStyle name="Normal 2 3 2 2 2 2 3 5 3" xfId="2953" xr:uid="{00000000-0005-0000-0000-0000A90B0000}"/>
    <cellStyle name="Normal 2 3 2 2 2 2 3 5 4" xfId="2954" xr:uid="{00000000-0005-0000-0000-0000AA0B0000}"/>
    <cellStyle name="Normal 2 3 2 2 2 2 3 6" xfId="2955" xr:uid="{00000000-0005-0000-0000-0000AB0B0000}"/>
    <cellStyle name="Normal 2 3 2 2 2 2 3 7" xfId="2956" xr:uid="{00000000-0005-0000-0000-0000AC0B0000}"/>
    <cellStyle name="Normal 2 3 2 2 2 2 3 8" xfId="2957" xr:uid="{00000000-0005-0000-0000-0000AD0B0000}"/>
    <cellStyle name="Normal 2 3 2 2 2 2 4" xfId="2958" xr:uid="{00000000-0005-0000-0000-0000AE0B0000}"/>
    <cellStyle name="Normal 2 3 2 2 2 2 4 2" xfId="2959" xr:uid="{00000000-0005-0000-0000-0000AF0B0000}"/>
    <cellStyle name="Normal 2 3 2 2 2 2 4 2 2" xfId="2960" xr:uid="{00000000-0005-0000-0000-0000B00B0000}"/>
    <cellStyle name="Normal 2 3 2 2 2 2 4 2 3" xfId="2961" xr:uid="{00000000-0005-0000-0000-0000B10B0000}"/>
    <cellStyle name="Normal 2 3 2 2 2 2 4 2 4" xfId="2962" xr:uid="{00000000-0005-0000-0000-0000B20B0000}"/>
    <cellStyle name="Normal 2 3 2 2 2 2 4 3" xfId="2963" xr:uid="{00000000-0005-0000-0000-0000B30B0000}"/>
    <cellStyle name="Normal 2 3 2 2 2 2 4 3 2" xfId="2964" xr:uid="{00000000-0005-0000-0000-0000B40B0000}"/>
    <cellStyle name="Normal 2 3 2 2 2 2 4 3 3" xfId="2965" xr:uid="{00000000-0005-0000-0000-0000B50B0000}"/>
    <cellStyle name="Normal 2 3 2 2 2 2 4 3 4" xfId="2966" xr:uid="{00000000-0005-0000-0000-0000B60B0000}"/>
    <cellStyle name="Normal 2 3 2 2 2 2 4 4" xfId="2967" xr:uid="{00000000-0005-0000-0000-0000B70B0000}"/>
    <cellStyle name="Normal 2 3 2 2 2 2 4 5" xfId="2968" xr:uid="{00000000-0005-0000-0000-0000B80B0000}"/>
    <cellStyle name="Normal 2 3 2 2 2 2 4 6" xfId="2969" xr:uid="{00000000-0005-0000-0000-0000B90B0000}"/>
    <cellStyle name="Normal 2 3 2 2 2 2 5" xfId="2970" xr:uid="{00000000-0005-0000-0000-0000BA0B0000}"/>
    <cellStyle name="Normal 2 3 2 2 2 2 5 2" xfId="2971" xr:uid="{00000000-0005-0000-0000-0000BB0B0000}"/>
    <cellStyle name="Normal 2 3 2 2 2 2 5 2 2" xfId="2972" xr:uid="{00000000-0005-0000-0000-0000BC0B0000}"/>
    <cellStyle name="Normal 2 3 2 2 2 2 5 2 3" xfId="2973" xr:uid="{00000000-0005-0000-0000-0000BD0B0000}"/>
    <cellStyle name="Normal 2 3 2 2 2 2 5 2 4" xfId="2974" xr:uid="{00000000-0005-0000-0000-0000BE0B0000}"/>
    <cellStyle name="Normal 2 3 2 2 2 2 5 3" xfId="2975" xr:uid="{00000000-0005-0000-0000-0000BF0B0000}"/>
    <cellStyle name="Normal 2 3 2 2 2 2 5 3 2" xfId="2976" xr:uid="{00000000-0005-0000-0000-0000C00B0000}"/>
    <cellStyle name="Normal 2 3 2 2 2 2 5 3 3" xfId="2977" xr:uid="{00000000-0005-0000-0000-0000C10B0000}"/>
    <cellStyle name="Normal 2 3 2 2 2 2 5 3 4" xfId="2978" xr:uid="{00000000-0005-0000-0000-0000C20B0000}"/>
    <cellStyle name="Normal 2 3 2 2 2 2 5 4" xfId="2979" xr:uid="{00000000-0005-0000-0000-0000C30B0000}"/>
    <cellStyle name="Normal 2 3 2 2 2 2 5 5" xfId="2980" xr:uid="{00000000-0005-0000-0000-0000C40B0000}"/>
    <cellStyle name="Normal 2 3 2 2 2 2 5 6" xfId="2981" xr:uid="{00000000-0005-0000-0000-0000C50B0000}"/>
    <cellStyle name="Normal 2 3 2 2 2 2 6" xfId="2982" xr:uid="{00000000-0005-0000-0000-0000C60B0000}"/>
    <cellStyle name="Normal 2 3 2 2 2 2 6 2" xfId="2983" xr:uid="{00000000-0005-0000-0000-0000C70B0000}"/>
    <cellStyle name="Normal 2 3 2 2 2 2 6 3" xfId="2984" xr:uid="{00000000-0005-0000-0000-0000C80B0000}"/>
    <cellStyle name="Normal 2 3 2 2 2 2 6 4" xfId="2985" xr:uid="{00000000-0005-0000-0000-0000C90B0000}"/>
    <cellStyle name="Normal 2 3 2 2 2 2 7" xfId="2986" xr:uid="{00000000-0005-0000-0000-0000CA0B0000}"/>
    <cellStyle name="Normal 2 3 2 2 2 2 7 2" xfId="2987" xr:uid="{00000000-0005-0000-0000-0000CB0B0000}"/>
    <cellStyle name="Normal 2 3 2 2 2 2 7 3" xfId="2988" xr:uid="{00000000-0005-0000-0000-0000CC0B0000}"/>
    <cellStyle name="Normal 2 3 2 2 2 2 7 4" xfId="2989" xr:uid="{00000000-0005-0000-0000-0000CD0B0000}"/>
    <cellStyle name="Normal 2 3 2 2 2 2 8" xfId="2990" xr:uid="{00000000-0005-0000-0000-0000CE0B0000}"/>
    <cellStyle name="Normal 2 3 2 2 2 2 9" xfId="2991" xr:uid="{00000000-0005-0000-0000-0000CF0B0000}"/>
    <cellStyle name="Normal 2 3 2 2 2 3" xfId="2992" xr:uid="{00000000-0005-0000-0000-0000D00B0000}"/>
    <cellStyle name="Normal 2 3 2 2 2 3 2" xfId="2993" xr:uid="{00000000-0005-0000-0000-0000D10B0000}"/>
    <cellStyle name="Normal 2 3 2 2 2 3 2 2" xfId="2994" xr:uid="{00000000-0005-0000-0000-0000D20B0000}"/>
    <cellStyle name="Normal 2 3 2 2 2 3 2 2 2" xfId="2995" xr:uid="{00000000-0005-0000-0000-0000D30B0000}"/>
    <cellStyle name="Normal 2 3 2 2 2 3 2 2 3" xfId="2996" xr:uid="{00000000-0005-0000-0000-0000D40B0000}"/>
    <cellStyle name="Normal 2 3 2 2 2 3 2 2 4" xfId="2997" xr:uid="{00000000-0005-0000-0000-0000D50B0000}"/>
    <cellStyle name="Normal 2 3 2 2 2 3 2 3" xfId="2998" xr:uid="{00000000-0005-0000-0000-0000D60B0000}"/>
    <cellStyle name="Normal 2 3 2 2 2 3 2 3 2" xfId="2999" xr:uid="{00000000-0005-0000-0000-0000D70B0000}"/>
    <cellStyle name="Normal 2 3 2 2 2 3 2 3 3" xfId="3000" xr:uid="{00000000-0005-0000-0000-0000D80B0000}"/>
    <cellStyle name="Normal 2 3 2 2 2 3 2 3 4" xfId="3001" xr:uid="{00000000-0005-0000-0000-0000D90B0000}"/>
    <cellStyle name="Normal 2 3 2 2 2 3 2 4" xfId="3002" xr:uid="{00000000-0005-0000-0000-0000DA0B0000}"/>
    <cellStyle name="Normal 2 3 2 2 2 3 2 5" xfId="3003" xr:uid="{00000000-0005-0000-0000-0000DB0B0000}"/>
    <cellStyle name="Normal 2 3 2 2 2 3 2 6" xfId="3004" xr:uid="{00000000-0005-0000-0000-0000DC0B0000}"/>
    <cellStyle name="Normal 2 3 2 2 2 3 3" xfId="3005" xr:uid="{00000000-0005-0000-0000-0000DD0B0000}"/>
    <cellStyle name="Normal 2 3 2 2 2 3 3 2" xfId="3006" xr:uid="{00000000-0005-0000-0000-0000DE0B0000}"/>
    <cellStyle name="Normal 2 3 2 2 2 3 3 2 2" xfId="3007" xr:uid="{00000000-0005-0000-0000-0000DF0B0000}"/>
    <cellStyle name="Normal 2 3 2 2 2 3 3 2 3" xfId="3008" xr:uid="{00000000-0005-0000-0000-0000E00B0000}"/>
    <cellStyle name="Normal 2 3 2 2 2 3 3 2 4" xfId="3009" xr:uid="{00000000-0005-0000-0000-0000E10B0000}"/>
    <cellStyle name="Normal 2 3 2 2 2 3 3 3" xfId="3010" xr:uid="{00000000-0005-0000-0000-0000E20B0000}"/>
    <cellStyle name="Normal 2 3 2 2 2 3 3 3 2" xfId="3011" xr:uid="{00000000-0005-0000-0000-0000E30B0000}"/>
    <cellStyle name="Normal 2 3 2 2 2 3 3 3 3" xfId="3012" xr:uid="{00000000-0005-0000-0000-0000E40B0000}"/>
    <cellStyle name="Normal 2 3 2 2 2 3 3 3 4" xfId="3013" xr:uid="{00000000-0005-0000-0000-0000E50B0000}"/>
    <cellStyle name="Normal 2 3 2 2 2 3 3 4" xfId="3014" xr:uid="{00000000-0005-0000-0000-0000E60B0000}"/>
    <cellStyle name="Normal 2 3 2 2 2 3 3 5" xfId="3015" xr:uid="{00000000-0005-0000-0000-0000E70B0000}"/>
    <cellStyle name="Normal 2 3 2 2 2 3 3 6" xfId="3016" xr:uid="{00000000-0005-0000-0000-0000E80B0000}"/>
    <cellStyle name="Normal 2 3 2 2 2 3 4" xfId="3017" xr:uid="{00000000-0005-0000-0000-0000E90B0000}"/>
    <cellStyle name="Normal 2 3 2 2 2 3 4 2" xfId="3018" xr:uid="{00000000-0005-0000-0000-0000EA0B0000}"/>
    <cellStyle name="Normal 2 3 2 2 2 3 4 3" xfId="3019" xr:uid="{00000000-0005-0000-0000-0000EB0B0000}"/>
    <cellStyle name="Normal 2 3 2 2 2 3 4 4" xfId="3020" xr:uid="{00000000-0005-0000-0000-0000EC0B0000}"/>
    <cellStyle name="Normal 2 3 2 2 2 3 5" xfId="3021" xr:uid="{00000000-0005-0000-0000-0000ED0B0000}"/>
    <cellStyle name="Normal 2 3 2 2 2 3 5 2" xfId="3022" xr:uid="{00000000-0005-0000-0000-0000EE0B0000}"/>
    <cellStyle name="Normal 2 3 2 2 2 3 5 3" xfId="3023" xr:uid="{00000000-0005-0000-0000-0000EF0B0000}"/>
    <cellStyle name="Normal 2 3 2 2 2 3 5 4" xfId="3024" xr:uid="{00000000-0005-0000-0000-0000F00B0000}"/>
    <cellStyle name="Normal 2 3 2 2 2 3 6" xfId="3025" xr:uid="{00000000-0005-0000-0000-0000F10B0000}"/>
    <cellStyle name="Normal 2 3 2 2 2 3 7" xfId="3026" xr:uid="{00000000-0005-0000-0000-0000F20B0000}"/>
    <cellStyle name="Normal 2 3 2 2 2 3 8" xfId="3027" xr:uid="{00000000-0005-0000-0000-0000F30B0000}"/>
    <cellStyle name="Normal 2 3 2 2 2 4" xfId="3028" xr:uid="{00000000-0005-0000-0000-0000F40B0000}"/>
    <cellStyle name="Normal 2 3 2 2 2 4 2" xfId="3029" xr:uid="{00000000-0005-0000-0000-0000F50B0000}"/>
    <cellStyle name="Normal 2 3 2 2 2 4 2 2" xfId="3030" xr:uid="{00000000-0005-0000-0000-0000F60B0000}"/>
    <cellStyle name="Normal 2 3 2 2 2 4 2 2 2" xfId="3031" xr:uid="{00000000-0005-0000-0000-0000F70B0000}"/>
    <cellStyle name="Normal 2 3 2 2 2 4 2 2 3" xfId="3032" xr:uid="{00000000-0005-0000-0000-0000F80B0000}"/>
    <cellStyle name="Normal 2 3 2 2 2 4 2 2 4" xfId="3033" xr:uid="{00000000-0005-0000-0000-0000F90B0000}"/>
    <cellStyle name="Normal 2 3 2 2 2 4 2 3" xfId="3034" xr:uid="{00000000-0005-0000-0000-0000FA0B0000}"/>
    <cellStyle name="Normal 2 3 2 2 2 4 2 3 2" xfId="3035" xr:uid="{00000000-0005-0000-0000-0000FB0B0000}"/>
    <cellStyle name="Normal 2 3 2 2 2 4 2 3 3" xfId="3036" xr:uid="{00000000-0005-0000-0000-0000FC0B0000}"/>
    <cellStyle name="Normal 2 3 2 2 2 4 2 3 4" xfId="3037" xr:uid="{00000000-0005-0000-0000-0000FD0B0000}"/>
    <cellStyle name="Normal 2 3 2 2 2 4 2 4" xfId="3038" xr:uid="{00000000-0005-0000-0000-0000FE0B0000}"/>
    <cellStyle name="Normal 2 3 2 2 2 4 2 5" xfId="3039" xr:uid="{00000000-0005-0000-0000-0000FF0B0000}"/>
    <cellStyle name="Normal 2 3 2 2 2 4 2 6" xfId="3040" xr:uid="{00000000-0005-0000-0000-0000000C0000}"/>
    <cellStyle name="Normal 2 3 2 2 2 4 3" xfId="3041" xr:uid="{00000000-0005-0000-0000-0000010C0000}"/>
    <cellStyle name="Normal 2 3 2 2 2 4 3 2" xfId="3042" xr:uid="{00000000-0005-0000-0000-0000020C0000}"/>
    <cellStyle name="Normal 2 3 2 2 2 4 3 2 2" xfId="3043" xr:uid="{00000000-0005-0000-0000-0000030C0000}"/>
    <cellStyle name="Normal 2 3 2 2 2 4 3 2 3" xfId="3044" xr:uid="{00000000-0005-0000-0000-0000040C0000}"/>
    <cellStyle name="Normal 2 3 2 2 2 4 3 2 4" xfId="3045" xr:uid="{00000000-0005-0000-0000-0000050C0000}"/>
    <cellStyle name="Normal 2 3 2 2 2 4 3 3" xfId="3046" xr:uid="{00000000-0005-0000-0000-0000060C0000}"/>
    <cellStyle name="Normal 2 3 2 2 2 4 3 3 2" xfId="3047" xr:uid="{00000000-0005-0000-0000-0000070C0000}"/>
    <cellStyle name="Normal 2 3 2 2 2 4 3 3 3" xfId="3048" xr:uid="{00000000-0005-0000-0000-0000080C0000}"/>
    <cellStyle name="Normal 2 3 2 2 2 4 3 3 4" xfId="3049" xr:uid="{00000000-0005-0000-0000-0000090C0000}"/>
    <cellStyle name="Normal 2 3 2 2 2 4 3 4" xfId="3050" xr:uid="{00000000-0005-0000-0000-00000A0C0000}"/>
    <cellStyle name="Normal 2 3 2 2 2 4 3 5" xfId="3051" xr:uid="{00000000-0005-0000-0000-00000B0C0000}"/>
    <cellStyle name="Normal 2 3 2 2 2 4 3 6" xfId="3052" xr:uid="{00000000-0005-0000-0000-00000C0C0000}"/>
    <cellStyle name="Normal 2 3 2 2 2 4 4" xfId="3053" xr:uid="{00000000-0005-0000-0000-00000D0C0000}"/>
    <cellStyle name="Normal 2 3 2 2 2 4 4 2" xfId="3054" xr:uid="{00000000-0005-0000-0000-00000E0C0000}"/>
    <cellStyle name="Normal 2 3 2 2 2 4 4 3" xfId="3055" xr:uid="{00000000-0005-0000-0000-00000F0C0000}"/>
    <cellStyle name="Normal 2 3 2 2 2 4 4 4" xfId="3056" xr:uid="{00000000-0005-0000-0000-0000100C0000}"/>
    <cellStyle name="Normal 2 3 2 2 2 4 5" xfId="3057" xr:uid="{00000000-0005-0000-0000-0000110C0000}"/>
    <cellStyle name="Normal 2 3 2 2 2 4 5 2" xfId="3058" xr:uid="{00000000-0005-0000-0000-0000120C0000}"/>
    <cellStyle name="Normal 2 3 2 2 2 4 5 3" xfId="3059" xr:uid="{00000000-0005-0000-0000-0000130C0000}"/>
    <cellStyle name="Normal 2 3 2 2 2 4 5 4" xfId="3060" xr:uid="{00000000-0005-0000-0000-0000140C0000}"/>
    <cellStyle name="Normal 2 3 2 2 2 4 6" xfId="3061" xr:uid="{00000000-0005-0000-0000-0000150C0000}"/>
    <cellStyle name="Normal 2 3 2 2 2 4 7" xfId="3062" xr:uid="{00000000-0005-0000-0000-0000160C0000}"/>
    <cellStyle name="Normal 2 3 2 2 2 4 8" xfId="3063" xr:uid="{00000000-0005-0000-0000-0000170C0000}"/>
    <cellStyle name="Normal 2 3 2 2 2 5" xfId="3064" xr:uid="{00000000-0005-0000-0000-0000180C0000}"/>
    <cellStyle name="Normal 2 3 2 2 2 5 2" xfId="3065" xr:uid="{00000000-0005-0000-0000-0000190C0000}"/>
    <cellStyle name="Normal 2 3 2 2 2 5 2 2" xfId="3066" xr:uid="{00000000-0005-0000-0000-00001A0C0000}"/>
    <cellStyle name="Normal 2 3 2 2 2 5 2 2 2" xfId="3067" xr:uid="{00000000-0005-0000-0000-00001B0C0000}"/>
    <cellStyle name="Normal 2 3 2 2 2 5 2 2 3" xfId="3068" xr:uid="{00000000-0005-0000-0000-00001C0C0000}"/>
    <cellStyle name="Normal 2 3 2 2 2 5 2 2 4" xfId="3069" xr:uid="{00000000-0005-0000-0000-00001D0C0000}"/>
    <cellStyle name="Normal 2 3 2 2 2 5 2 3" xfId="3070" xr:uid="{00000000-0005-0000-0000-00001E0C0000}"/>
    <cellStyle name="Normal 2 3 2 2 2 5 2 3 2" xfId="3071" xr:uid="{00000000-0005-0000-0000-00001F0C0000}"/>
    <cellStyle name="Normal 2 3 2 2 2 5 2 3 3" xfId="3072" xr:uid="{00000000-0005-0000-0000-0000200C0000}"/>
    <cellStyle name="Normal 2 3 2 2 2 5 2 3 4" xfId="3073" xr:uid="{00000000-0005-0000-0000-0000210C0000}"/>
    <cellStyle name="Normal 2 3 2 2 2 5 2 4" xfId="3074" xr:uid="{00000000-0005-0000-0000-0000220C0000}"/>
    <cellStyle name="Normal 2 3 2 2 2 5 2 5" xfId="3075" xr:uid="{00000000-0005-0000-0000-0000230C0000}"/>
    <cellStyle name="Normal 2 3 2 2 2 5 2 6" xfId="3076" xr:uid="{00000000-0005-0000-0000-0000240C0000}"/>
    <cellStyle name="Normal 2 3 2 2 2 5 3" xfId="3077" xr:uid="{00000000-0005-0000-0000-0000250C0000}"/>
    <cellStyle name="Normal 2 3 2 2 2 5 3 2" xfId="3078" xr:uid="{00000000-0005-0000-0000-0000260C0000}"/>
    <cellStyle name="Normal 2 3 2 2 2 5 3 2 2" xfId="3079" xr:uid="{00000000-0005-0000-0000-0000270C0000}"/>
    <cellStyle name="Normal 2 3 2 2 2 5 3 2 3" xfId="3080" xr:uid="{00000000-0005-0000-0000-0000280C0000}"/>
    <cellStyle name="Normal 2 3 2 2 2 5 3 2 4" xfId="3081" xr:uid="{00000000-0005-0000-0000-0000290C0000}"/>
    <cellStyle name="Normal 2 3 2 2 2 5 3 3" xfId="3082" xr:uid="{00000000-0005-0000-0000-00002A0C0000}"/>
    <cellStyle name="Normal 2 3 2 2 2 5 3 3 2" xfId="3083" xr:uid="{00000000-0005-0000-0000-00002B0C0000}"/>
    <cellStyle name="Normal 2 3 2 2 2 5 3 3 3" xfId="3084" xr:uid="{00000000-0005-0000-0000-00002C0C0000}"/>
    <cellStyle name="Normal 2 3 2 2 2 5 3 3 4" xfId="3085" xr:uid="{00000000-0005-0000-0000-00002D0C0000}"/>
    <cellStyle name="Normal 2 3 2 2 2 5 3 4" xfId="3086" xr:uid="{00000000-0005-0000-0000-00002E0C0000}"/>
    <cellStyle name="Normal 2 3 2 2 2 5 3 5" xfId="3087" xr:uid="{00000000-0005-0000-0000-00002F0C0000}"/>
    <cellStyle name="Normal 2 3 2 2 2 5 3 6" xfId="3088" xr:uid="{00000000-0005-0000-0000-0000300C0000}"/>
    <cellStyle name="Normal 2 3 2 2 2 5 4" xfId="3089" xr:uid="{00000000-0005-0000-0000-0000310C0000}"/>
    <cellStyle name="Normal 2 3 2 2 2 5 4 2" xfId="3090" xr:uid="{00000000-0005-0000-0000-0000320C0000}"/>
    <cellStyle name="Normal 2 3 2 2 2 5 4 3" xfId="3091" xr:uid="{00000000-0005-0000-0000-0000330C0000}"/>
    <cellStyle name="Normal 2 3 2 2 2 5 4 4" xfId="3092" xr:uid="{00000000-0005-0000-0000-0000340C0000}"/>
    <cellStyle name="Normal 2 3 2 2 2 5 5" xfId="3093" xr:uid="{00000000-0005-0000-0000-0000350C0000}"/>
    <cellStyle name="Normal 2 3 2 2 2 5 5 2" xfId="3094" xr:uid="{00000000-0005-0000-0000-0000360C0000}"/>
    <cellStyle name="Normal 2 3 2 2 2 5 5 3" xfId="3095" xr:uid="{00000000-0005-0000-0000-0000370C0000}"/>
    <cellStyle name="Normal 2 3 2 2 2 5 5 4" xfId="3096" xr:uid="{00000000-0005-0000-0000-0000380C0000}"/>
    <cellStyle name="Normal 2 3 2 2 2 5 6" xfId="3097" xr:uid="{00000000-0005-0000-0000-0000390C0000}"/>
    <cellStyle name="Normal 2 3 2 2 2 5 7" xfId="3098" xr:uid="{00000000-0005-0000-0000-00003A0C0000}"/>
    <cellStyle name="Normal 2 3 2 2 2 5 8" xfId="3099" xr:uid="{00000000-0005-0000-0000-00003B0C0000}"/>
    <cellStyle name="Normal 2 3 2 2 2 6" xfId="3100" xr:uid="{00000000-0005-0000-0000-00003C0C0000}"/>
    <cellStyle name="Normal 2 3 2 2 2 6 2" xfId="3101" xr:uid="{00000000-0005-0000-0000-00003D0C0000}"/>
    <cellStyle name="Normal 2 3 2 2 2 6 2 2" xfId="3102" xr:uid="{00000000-0005-0000-0000-00003E0C0000}"/>
    <cellStyle name="Normal 2 3 2 2 2 6 2 3" xfId="3103" xr:uid="{00000000-0005-0000-0000-00003F0C0000}"/>
    <cellStyle name="Normal 2 3 2 2 2 6 2 4" xfId="3104" xr:uid="{00000000-0005-0000-0000-0000400C0000}"/>
    <cellStyle name="Normal 2 3 2 2 2 6 3" xfId="3105" xr:uid="{00000000-0005-0000-0000-0000410C0000}"/>
    <cellStyle name="Normal 2 3 2 2 2 6 3 2" xfId="3106" xr:uid="{00000000-0005-0000-0000-0000420C0000}"/>
    <cellStyle name="Normal 2 3 2 2 2 6 3 3" xfId="3107" xr:uid="{00000000-0005-0000-0000-0000430C0000}"/>
    <cellStyle name="Normal 2 3 2 2 2 6 3 4" xfId="3108" xr:uid="{00000000-0005-0000-0000-0000440C0000}"/>
    <cellStyle name="Normal 2 3 2 2 2 6 4" xfId="3109" xr:uid="{00000000-0005-0000-0000-0000450C0000}"/>
    <cellStyle name="Normal 2 3 2 2 2 6 5" xfId="3110" xr:uid="{00000000-0005-0000-0000-0000460C0000}"/>
    <cellStyle name="Normal 2 3 2 2 2 6 6" xfId="3111" xr:uid="{00000000-0005-0000-0000-0000470C0000}"/>
    <cellStyle name="Normal 2 3 2 2 2 7" xfId="3112" xr:uid="{00000000-0005-0000-0000-0000480C0000}"/>
    <cellStyle name="Normal 2 3 2 2 2 7 2" xfId="3113" xr:uid="{00000000-0005-0000-0000-0000490C0000}"/>
    <cellStyle name="Normal 2 3 2 2 2 7 2 2" xfId="3114" xr:uid="{00000000-0005-0000-0000-00004A0C0000}"/>
    <cellStyle name="Normal 2 3 2 2 2 7 2 3" xfId="3115" xr:uid="{00000000-0005-0000-0000-00004B0C0000}"/>
    <cellStyle name="Normal 2 3 2 2 2 7 2 4" xfId="3116" xr:uid="{00000000-0005-0000-0000-00004C0C0000}"/>
    <cellStyle name="Normal 2 3 2 2 2 7 3" xfId="3117" xr:uid="{00000000-0005-0000-0000-00004D0C0000}"/>
    <cellStyle name="Normal 2 3 2 2 2 7 3 2" xfId="3118" xr:uid="{00000000-0005-0000-0000-00004E0C0000}"/>
    <cellStyle name="Normal 2 3 2 2 2 7 3 3" xfId="3119" xr:uid="{00000000-0005-0000-0000-00004F0C0000}"/>
    <cellStyle name="Normal 2 3 2 2 2 7 3 4" xfId="3120" xr:uid="{00000000-0005-0000-0000-0000500C0000}"/>
    <cellStyle name="Normal 2 3 2 2 2 7 4" xfId="3121" xr:uid="{00000000-0005-0000-0000-0000510C0000}"/>
    <cellStyle name="Normal 2 3 2 2 2 7 5" xfId="3122" xr:uid="{00000000-0005-0000-0000-0000520C0000}"/>
    <cellStyle name="Normal 2 3 2 2 2 7 6" xfId="3123" xr:uid="{00000000-0005-0000-0000-0000530C0000}"/>
    <cellStyle name="Normal 2 3 2 2 2 8" xfId="3124" xr:uid="{00000000-0005-0000-0000-0000540C0000}"/>
    <cellStyle name="Normal 2 3 2 2 2 8 2" xfId="3125" xr:uid="{00000000-0005-0000-0000-0000550C0000}"/>
    <cellStyle name="Normal 2 3 2 2 2 8 3" xfId="3126" xr:uid="{00000000-0005-0000-0000-0000560C0000}"/>
    <cellStyle name="Normal 2 3 2 2 2 8 4" xfId="3127" xr:uid="{00000000-0005-0000-0000-0000570C0000}"/>
    <cellStyle name="Normal 2 3 2 2 2 9" xfId="3128" xr:uid="{00000000-0005-0000-0000-0000580C0000}"/>
    <cellStyle name="Normal 2 3 2 2 2 9 2" xfId="3129" xr:uid="{00000000-0005-0000-0000-0000590C0000}"/>
    <cellStyle name="Normal 2 3 2 2 2 9 3" xfId="3130" xr:uid="{00000000-0005-0000-0000-00005A0C0000}"/>
    <cellStyle name="Normal 2 3 2 2 2 9 4" xfId="3131" xr:uid="{00000000-0005-0000-0000-00005B0C0000}"/>
    <cellStyle name="Normal 2 3 2 2 3" xfId="3132" xr:uid="{00000000-0005-0000-0000-00005C0C0000}"/>
    <cellStyle name="Normal 2 3 2 2 3 10" xfId="3133" xr:uid="{00000000-0005-0000-0000-00005D0C0000}"/>
    <cellStyle name="Normal 2 3 2 2 3 2" xfId="3134" xr:uid="{00000000-0005-0000-0000-00005E0C0000}"/>
    <cellStyle name="Normal 2 3 2 2 3 2 2" xfId="3135" xr:uid="{00000000-0005-0000-0000-00005F0C0000}"/>
    <cellStyle name="Normal 2 3 2 2 3 2 2 2" xfId="3136" xr:uid="{00000000-0005-0000-0000-0000600C0000}"/>
    <cellStyle name="Normal 2 3 2 2 3 2 2 2 2" xfId="3137" xr:uid="{00000000-0005-0000-0000-0000610C0000}"/>
    <cellStyle name="Normal 2 3 2 2 3 2 2 2 3" xfId="3138" xr:uid="{00000000-0005-0000-0000-0000620C0000}"/>
    <cellStyle name="Normal 2 3 2 2 3 2 2 2 4" xfId="3139" xr:uid="{00000000-0005-0000-0000-0000630C0000}"/>
    <cellStyle name="Normal 2 3 2 2 3 2 2 3" xfId="3140" xr:uid="{00000000-0005-0000-0000-0000640C0000}"/>
    <cellStyle name="Normal 2 3 2 2 3 2 2 3 2" xfId="3141" xr:uid="{00000000-0005-0000-0000-0000650C0000}"/>
    <cellStyle name="Normal 2 3 2 2 3 2 2 3 3" xfId="3142" xr:uid="{00000000-0005-0000-0000-0000660C0000}"/>
    <cellStyle name="Normal 2 3 2 2 3 2 2 3 4" xfId="3143" xr:uid="{00000000-0005-0000-0000-0000670C0000}"/>
    <cellStyle name="Normal 2 3 2 2 3 2 2 4" xfId="3144" xr:uid="{00000000-0005-0000-0000-0000680C0000}"/>
    <cellStyle name="Normal 2 3 2 2 3 2 2 5" xfId="3145" xr:uid="{00000000-0005-0000-0000-0000690C0000}"/>
    <cellStyle name="Normal 2 3 2 2 3 2 2 6" xfId="3146" xr:uid="{00000000-0005-0000-0000-00006A0C0000}"/>
    <cellStyle name="Normal 2 3 2 2 3 2 3" xfId="3147" xr:uid="{00000000-0005-0000-0000-00006B0C0000}"/>
    <cellStyle name="Normal 2 3 2 2 3 2 3 2" xfId="3148" xr:uid="{00000000-0005-0000-0000-00006C0C0000}"/>
    <cellStyle name="Normal 2 3 2 2 3 2 3 2 2" xfId="3149" xr:uid="{00000000-0005-0000-0000-00006D0C0000}"/>
    <cellStyle name="Normal 2 3 2 2 3 2 3 2 3" xfId="3150" xr:uid="{00000000-0005-0000-0000-00006E0C0000}"/>
    <cellStyle name="Normal 2 3 2 2 3 2 3 2 4" xfId="3151" xr:uid="{00000000-0005-0000-0000-00006F0C0000}"/>
    <cellStyle name="Normal 2 3 2 2 3 2 3 3" xfId="3152" xr:uid="{00000000-0005-0000-0000-0000700C0000}"/>
    <cellStyle name="Normal 2 3 2 2 3 2 3 3 2" xfId="3153" xr:uid="{00000000-0005-0000-0000-0000710C0000}"/>
    <cellStyle name="Normal 2 3 2 2 3 2 3 3 3" xfId="3154" xr:uid="{00000000-0005-0000-0000-0000720C0000}"/>
    <cellStyle name="Normal 2 3 2 2 3 2 3 3 4" xfId="3155" xr:uid="{00000000-0005-0000-0000-0000730C0000}"/>
    <cellStyle name="Normal 2 3 2 2 3 2 3 4" xfId="3156" xr:uid="{00000000-0005-0000-0000-0000740C0000}"/>
    <cellStyle name="Normal 2 3 2 2 3 2 3 5" xfId="3157" xr:uid="{00000000-0005-0000-0000-0000750C0000}"/>
    <cellStyle name="Normal 2 3 2 2 3 2 3 6" xfId="3158" xr:uid="{00000000-0005-0000-0000-0000760C0000}"/>
    <cellStyle name="Normal 2 3 2 2 3 2 4" xfId="3159" xr:uid="{00000000-0005-0000-0000-0000770C0000}"/>
    <cellStyle name="Normal 2 3 2 2 3 2 4 2" xfId="3160" xr:uid="{00000000-0005-0000-0000-0000780C0000}"/>
    <cellStyle name="Normal 2 3 2 2 3 2 4 3" xfId="3161" xr:uid="{00000000-0005-0000-0000-0000790C0000}"/>
    <cellStyle name="Normal 2 3 2 2 3 2 4 4" xfId="3162" xr:uid="{00000000-0005-0000-0000-00007A0C0000}"/>
    <cellStyle name="Normal 2 3 2 2 3 2 5" xfId="3163" xr:uid="{00000000-0005-0000-0000-00007B0C0000}"/>
    <cellStyle name="Normal 2 3 2 2 3 2 5 2" xfId="3164" xr:uid="{00000000-0005-0000-0000-00007C0C0000}"/>
    <cellStyle name="Normal 2 3 2 2 3 2 5 3" xfId="3165" xr:uid="{00000000-0005-0000-0000-00007D0C0000}"/>
    <cellStyle name="Normal 2 3 2 2 3 2 5 4" xfId="3166" xr:uid="{00000000-0005-0000-0000-00007E0C0000}"/>
    <cellStyle name="Normal 2 3 2 2 3 2 6" xfId="3167" xr:uid="{00000000-0005-0000-0000-00007F0C0000}"/>
    <cellStyle name="Normal 2 3 2 2 3 2 7" xfId="3168" xr:uid="{00000000-0005-0000-0000-0000800C0000}"/>
    <cellStyle name="Normal 2 3 2 2 3 2 8" xfId="3169" xr:uid="{00000000-0005-0000-0000-0000810C0000}"/>
    <cellStyle name="Normal 2 3 2 2 3 3" xfId="3170" xr:uid="{00000000-0005-0000-0000-0000820C0000}"/>
    <cellStyle name="Normal 2 3 2 2 3 3 2" xfId="3171" xr:uid="{00000000-0005-0000-0000-0000830C0000}"/>
    <cellStyle name="Normal 2 3 2 2 3 3 2 2" xfId="3172" xr:uid="{00000000-0005-0000-0000-0000840C0000}"/>
    <cellStyle name="Normal 2 3 2 2 3 3 2 2 2" xfId="3173" xr:uid="{00000000-0005-0000-0000-0000850C0000}"/>
    <cellStyle name="Normal 2 3 2 2 3 3 2 2 3" xfId="3174" xr:uid="{00000000-0005-0000-0000-0000860C0000}"/>
    <cellStyle name="Normal 2 3 2 2 3 3 2 2 4" xfId="3175" xr:uid="{00000000-0005-0000-0000-0000870C0000}"/>
    <cellStyle name="Normal 2 3 2 2 3 3 2 3" xfId="3176" xr:uid="{00000000-0005-0000-0000-0000880C0000}"/>
    <cellStyle name="Normal 2 3 2 2 3 3 2 3 2" xfId="3177" xr:uid="{00000000-0005-0000-0000-0000890C0000}"/>
    <cellStyle name="Normal 2 3 2 2 3 3 2 3 3" xfId="3178" xr:uid="{00000000-0005-0000-0000-00008A0C0000}"/>
    <cellStyle name="Normal 2 3 2 2 3 3 2 3 4" xfId="3179" xr:uid="{00000000-0005-0000-0000-00008B0C0000}"/>
    <cellStyle name="Normal 2 3 2 2 3 3 2 4" xfId="3180" xr:uid="{00000000-0005-0000-0000-00008C0C0000}"/>
    <cellStyle name="Normal 2 3 2 2 3 3 2 5" xfId="3181" xr:uid="{00000000-0005-0000-0000-00008D0C0000}"/>
    <cellStyle name="Normal 2 3 2 2 3 3 2 6" xfId="3182" xr:uid="{00000000-0005-0000-0000-00008E0C0000}"/>
    <cellStyle name="Normal 2 3 2 2 3 3 3" xfId="3183" xr:uid="{00000000-0005-0000-0000-00008F0C0000}"/>
    <cellStyle name="Normal 2 3 2 2 3 3 3 2" xfId="3184" xr:uid="{00000000-0005-0000-0000-0000900C0000}"/>
    <cellStyle name="Normal 2 3 2 2 3 3 3 2 2" xfId="3185" xr:uid="{00000000-0005-0000-0000-0000910C0000}"/>
    <cellStyle name="Normal 2 3 2 2 3 3 3 2 3" xfId="3186" xr:uid="{00000000-0005-0000-0000-0000920C0000}"/>
    <cellStyle name="Normal 2 3 2 2 3 3 3 2 4" xfId="3187" xr:uid="{00000000-0005-0000-0000-0000930C0000}"/>
    <cellStyle name="Normal 2 3 2 2 3 3 3 3" xfId="3188" xr:uid="{00000000-0005-0000-0000-0000940C0000}"/>
    <cellStyle name="Normal 2 3 2 2 3 3 3 3 2" xfId="3189" xr:uid="{00000000-0005-0000-0000-0000950C0000}"/>
    <cellStyle name="Normal 2 3 2 2 3 3 3 3 3" xfId="3190" xr:uid="{00000000-0005-0000-0000-0000960C0000}"/>
    <cellStyle name="Normal 2 3 2 2 3 3 3 3 4" xfId="3191" xr:uid="{00000000-0005-0000-0000-0000970C0000}"/>
    <cellStyle name="Normal 2 3 2 2 3 3 3 4" xfId="3192" xr:uid="{00000000-0005-0000-0000-0000980C0000}"/>
    <cellStyle name="Normal 2 3 2 2 3 3 3 5" xfId="3193" xr:uid="{00000000-0005-0000-0000-0000990C0000}"/>
    <cellStyle name="Normal 2 3 2 2 3 3 3 6" xfId="3194" xr:uid="{00000000-0005-0000-0000-00009A0C0000}"/>
    <cellStyle name="Normal 2 3 2 2 3 3 4" xfId="3195" xr:uid="{00000000-0005-0000-0000-00009B0C0000}"/>
    <cellStyle name="Normal 2 3 2 2 3 3 4 2" xfId="3196" xr:uid="{00000000-0005-0000-0000-00009C0C0000}"/>
    <cellStyle name="Normal 2 3 2 2 3 3 4 3" xfId="3197" xr:uid="{00000000-0005-0000-0000-00009D0C0000}"/>
    <cellStyle name="Normal 2 3 2 2 3 3 4 4" xfId="3198" xr:uid="{00000000-0005-0000-0000-00009E0C0000}"/>
    <cellStyle name="Normal 2 3 2 2 3 3 5" xfId="3199" xr:uid="{00000000-0005-0000-0000-00009F0C0000}"/>
    <cellStyle name="Normal 2 3 2 2 3 3 5 2" xfId="3200" xr:uid="{00000000-0005-0000-0000-0000A00C0000}"/>
    <cellStyle name="Normal 2 3 2 2 3 3 5 3" xfId="3201" xr:uid="{00000000-0005-0000-0000-0000A10C0000}"/>
    <cellStyle name="Normal 2 3 2 2 3 3 5 4" xfId="3202" xr:uid="{00000000-0005-0000-0000-0000A20C0000}"/>
    <cellStyle name="Normal 2 3 2 2 3 3 6" xfId="3203" xr:uid="{00000000-0005-0000-0000-0000A30C0000}"/>
    <cellStyle name="Normal 2 3 2 2 3 3 7" xfId="3204" xr:uid="{00000000-0005-0000-0000-0000A40C0000}"/>
    <cellStyle name="Normal 2 3 2 2 3 3 8" xfId="3205" xr:uid="{00000000-0005-0000-0000-0000A50C0000}"/>
    <cellStyle name="Normal 2 3 2 2 3 4" xfId="3206" xr:uid="{00000000-0005-0000-0000-0000A60C0000}"/>
    <cellStyle name="Normal 2 3 2 2 3 4 2" xfId="3207" xr:uid="{00000000-0005-0000-0000-0000A70C0000}"/>
    <cellStyle name="Normal 2 3 2 2 3 4 2 2" xfId="3208" xr:uid="{00000000-0005-0000-0000-0000A80C0000}"/>
    <cellStyle name="Normal 2 3 2 2 3 4 2 3" xfId="3209" xr:uid="{00000000-0005-0000-0000-0000A90C0000}"/>
    <cellStyle name="Normal 2 3 2 2 3 4 2 4" xfId="3210" xr:uid="{00000000-0005-0000-0000-0000AA0C0000}"/>
    <cellStyle name="Normal 2 3 2 2 3 4 3" xfId="3211" xr:uid="{00000000-0005-0000-0000-0000AB0C0000}"/>
    <cellStyle name="Normal 2 3 2 2 3 4 3 2" xfId="3212" xr:uid="{00000000-0005-0000-0000-0000AC0C0000}"/>
    <cellStyle name="Normal 2 3 2 2 3 4 3 3" xfId="3213" xr:uid="{00000000-0005-0000-0000-0000AD0C0000}"/>
    <cellStyle name="Normal 2 3 2 2 3 4 3 4" xfId="3214" xr:uid="{00000000-0005-0000-0000-0000AE0C0000}"/>
    <cellStyle name="Normal 2 3 2 2 3 4 4" xfId="3215" xr:uid="{00000000-0005-0000-0000-0000AF0C0000}"/>
    <cellStyle name="Normal 2 3 2 2 3 4 5" xfId="3216" xr:uid="{00000000-0005-0000-0000-0000B00C0000}"/>
    <cellStyle name="Normal 2 3 2 2 3 4 6" xfId="3217" xr:uid="{00000000-0005-0000-0000-0000B10C0000}"/>
    <cellStyle name="Normal 2 3 2 2 3 5" xfId="3218" xr:uid="{00000000-0005-0000-0000-0000B20C0000}"/>
    <cellStyle name="Normal 2 3 2 2 3 5 2" xfId="3219" xr:uid="{00000000-0005-0000-0000-0000B30C0000}"/>
    <cellStyle name="Normal 2 3 2 2 3 5 2 2" xfId="3220" xr:uid="{00000000-0005-0000-0000-0000B40C0000}"/>
    <cellStyle name="Normal 2 3 2 2 3 5 2 3" xfId="3221" xr:uid="{00000000-0005-0000-0000-0000B50C0000}"/>
    <cellStyle name="Normal 2 3 2 2 3 5 2 4" xfId="3222" xr:uid="{00000000-0005-0000-0000-0000B60C0000}"/>
    <cellStyle name="Normal 2 3 2 2 3 5 3" xfId="3223" xr:uid="{00000000-0005-0000-0000-0000B70C0000}"/>
    <cellStyle name="Normal 2 3 2 2 3 5 3 2" xfId="3224" xr:uid="{00000000-0005-0000-0000-0000B80C0000}"/>
    <cellStyle name="Normal 2 3 2 2 3 5 3 3" xfId="3225" xr:uid="{00000000-0005-0000-0000-0000B90C0000}"/>
    <cellStyle name="Normal 2 3 2 2 3 5 3 4" xfId="3226" xr:uid="{00000000-0005-0000-0000-0000BA0C0000}"/>
    <cellStyle name="Normal 2 3 2 2 3 5 4" xfId="3227" xr:uid="{00000000-0005-0000-0000-0000BB0C0000}"/>
    <cellStyle name="Normal 2 3 2 2 3 5 5" xfId="3228" xr:uid="{00000000-0005-0000-0000-0000BC0C0000}"/>
    <cellStyle name="Normal 2 3 2 2 3 5 6" xfId="3229" xr:uid="{00000000-0005-0000-0000-0000BD0C0000}"/>
    <cellStyle name="Normal 2 3 2 2 3 6" xfId="3230" xr:uid="{00000000-0005-0000-0000-0000BE0C0000}"/>
    <cellStyle name="Normal 2 3 2 2 3 6 2" xfId="3231" xr:uid="{00000000-0005-0000-0000-0000BF0C0000}"/>
    <cellStyle name="Normal 2 3 2 2 3 6 3" xfId="3232" xr:uid="{00000000-0005-0000-0000-0000C00C0000}"/>
    <cellStyle name="Normal 2 3 2 2 3 6 4" xfId="3233" xr:uid="{00000000-0005-0000-0000-0000C10C0000}"/>
    <cellStyle name="Normal 2 3 2 2 3 7" xfId="3234" xr:uid="{00000000-0005-0000-0000-0000C20C0000}"/>
    <cellStyle name="Normal 2 3 2 2 3 7 2" xfId="3235" xr:uid="{00000000-0005-0000-0000-0000C30C0000}"/>
    <cellStyle name="Normal 2 3 2 2 3 7 3" xfId="3236" xr:uid="{00000000-0005-0000-0000-0000C40C0000}"/>
    <cellStyle name="Normal 2 3 2 2 3 7 4" xfId="3237" xr:uid="{00000000-0005-0000-0000-0000C50C0000}"/>
    <cellStyle name="Normal 2 3 2 2 3 8" xfId="3238" xr:uid="{00000000-0005-0000-0000-0000C60C0000}"/>
    <cellStyle name="Normal 2 3 2 2 3 9" xfId="3239" xr:uid="{00000000-0005-0000-0000-0000C70C0000}"/>
    <cellStyle name="Normal 2 3 2 2 4" xfId="3240" xr:uid="{00000000-0005-0000-0000-0000C80C0000}"/>
    <cellStyle name="Normal 2 3 2 2 4 2" xfId="3241" xr:uid="{00000000-0005-0000-0000-0000C90C0000}"/>
    <cellStyle name="Normal 2 3 2 2 4 2 2" xfId="3242" xr:uid="{00000000-0005-0000-0000-0000CA0C0000}"/>
    <cellStyle name="Normal 2 3 2 2 4 2 2 2" xfId="3243" xr:uid="{00000000-0005-0000-0000-0000CB0C0000}"/>
    <cellStyle name="Normal 2 3 2 2 4 2 2 3" xfId="3244" xr:uid="{00000000-0005-0000-0000-0000CC0C0000}"/>
    <cellStyle name="Normal 2 3 2 2 4 2 2 4" xfId="3245" xr:uid="{00000000-0005-0000-0000-0000CD0C0000}"/>
    <cellStyle name="Normal 2 3 2 2 4 2 3" xfId="3246" xr:uid="{00000000-0005-0000-0000-0000CE0C0000}"/>
    <cellStyle name="Normal 2 3 2 2 4 2 3 2" xfId="3247" xr:uid="{00000000-0005-0000-0000-0000CF0C0000}"/>
    <cellStyle name="Normal 2 3 2 2 4 2 3 3" xfId="3248" xr:uid="{00000000-0005-0000-0000-0000D00C0000}"/>
    <cellStyle name="Normal 2 3 2 2 4 2 3 4" xfId="3249" xr:uid="{00000000-0005-0000-0000-0000D10C0000}"/>
    <cellStyle name="Normal 2 3 2 2 4 2 4" xfId="3250" xr:uid="{00000000-0005-0000-0000-0000D20C0000}"/>
    <cellStyle name="Normal 2 3 2 2 4 2 5" xfId="3251" xr:uid="{00000000-0005-0000-0000-0000D30C0000}"/>
    <cellStyle name="Normal 2 3 2 2 4 2 6" xfId="3252" xr:uid="{00000000-0005-0000-0000-0000D40C0000}"/>
    <cellStyle name="Normal 2 3 2 2 4 3" xfId="3253" xr:uid="{00000000-0005-0000-0000-0000D50C0000}"/>
    <cellStyle name="Normal 2 3 2 2 4 3 2" xfId="3254" xr:uid="{00000000-0005-0000-0000-0000D60C0000}"/>
    <cellStyle name="Normal 2 3 2 2 4 3 2 2" xfId="3255" xr:uid="{00000000-0005-0000-0000-0000D70C0000}"/>
    <cellStyle name="Normal 2 3 2 2 4 3 2 3" xfId="3256" xr:uid="{00000000-0005-0000-0000-0000D80C0000}"/>
    <cellStyle name="Normal 2 3 2 2 4 3 2 4" xfId="3257" xr:uid="{00000000-0005-0000-0000-0000D90C0000}"/>
    <cellStyle name="Normal 2 3 2 2 4 3 3" xfId="3258" xr:uid="{00000000-0005-0000-0000-0000DA0C0000}"/>
    <cellStyle name="Normal 2 3 2 2 4 3 3 2" xfId="3259" xr:uid="{00000000-0005-0000-0000-0000DB0C0000}"/>
    <cellStyle name="Normal 2 3 2 2 4 3 3 3" xfId="3260" xr:uid="{00000000-0005-0000-0000-0000DC0C0000}"/>
    <cellStyle name="Normal 2 3 2 2 4 3 3 4" xfId="3261" xr:uid="{00000000-0005-0000-0000-0000DD0C0000}"/>
    <cellStyle name="Normal 2 3 2 2 4 3 4" xfId="3262" xr:uid="{00000000-0005-0000-0000-0000DE0C0000}"/>
    <cellStyle name="Normal 2 3 2 2 4 3 5" xfId="3263" xr:uid="{00000000-0005-0000-0000-0000DF0C0000}"/>
    <cellStyle name="Normal 2 3 2 2 4 3 6" xfId="3264" xr:uid="{00000000-0005-0000-0000-0000E00C0000}"/>
    <cellStyle name="Normal 2 3 2 2 4 4" xfId="3265" xr:uid="{00000000-0005-0000-0000-0000E10C0000}"/>
    <cellStyle name="Normal 2 3 2 2 4 4 2" xfId="3266" xr:uid="{00000000-0005-0000-0000-0000E20C0000}"/>
    <cellStyle name="Normal 2 3 2 2 4 4 3" xfId="3267" xr:uid="{00000000-0005-0000-0000-0000E30C0000}"/>
    <cellStyle name="Normal 2 3 2 2 4 4 4" xfId="3268" xr:uid="{00000000-0005-0000-0000-0000E40C0000}"/>
    <cellStyle name="Normal 2 3 2 2 4 5" xfId="3269" xr:uid="{00000000-0005-0000-0000-0000E50C0000}"/>
    <cellStyle name="Normal 2 3 2 2 4 5 2" xfId="3270" xr:uid="{00000000-0005-0000-0000-0000E60C0000}"/>
    <cellStyle name="Normal 2 3 2 2 4 5 3" xfId="3271" xr:uid="{00000000-0005-0000-0000-0000E70C0000}"/>
    <cellStyle name="Normal 2 3 2 2 4 5 4" xfId="3272" xr:uid="{00000000-0005-0000-0000-0000E80C0000}"/>
    <cellStyle name="Normal 2 3 2 2 4 6" xfId="3273" xr:uid="{00000000-0005-0000-0000-0000E90C0000}"/>
    <cellStyle name="Normal 2 3 2 2 4 7" xfId="3274" xr:uid="{00000000-0005-0000-0000-0000EA0C0000}"/>
    <cellStyle name="Normal 2 3 2 2 4 8" xfId="3275" xr:uid="{00000000-0005-0000-0000-0000EB0C0000}"/>
    <cellStyle name="Normal 2 3 2 2 5" xfId="3276" xr:uid="{00000000-0005-0000-0000-0000EC0C0000}"/>
    <cellStyle name="Normal 2 3 2 2 5 2" xfId="3277" xr:uid="{00000000-0005-0000-0000-0000ED0C0000}"/>
    <cellStyle name="Normal 2 3 2 2 5 2 2" xfId="3278" xr:uid="{00000000-0005-0000-0000-0000EE0C0000}"/>
    <cellStyle name="Normal 2 3 2 2 5 2 2 2" xfId="3279" xr:uid="{00000000-0005-0000-0000-0000EF0C0000}"/>
    <cellStyle name="Normal 2 3 2 2 5 2 2 3" xfId="3280" xr:uid="{00000000-0005-0000-0000-0000F00C0000}"/>
    <cellStyle name="Normal 2 3 2 2 5 2 2 4" xfId="3281" xr:uid="{00000000-0005-0000-0000-0000F10C0000}"/>
    <cellStyle name="Normal 2 3 2 2 5 2 3" xfId="3282" xr:uid="{00000000-0005-0000-0000-0000F20C0000}"/>
    <cellStyle name="Normal 2 3 2 2 5 2 3 2" xfId="3283" xr:uid="{00000000-0005-0000-0000-0000F30C0000}"/>
    <cellStyle name="Normal 2 3 2 2 5 2 3 3" xfId="3284" xr:uid="{00000000-0005-0000-0000-0000F40C0000}"/>
    <cellStyle name="Normal 2 3 2 2 5 2 3 4" xfId="3285" xr:uid="{00000000-0005-0000-0000-0000F50C0000}"/>
    <cellStyle name="Normal 2 3 2 2 5 2 4" xfId="3286" xr:uid="{00000000-0005-0000-0000-0000F60C0000}"/>
    <cellStyle name="Normal 2 3 2 2 5 2 5" xfId="3287" xr:uid="{00000000-0005-0000-0000-0000F70C0000}"/>
    <cellStyle name="Normal 2 3 2 2 5 2 6" xfId="3288" xr:uid="{00000000-0005-0000-0000-0000F80C0000}"/>
    <cellStyle name="Normal 2 3 2 2 5 3" xfId="3289" xr:uid="{00000000-0005-0000-0000-0000F90C0000}"/>
    <cellStyle name="Normal 2 3 2 2 5 3 2" xfId="3290" xr:uid="{00000000-0005-0000-0000-0000FA0C0000}"/>
    <cellStyle name="Normal 2 3 2 2 5 3 2 2" xfId="3291" xr:uid="{00000000-0005-0000-0000-0000FB0C0000}"/>
    <cellStyle name="Normal 2 3 2 2 5 3 2 3" xfId="3292" xr:uid="{00000000-0005-0000-0000-0000FC0C0000}"/>
    <cellStyle name="Normal 2 3 2 2 5 3 2 4" xfId="3293" xr:uid="{00000000-0005-0000-0000-0000FD0C0000}"/>
    <cellStyle name="Normal 2 3 2 2 5 3 3" xfId="3294" xr:uid="{00000000-0005-0000-0000-0000FE0C0000}"/>
    <cellStyle name="Normal 2 3 2 2 5 3 3 2" xfId="3295" xr:uid="{00000000-0005-0000-0000-0000FF0C0000}"/>
    <cellStyle name="Normal 2 3 2 2 5 3 3 3" xfId="3296" xr:uid="{00000000-0005-0000-0000-0000000D0000}"/>
    <cellStyle name="Normal 2 3 2 2 5 3 3 4" xfId="3297" xr:uid="{00000000-0005-0000-0000-0000010D0000}"/>
    <cellStyle name="Normal 2 3 2 2 5 3 4" xfId="3298" xr:uid="{00000000-0005-0000-0000-0000020D0000}"/>
    <cellStyle name="Normal 2 3 2 2 5 3 5" xfId="3299" xr:uid="{00000000-0005-0000-0000-0000030D0000}"/>
    <cellStyle name="Normal 2 3 2 2 5 3 6" xfId="3300" xr:uid="{00000000-0005-0000-0000-0000040D0000}"/>
    <cellStyle name="Normal 2 3 2 2 5 4" xfId="3301" xr:uid="{00000000-0005-0000-0000-0000050D0000}"/>
    <cellStyle name="Normal 2 3 2 2 5 4 2" xfId="3302" xr:uid="{00000000-0005-0000-0000-0000060D0000}"/>
    <cellStyle name="Normal 2 3 2 2 5 4 3" xfId="3303" xr:uid="{00000000-0005-0000-0000-0000070D0000}"/>
    <cellStyle name="Normal 2 3 2 2 5 4 4" xfId="3304" xr:uid="{00000000-0005-0000-0000-0000080D0000}"/>
    <cellStyle name="Normal 2 3 2 2 5 5" xfId="3305" xr:uid="{00000000-0005-0000-0000-0000090D0000}"/>
    <cellStyle name="Normal 2 3 2 2 5 5 2" xfId="3306" xr:uid="{00000000-0005-0000-0000-00000A0D0000}"/>
    <cellStyle name="Normal 2 3 2 2 5 5 3" xfId="3307" xr:uid="{00000000-0005-0000-0000-00000B0D0000}"/>
    <cellStyle name="Normal 2 3 2 2 5 5 4" xfId="3308" xr:uid="{00000000-0005-0000-0000-00000C0D0000}"/>
    <cellStyle name="Normal 2 3 2 2 5 6" xfId="3309" xr:uid="{00000000-0005-0000-0000-00000D0D0000}"/>
    <cellStyle name="Normal 2 3 2 2 5 7" xfId="3310" xr:uid="{00000000-0005-0000-0000-00000E0D0000}"/>
    <cellStyle name="Normal 2 3 2 2 5 8" xfId="3311" xr:uid="{00000000-0005-0000-0000-00000F0D0000}"/>
    <cellStyle name="Normal 2 3 2 2 6" xfId="3312" xr:uid="{00000000-0005-0000-0000-0000100D0000}"/>
    <cellStyle name="Normal 2 3 2 2 6 2" xfId="3313" xr:uid="{00000000-0005-0000-0000-0000110D0000}"/>
    <cellStyle name="Normal 2 3 2 2 6 2 2" xfId="3314" xr:uid="{00000000-0005-0000-0000-0000120D0000}"/>
    <cellStyle name="Normal 2 3 2 2 6 2 2 2" xfId="3315" xr:uid="{00000000-0005-0000-0000-0000130D0000}"/>
    <cellStyle name="Normal 2 3 2 2 6 2 2 3" xfId="3316" xr:uid="{00000000-0005-0000-0000-0000140D0000}"/>
    <cellStyle name="Normal 2 3 2 2 6 2 2 4" xfId="3317" xr:uid="{00000000-0005-0000-0000-0000150D0000}"/>
    <cellStyle name="Normal 2 3 2 2 6 2 3" xfId="3318" xr:uid="{00000000-0005-0000-0000-0000160D0000}"/>
    <cellStyle name="Normal 2 3 2 2 6 2 3 2" xfId="3319" xr:uid="{00000000-0005-0000-0000-0000170D0000}"/>
    <cellStyle name="Normal 2 3 2 2 6 2 3 3" xfId="3320" xr:uid="{00000000-0005-0000-0000-0000180D0000}"/>
    <cellStyle name="Normal 2 3 2 2 6 2 3 4" xfId="3321" xr:uid="{00000000-0005-0000-0000-0000190D0000}"/>
    <cellStyle name="Normal 2 3 2 2 6 2 4" xfId="3322" xr:uid="{00000000-0005-0000-0000-00001A0D0000}"/>
    <cellStyle name="Normal 2 3 2 2 6 2 5" xfId="3323" xr:uid="{00000000-0005-0000-0000-00001B0D0000}"/>
    <cellStyle name="Normal 2 3 2 2 6 2 6" xfId="3324" xr:uid="{00000000-0005-0000-0000-00001C0D0000}"/>
    <cellStyle name="Normal 2 3 2 2 6 3" xfId="3325" xr:uid="{00000000-0005-0000-0000-00001D0D0000}"/>
    <cellStyle name="Normal 2 3 2 2 6 3 2" xfId="3326" xr:uid="{00000000-0005-0000-0000-00001E0D0000}"/>
    <cellStyle name="Normal 2 3 2 2 6 3 2 2" xfId="3327" xr:uid="{00000000-0005-0000-0000-00001F0D0000}"/>
    <cellStyle name="Normal 2 3 2 2 6 3 2 3" xfId="3328" xr:uid="{00000000-0005-0000-0000-0000200D0000}"/>
    <cellStyle name="Normal 2 3 2 2 6 3 2 4" xfId="3329" xr:uid="{00000000-0005-0000-0000-0000210D0000}"/>
    <cellStyle name="Normal 2 3 2 2 6 3 3" xfId="3330" xr:uid="{00000000-0005-0000-0000-0000220D0000}"/>
    <cellStyle name="Normal 2 3 2 2 6 3 3 2" xfId="3331" xr:uid="{00000000-0005-0000-0000-0000230D0000}"/>
    <cellStyle name="Normal 2 3 2 2 6 3 3 3" xfId="3332" xr:uid="{00000000-0005-0000-0000-0000240D0000}"/>
    <cellStyle name="Normal 2 3 2 2 6 3 3 4" xfId="3333" xr:uid="{00000000-0005-0000-0000-0000250D0000}"/>
    <cellStyle name="Normal 2 3 2 2 6 3 4" xfId="3334" xr:uid="{00000000-0005-0000-0000-0000260D0000}"/>
    <cellStyle name="Normal 2 3 2 2 6 3 5" xfId="3335" xr:uid="{00000000-0005-0000-0000-0000270D0000}"/>
    <cellStyle name="Normal 2 3 2 2 6 3 6" xfId="3336" xr:uid="{00000000-0005-0000-0000-0000280D0000}"/>
    <cellStyle name="Normal 2 3 2 2 6 4" xfId="3337" xr:uid="{00000000-0005-0000-0000-0000290D0000}"/>
    <cellStyle name="Normal 2 3 2 2 6 4 2" xfId="3338" xr:uid="{00000000-0005-0000-0000-00002A0D0000}"/>
    <cellStyle name="Normal 2 3 2 2 6 4 3" xfId="3339" xr:uid="{00000000-0005-0000-0000-00002B0D0000}"/>
    <cellStyle name="Normal 2 3 2 2 6 4 4" xfId="3340" xr:uid="{00000000-0005-0000-0000-00002C0D0000}"/>
    <cellStyle name="Normal 2 3 2 2 6 5" xfId="3341" xr:uid="{00000000-0005-0000-0000-00002D0D0000}"/>
    <cellStyle name="Normal 2 3 2 2 6 5 2" xfId="3342" xr:uid="{00000000-0005-0000-0000-00002E0D0000}"/>
    <cellStyle name="Normal 2 3 2 2 6 5 3" xfId="3343" xr:uid="{00000000-0005-0000-0000-00002F0D0000}"/>
    <cellStyle name="Normal 2 3 2 2 6 5 4" xfId="3344" xr:uid="{00000000-0005-0000-0000-0000300D0000}"/>
    <cellStyle name="Normal 2 3 2 2 6 6" xfId="3345" xr:uid="{00000000-0005-0000-0000-0000310D0000}"/>
    <cellStyle name="Normal 2 3 2 2 6 7" xfId="3346" xr:uid="{00000000-0005-0000-0000-0000320D0000}"/>
    <cellStyle name="Normal 2 3 2 2 6 8" xfId="3347" xr:uid="{00000000-0005-0000-0000-0000330D0000}"/>
    <cellStyle name="Normal 2 3 2 2 7" xfId="3348" xr:uid="{00000000-0005-0000-0000-0000340D0000}"/>
    <cellStyle name="Normal 2 3 2 2 7 2" xfId="3349" xr:uid="{00000000-0005-0000-0000-0000350D0000}"/>
    <cellStyle name="Normal 2 3 2 2 7 2 2" xfId="3350" xr:uid="{00000000-0005-0000-0000-0000360D0000}"/>
    <cellStyle name="Normal 2 3 2 2 7 2 3" xfId="3351" xr:uid="{00000000-0005-0000-0000-0000370D0000}"/>
    <cellStyle name="Normal 2 3 2 2 7 2 4" xfId="3352" xr:uid="{00000000-0005-0000-0000-0000380D0000}"/>
    <cellStyle name="Normal 2 3 2 2 7 3" xfId="3353" xr:uid="{00000000-0005-0000-0000-0000390D0000}"/>
    <cellStyle name="Normal 2 3 2 2 7 3 2" xfId="3354" xr:uid="{00000000-0005-0000-0000-00003A0D0000}"/>
    <cellStyle name="Normal 2 3 2 2 7 3 3" xfId="3355" xr:uid="{00000000-0005-0000-0000-00003B0D0000}"/>
    <cellStyle name="Normal 2 3 2 2 7 3 4" xfId="3356" xr:uid="{00000000-0005-0000-0000-00003C0D0000}"/>
    <cellStyle name="Normal 2 3 2 2 7 4" xfId="3357" xr:uid="{00000000-0005-0000-0000-00003D0D0000}"/>
    <cellStyle name="Normal 2 3 2 2 7 5" xfId="3358" xr:uid="{00000000-0005-0000-0000-00003E0D0000}"/>
    <cellStyle name="Normal 2 3 2 2 7 6" xfId="3359" xr:uid="{00000000-0005-0000-0000-00003F0D0000}"/>
    <cellStyle name="Normal 2 3 2 2 8" xfId="3360" xr:uid="{00000000-0005-0000-0000-0000400D0000}"/>
    <cellStyle name="Normal 2 3 2 2 8 2" xfId="3361" xr:uid="{00000000-0005-0000-0000-0000410D0000}"/>
    <cellStyle name="Normal 2 3 2 2 8 2 2" xfId="3362" xr:uid="{00000000-0005-0000-0000-0000420D0000}"/>
    <cellStyle name="Normal 2 3 2 2 8 2 3" xfId="3363" xr:uid="{00000000-0005-0000-0000-0000430D0000}"/>
    <cellStyle name="Normal 2 3 2 2 8 2 4" xfId="3364" xr:uid="{00000000-0005-0000-0000-0000440D0000}"/>
    <cellStyle name="Normal 2 3 2 2 8 3" xfId="3365" xr:uid="{00000000-0005-0000-0000-0000450D0000}"/>
    <cellStyle name="Normal 2 3 2 2 8 3 2" xfId="3366" xr:uid="{00000000-0005-0000-0000-0000460D0000}"/>
    <cellStyle name="Normal 2 3 2 2 8 3 3" xfId="3367" xr:uid="{00000000-0005-0000-0000-0000470D0000}"/>
    <cellStyle name="Normal 2 3 2 2 8 3 4" xfId="3368" xr:uid="{00000000-0005-0000-0000-0000480D0000}"/>
    <cellStyle name="Normal 2 3 2 2 8 4" xfId="3369" xr:uid="{00000000-0005-0000-0000-0000490D0000}"/>
    <cellStyle name="Normal 2 3 2 2 8 5" xfId="3370" xr:uid="{00000000-0005-0000-0000-00004A0D0000}"/>
    <cellStyle name="Normal 2 3 2 2 8 6" xfId="3371" xr:uid="{00000000-0005-0000-0000-00004B0D0000}"/>
    <cellStyle name="Normal 2 3 2 2 9" xfId="3372" xr:uid="{00000000-0005-0000-0000-00004C0D0000}"/>
    <cellStyle name="Normal 2 3 2 2 9 2" xfId="3373" xr:uid="{00000000-0005-0000-0000-00004D0D0000}"/>
    <cellStyle name="Normal 2 3 2 2 9 3" xfId="3374" xr:uid="{00000000-0005-0000-0000-00004E0D0000}"/>
    <cellStyle name="Normal 2 3 2 2 9 4" xfId="3375" xr:uid="{00000000-0005-0000-0000-00004F0D0000}"/>
    <cellStyle name="Normal 2 3 2 3" xfId="3376" xr:uid="{00000000-0005-0000-0000-0000500D0000}"/>
    <cellStyle name="Normal 2 3 2 3 10" xfId="3377" xr:uid="{00000000-0005-0000-0000-0000510D0000}"/>
    <cellStyle name="Normal 2 3 2 3 11" xfId="3378" xr:uid="{00000000-0005-0000-0000-0000520D0000}"/>
    <cellStyle name="Normal 2 3 2 3 12" xfId="3379" xr:uid="{00000000-0005-0000-0000-0000530D0000}"/>
    <cellStyle name="Normal 2 3 2 3 2" xfId="3380" xr:uid="{00000000-0005-0000-0000-0000540D0000}"/>
    <cellStyle name="Normal 2 3 2 3 2 10" xfId="3381" xr:uid="{00000000-0005-0000-0000-0000550D0000}"/>
    <cellStyle name="Normal 2 3 2 3 2 2" xfId="3382" xr:uid="{00000000-0005-0000-0000-0000560D0000}"/>
    <cellStyle name="Normal 2 3 2 3 2 2 2" xfId="3383" xr:uid="{00000000-0005-0000-0000-0000570D0000}"/>
    <cellStyle name="Normal 2 3 2 3 2 2 2 2" xfId="3384" xr:uid="{00000000-0005-0000-0000-0000580D0000}"/>
    <cellStyle name="Normal 2 3 2 3 2 2 2 2 2" xfId="3385" xr:uid="{00000000-0005-0000-0000-0000590D0000}"/>
    <cellStyle name="Normal 2 3 2 3 2 2 2 2 3" xfId="3386" xr:uid="{00000000-0005-0000-0000-00005A0D0000}"/>
    <cellStyle name="Normal 2 3 2 3 2 2 2 2 4" xfId="3387" xr:uid="{00000000-0005-0000-0000-00005B0D0000}"/>
    <cellStyle name="Normal 2 3 2 3 2 2 2 3" xfId="3388" xr:uid="{00000000-0005-0000-0000-00005C0D0000}"/>
    <cellStyle name="Normal 2 3 2 3 2 2 2 3 2" xfId="3389" xr:uid="{00000000-0005-0000-0000-00005D0D0000}"/>
    <cellStyle name="Normal 2 3 2 3 2 2 2 3 3" xfId="3390" xr:uid="{00000000-0005-0000-0000-00005E0D0000}"/>
    <cellStyle name="Normal 2 3 2 3 2 2 2 3 4" xfId="3391" xr:uid="{00000000-0005-0000-0000-00005F0D0000}"/>
    <cellStyle name="Normal 2 3 2 3 2 2 2 4" xfId="3392" xr:uid="{00000000-0005-0000-0000-0000600D0000}"/>
    <cellStyle name="Normal 2 3 2 3 2 2 2 5" xfId="3393" xr:uid="{00000000-0005-0000-0000-0000610D0000}"/>
    <cellStyle name="Normal 2 3 2 3 2 2 2 6" xfId="3394" xr:uid="{00000000-0005-0000-0000-0000620D0000}"/>
    <cellStyle name="Normal 2 3 2 3 2 2 3" xfId="3395" xr:uid="{00000000-0005-0000-0000-0000630D0000}"/>
    <cellStyle name="Normal 2 3 2 3 2 2 3 2" xfId="3396" xr:uid="{00000000-0005-0000-0000-0000640D0000}"/>
    <cellStyle name="Normal 2 3 2 3 2 2 3 2 2" xfId="3397" xr:uid="{00000000-0005-0000-0000-0000650D0000}"/>
    <cellStyle name="Normal 2 3 2 3 2 2 3 2 3" xfId="3398" xr:uid="{00000000-0005-0000-0000-0000660D0000}"/>
    <cellStyle name="Normal 2 3 2 3 2 2 3 2 4" xfId="3399" xr:uid="{00000000-0005-0000-0000-0000670D0000}"/>
    <cellStyle name="Normal 2 3 2 3 2 2 3 3" xfId="3400" xr:uid="{00000000-0005-0000-0000-0000680D0000}"/>
    <cellStyle name="Normal 2 3 2 3 2 2 3 3 2" xfId="3401" xr:uid="{00000000-0005-0000-0000-0000690D0000}"/>
    <cellStyle name="Normal 2 3 2 3 2 2 3 3 3" xfId="3402" xr:uid="{00000000-0005-0000-0000-00006A0D0000}"/>
    <cellStyle name="Normal 2 3 2 3 2 2 3 3 4" xfId="3403" xr:uid="{00000000-0005-0000-0000-00006B0D0000}"/>
    <cellStyle name="Normal 2 3 2 3 2 2 3 4" xfId="3404" xr:uid="{00000000-0005-0000-0000-00006C0D0000}"/>
    <cellStyle name="Normal 2 3 2 3 2 2 3 5" xfId="3405" xr:uid="{00000000-0005-0000-0000-00006D0D0000}"/>
    <cellStyle name="Normal 2 3 2 3 2 2 3 6" xfId="3406" xr:uid="{00000000-0005-0000-0000-00006E0D0000}"/>
    <cellStyle name="Normal 2 3 2 3 2 2 4" xfId="3407" xr:uid="{00000000-0005-0000-0000-00006F0D0000}"/>
    <cellStyle name="Normal 2 3 2 3 2 2 4 2" xfId="3408" xr:uid="{00000000-0005-0000-0000-0000700D0000}"/>
    <cellStyle name="Normal 2 3 2 3 2 2 4 3" xfId="3409" xr:uid="{00000000-0005-0000-0000-0000710D0000}"/>
    <cellStyle name="Normal 2 3 2 3 2 2 4 4" xfId="3410" xr:uid="{00000000-0005-0000-0000-0000720D0000}"/>
    <cellStyle name="Normal 2 3 2 3 2 2 5" xfId="3411" xr:uid="{00000000-0005-0000-0000-0000730D0000}"/>
    <cellStyle name="Normal 2 3 2 3 2 2 5 2" xfId="3412" xr:uid="{00000000-0005-0000-0000-0000740D0000}"/>
    <cellStyle name="Normal 2 3 2 3 2 2 5 3" xfId="3413" xr:uid="{00000000-0005-0000-0000-0000750D0000}"/>
    <cellStyle name="Normal 2 3 2 3 2 2 5 4" xfId="3414" xr:uid="{00000000-0005-0000-0000-0000760D0000}"/>
    <cellStyle name="Normal 2 3 2 3 2 2 6" xfId="3415" xr:uid="{00000000-0005-0000-0000-0000770D0000}"/>
    <cellStyle name="Normal 2 3 2 3 2 2 7" xfId="3416" xr:uid="{00000000-0005-0000-0000-0000780D0000}"/>
    <cellStyle name="Normal 2 3 2 3 2 2 8" xfId="3417" xr:uid="{00000000-0005-0000-0000-0000790D0000}"/>
    <cellStyle name="Normal 2 3 2 3 2 3" xfId="3418" xr:uid="{00000000-0005-0000-0000-00007A0D0000}"/>
    <cellStyle name="Normal 2 3 2 3 2 3 2" xfId="3419" xr:uid="{00000000-0005-0000-0000-00007B0D0000}"/>
    <cellStyle name="Normal 2 3 2 3 2 3 2 2" xfId="3420" xr:uid="{00000000-0005-0000-0000-00007C0D0000}"/>
    <cellStyle name="Normal 2 3 2 3 2 3 2 2 2" xfId="3421" xr:uid="{00000000-0005-0000-0000-00007D0D0000}"/>
    <cellStyle name="Normal 2 3 2 3 2 3 2 2 3" xfId="3422" xr:uid="{00000000-0005-0000-0000-00007E0D0000}"/>
    <cellStyle name="Normal 2 3 2 3 2 3 2 2 4" xfId="3423" xr:uid="{00000000-0005-0000-0000-00007F0D0000}"/>
    <cellStyle name="Normal 2 3 2 3 2 3 2 3" xfId="3424" xr:uid="{00000000-0005-0000-0000-0000800D0000}"/>
    <cellStyle name="Normal 2 3 2 3 2 3 2 3 2" xfId="3425" xr:uid="{00000000-0005-0000-0000-0000810D0000}"/>
    <cellStyle name="Normal 2 3 2 3 2 3 2 3 3" xfId="3426" xr:uid="{00000000-0005-0000-0000-0000820D0000}"/>
    <cellStyle name="Normal 2 3 2 3 2 3 2 3 4" xfId="3427" xr:uid="{00000000-0005-0000-0000-0000830D0000}"/>
    <cellStyle name="Normal 2 3 2 3 2 3 2 4" xfId="3428" xr:uid="{00000000-0005-0000-0000-0000840D0000}"/>
    <cellStyle name="Normal 2 3 2 3 2 3 2 5" xfId="3429" xr:uid="{00000000-0005-0000-0000-0000850D0000}"/>
    <cellStyle name="Normal 2 3 2 3 2 3 2 6" xfId="3430" xr:uid="{00000000-0005-0000-0000-0000860D0000}"/>
    <cellStyle name="Normal 2 3 2 3 2 3 3" xfId="3431" xr:uid="{00000000-0005-0000-0000-0000870D0000}"/>
    <cellStyle name="Normal 2 3 2 3 2 3 3 2" xfId="3432" xr:uid="{00000000-0005-0000-0000-0000880D0000}"/>
    <cellStyle name="Normal 2 3 2 3 2 3 3 2 2" xfId="3433" xr:uid="{00000000-0005-0000-0000-0000890D0000}"/>
    <cellStyle name="Normal 2 3 2 3 2 3 3 2 3" xfId="3434" xr:uid="{00000000-0005-0000-0000-00008A0D0000}"/>
    <cellStyle name="Normal 2 3 2 3 2 3 3 2 4" xfId="3435" xr:uid="{00000000-0005-0000-0000-00008B0D0000}"/>
    <cellStyle name="Normal 2 3 2 3 2 3 3 3" xfId="3436" xr:uid="{00000000-0005-0000-0000-00008C0D0000}"/>
    <cellStyle name="Normal 2 3 2 3 2 3 3 3 2" xfId="3437" xr:uid="{00000000-0005-0000-0000-00008D0D0000}"/>
    <cellStyle name="Normal 2 3 2 3 2 3 3 3 3" xfId="3438" xr:uid="{00000000-0005-0000-0000-00008E0D0000}"/>
    <cellStyle name="Normal 2 3 2 3 2 3 3 3 4" xfId="3439" xr:uid="{00000000-0005-0000-0000-00008F0D0000}"/>
    <cellStyle name="Normal 2 3 2 3 2 3 3 4" xfId="3440" xr:uid="{00000000-0005-0000-0000-0000900D0000}"/>
    <cellStyle name="Normal 2 3 2 3 2 3 3 5" xfId="3441" xr:uid="{00000000-0005-0000-0000-0000910D0000}"/>
    <cellStyle name="Normal 2 3 2 3 2 3 3 6" xfId="3442" xr:uid="{00000000-0005-0000-0000-0000920D0000}"/>
    <cellStyle name="Normal 2 3 2 3 2 3 4" xfId="3443" xr:uid="{00000000-0005-0000-0000-0000930D0000}"/>
    <cellStyle name="Normal 2 3 2 3 2 3 4 2" xfId="3444" xr:uid="{00000000-0005-0000-0000-0000940D0000}"/>
    <cellStyle name="Normal 2 3 2 3 2 3 4 3" xfId="3445" xr:uid="{00000000-0005-0000-0000-0000950D0000}"/>
    <cellStyle name="Normal 2 3 2 3 2 3 4 4" xfId="3446" xr:uid="{00000000-0005-0000-0000-0000960D0000}"/>
    <cellStyle name="Normal 2 3 2 3 2 3 5" xfId="3447" xr:uid="{00000000-0005-0000-0000-0000970D0000}"/>
    <cellStyle name="Normal 2 3 2 3 2 3 5 2" xfId="3448" xr:uid="{00000000-0005-0000-0000-0000980D0000}"/>
    <cellStyle name="Normal 2 3 2 3 2 3 5 3" xfId="3449" xr:uid="{00000000-0005-0000-0000-0000990D0000}"/>
    <cellStyle name="Normal 2 3 2 3 2 3 5 4" xfId="3450" xr:uid="{00000000-0005-0000-0000-00009A0D0000}"/>
    <cellStyle name="Normal 2 3 2 3 2 3 6" xfId="3451" xr:uid="{00000000-0005-0000-0000-00009B0D0000}"/>
    <cellStyle name="Normal 2 3 2 3 2 3 7" xfId="3452" xr:uid="{00000000-0005-0000-0000-00009C0D0000}"/>
    <cellStyle name="Normal 2 3 2 3 2 3 8" xfId="3453" xr:uid="{00000000-0005-0000-0000-00009D0D0000}"/>
    <cellStyle name="Normal 2 3 2 3 2 4" xfId="3454" xr:uid="{00000000-0005-0000-0000-00009E0D0000}"/>
    <cellStyle name="Normal 2 3 2 3 2 4 2" xfId="3455" xr:uid="{00000000-0005-0000-0000-00009F0D0000}"/>
    <cellStyle name="Normal 2 3 2 3 2 4 2 2" xfId="3456" xr:uid="{00000000-0005-0000-0000-0000A00D0000}"/>
    <cellStyle name="Normal 2 3 2 3 2 4 2 3" xfId="3457" xr:uid="{00000000-0005-0000-0000-0000A10D0000}"/>
    <cellStyle name="Normal 2 3 2 3 2 4 2 4" xfId="3458" xr:uid="{00000000-0005-0000-0000-0000A20D0000}"/>
    <cellStyle name="Normal 2 3 2 3 2 4 3" xfId="3459" xr:uid="{00000000-0005-0000-0000-0000A30D0000}"/>
    <cellStyle name="Normal 2 3 2 3 2 4 3 2" xfId="3460" xr:uid="{00000000-0005-0000-0000-0000A40D0000}"/>
    <cellStyle name="Normal 2 3 2 3 2 4 3 3" xfId="3461" xr:uid="{00000000-0005-0000-0000-0000A50D0000}"/>
    <cellStyle name="Normal 2 3 2 3 2 4 3 4" xfId="3462" xr:uid="{00000000-0005-0000-0000-0000A60D0000}"/>
    <cellStyle name="Normal 2 3 2 3 2 4 4" xfId="3463" xr:uid="{00000000-0005-0000-0000-0000A70D0000}"/>
    <cellStyle name="Normal 2 3 2 3 2 4 5" xfId="3464" xr:uid="{00000000-0005-0000-0000-0000A80D0000}"/>
    <cellStyle name="Normal 2 3 2 3 2 4 6" xfId="3465" xr:uid="{00000000-0005-0000-0000-0000A90D0000}"/>
    <cellStyle name="Normal 2 3 2 3 2 5" xfId="3466" xr:uid="{00000000-0005-0000-0000-0000AA0D0000}"/>
    <cellStyle name="Normal 2 3 2 3 2 5 2" xfId="3467" xr:uid="{00000000-0005-0000-0000-0000AB0D0000}"/>
    <cellStyle name="Normal 2 3 2 3 2 5 2 2" xfId="3468" xr:uid="{00000000-0005-0000-0000-0000AC0D0000}"/>
    <cellStyle name="Normal 2 3 2 3 2 5 2 3" xfId="3469" xr:uid="{00000000-0005-0000-0000-0000AD0D0000}"/>
    <cellStyle name="Normal 2 3 2 3 2 5 2 4" xfId="3470" xr:uid="{00000000-0005-0000-0000-0000AE0D0000}"/>
    <cellStyle name="Normal 2 3 2 3 2 5 3" xfId="3471" xr:uid="{00000000-0005-0000-0000-0000AF0D0000}"/>
    <cellStyle name="Normal 2 3 2 3 2 5 3 2" xfId="3472" xr:uid="{00000000-0005-0000-0000-0000B00D0000}"/>
    <cellStyle name="Normal 2 3 2 3 2 5 3 3" xfId="3473" xr:uid="{00000000-0005-0000-0000-0000B10D0000}"/>
    <cellStyle name="Normal 2 3 2 3 2 5 3 4" xfId="3474" xr:uid="{00000000-0005-0000-0000-0000B20D0000}"/>
    <cellStyle name="Normal 2 3 2 3 2 5 4" xfId="3475" xr:uid="{00000000-0005-0000-0000-0000B30D0000}"/>
    <cellStyle name="Normal 2 3 2 3 2 5 5" xfId="3476" xr:uid="{00000000-0005-0000-0000-0000B40D0000}"/>
    <cellStyle name="Normal 2 3 2 3 2 5 6" xfId="3477" xr:uid="{00000000-0005-0000-0000-0000B50D0000}"/>
    <cellStyle name="Normal 2 3 2 3 2 6" xfId="3478" xr:uid="{00000000-0005-0000-0000-0000B60D0000}"/>
    <cellStyle name="Normal 2 3 2 3 2 6 2" xfId="3479" xr:uid="{00000000-0005-0000-0000-0000B70D0000}"/>
    <cellStyle name="Normal 2 3 2 3 2 6 3" xfId="3480" xr:uid="{00000000-0005-0000-0000-0000B80D0000}"/>
    <cellStyle name="Normal 2 3 2 3 2 6 4" xfId="3481" xr:uid="{00000000-0005-0000-0000-0000B90D0000}"/>
    <cellStyle name="Normal 2 3 2 3 2 7" xfId="3482" xr:uid="{00000000-0005-0000-0000-0000BA0D0000}"/>
    <cellStyle name="Normal 2 3 2 3 2 7 2" xfId="3483" xr:uid="{00000000-0005-0000-0000-0000BB0D0000}"/>
    <cellStyle name="Normal 2 3 2 3 2 7 3" xfId="3484" xr:uid="{00000000-0005-0000-0000-0000BC0D0000}"/>
    <cellStyle name="Normal 2 3 2 3 2 7 4" xfId="3485" xr:uid="{00000000-0005-0000-0000-0000BD0D0000}"/>
    <cellStyle name="Normal 2 3 2 3 2 8" xfId="3486" xr:uid="{00000000-0005-0000-0000-0000BE0D0000}"/>
    <cellStyle name="Normal 2 3 2 3 2 9" xfId="3487" xr:uid="{00000000-0005-0000-0000-0000BF0D0000}"/>
    <cellStyle name="Normal 2 3 2 3 3" xfId="3488" xr:uid="{00000000-0005-0000-0000-0000C00D0000}"/>
    <cellStyle name="Normal 2 3 2 3 3 2" xfId="3489" xr:uid="{00000000-0005-0000-0000-0000C10D0000}"/>
    <cellStyle name="Normal 2 3 2 3 3 2 2" xfId="3490" xr:uid="{00000000-0005-0000-0000-0000C20D0000}"/>
    <cellStyle name="Normal 2 3 2 3 3 2 2 2" xfId="3491" xr:uid="{00000000-0005-0000-0000-0000C30D0000}"/>
    <cellStyle name="Normal 2 3 2 3 3 2 2 3" xfId="3492" xr:uid="{00000000-0005-0000-0000-0000C40D0000}"/>
    <cellStyle name="Normal 2 3 2 3 3 2 2 4" xfId="3493" xr:uid="{00000000-0005-0000-0000-0000C50D0000}"/>
    <cellStyle name="Normal 2 3 2 3 3 2 3" xfId="3494" xr:uid="{00000000-0005-0000-0000-0000C60D0000}"/>
    <cellStyle name="Normal 2 3 2 3 3 2 3 2" xfId="3495" xr:uid="{00000000-0005-0000-0000-0000C70D0000}"/>
    <cellStyle name="Normal 2 3 2 3 3 2 3 3" xfId="3496" xr:uid="{00000000-0005-0000-0000-0000C80D0000}"/>
    <cellStyle name="Normal 2 3 2 3 3 2 3 4" xfId="3497" xr:uid="{00000000-0005-0000-0000-0000C90D0000}"/>
    <cellStyle name="Normal 2 3 2 3 3 2 4" xfId="3498" xr:uid="{00000000-0005-0000-0000-0000CA0D0000}"/>
    <cellStyle name="Normal 2 3 2 3 3 2 5" xfId="3499" xr:uid="{00000000-0005-0000-0000-0000CB0D0000}"/>
    <cellStyle name="Normal 2 3 2 3 3 2 6" xfId="3500" xr:uid="{00000000-0005-0000-0000-0000CC0D0000}"/>
    <cellStyle name="Normal 2 3 2 3 3 3" xfId="3501" xr:uid="{00000000-0005-0000-0000-0000CD0D0000}"/>
    <cellStyle name="Normal 2 3 2 3 3 3 2" xfId="3502" xr:uid="{00000000-0005-0000-0000-0000CE0D0000}"/>
    <cellStyle name="Normal 2 3 2 3 3 3 2 2" xfId="3503" xr:uid="{00000000-0005-0000-0000-0000CF0D0000}"/>
    <cellStyle name="Normal 2 3 2 3 3 3 2 3" xfId="3504" xr:uid="{00000000-0005-0000-0000-0000D00D0000}"/>
    <cellStyle name="Normal 2 3 2 3 3 3 2 4" xfId="3505" xr:uid="{00000000-0005-0000-0000-0000D10D0000}"/>
    <cellStyle name="Normal 2 3 2 3 3 3 3" xfId="3506" xr:uid="{00000000-0005-0000-0000-0000D20D0000}"/>
    <cellStyle name="Normal 2 3 2 3 3 3 3 2" xfId="3507" xr:uid="{00000000-0005-0000-0000-0000D30D0000}"/>
    <cellStyle name="Normal 2 3 2 3 3 3 3 3" xfId="3508" xr:uid="{00000000-0005-0000-0000-0000D40D0000}"/>
    <cellStyle name="Normal 2 3 2 3 3 3 3 4" xfId="3509" xr:uid="{00000000-0005-0000-0000-0000D50D0000}"/>
    <cellStyle name="Normal 2 3 2 3 3 3 4" xfId="3510" xr:uid="{00000000-0005-0000-0000-0000D60D0000}"/>
    <cellStyle name="Normal 2 3 2 3 3 3 5" xfId="3511" xr:uid="{00000000-0005-0000-0000-0000D70D0000}"/>
    <cellStyle name="Normal 2 3 2 3 3 3 6" xfId="3512" xr:uid="{00000000-0005-0000-0000-0000D80D0000}"/>
    <cellStyle name="Normal 2 3 2 3 3 4" xfId="3513" xr:uid="{00000000-0005-0000-0000-0000D90D0000}"/>
    <cellStyle name="Normal 2 3 2 3 3 4 2" xfId="3514" xr:uid="{00000000-0005-0000-0000-0000DA0D0000}"/>
    <cellStyle name="Normal 2 3 2 3 3 4 3" xfId="3515" xr:uid="{00000000-0005-0000-0000-0000DB0D0000}"/>
    <cellStyle name="Normal 2 3 2 3 3 4 4" xfId="3516" xr:uid="{00000000-0005-0000-0000-0000DC0D0000}"/>
    <cellStyle name="Normal 2 3 2 3 3 5" xfId="3517" xr:uid="{00000000-0005-0000-0000-0000DD0D0000}"/>
    <cellStyle name="Normal 2 3 2 3 3 5 2" xfId="3518" xr:uid="{00000000-0005-0000-0000-0000DE0D0000}"/>
    <cellStyle name="Normal 2 3 2 3 3 5 3" xfId="3519" xr:uid="{00000000-0005-0000-0000-0000DF0D0000}"/>
    <cellStyle name="Normal 2 3 2 3 3 5 4" xfId="3520" xr:uid="{00000000-0005-0000-0000-0000E00D0000}"/>
    <cellStyle name="Normal 2 3 2 3 3 6" xfId="3521" xr:uid="{00000000-0005-0000-0000-0000E10D0000}"/>
    <cellStyle name="Normal 2 3 2 3 3 7" xfId="3522" xr:uid="{00000000-0005-0000-0000-0000E20D0000}"/>
    <cellStyle name="Normal 2 3 2 3 3 8" xfId="3523" xr:uid="{00000000-0005-0000-0000-0000E30D0000}"/>
    <cellStyle name="Normal 2 3 2 3 4" xfId="3524" xr:uid="{00000000-0005-0000-0000-0000E40D0000}"/>
    <cellStyle name="Normal 2 3 2 3 4 2" xfId="3525" xr:uid="{00000000-0005-0000-0000-0000E50D0000}"/>
    <cellStyle name="Normal 2 3 2 3 4 2 2" xfId="3526" xr:uid="{00000000-0005-0000-0000-0000E60D0000}"/>
    <cellStyle name="Normal 2 3 2 3 4 2 2 2" xfId="3527" xr:uid="{00000000-0005-0000-0000-0000E70D0000}"/>
    <cellStyle name="Normal 2 3 2 3 4 2 2 3" xfId="3528" xr:uid="{00000000-0005-0000-0000-0000E80D0000}"/>
    <cellStyle name="Normal 2 3 2 3 4 2 2 4" xfId="3529" xr:uid="{00000000-0005-0000-0000-0000E90D0000}"/>
    <cellStyle name="Normal 2 3 2 3 4 2 3" xfId="3530" xr:uid="{00000000-0005-0000-0000-0000EA0D0000}"/>
    <cellStyle name="Normal 2 3 2 3 4 2 3 2" xfId="3531" xr:uid="{00000000-0005-0000-0000-0000EB0D0000}"/>
    <cellStyle name="Normal 2 3 2 3 4 2 3 3" xfId="3532" xr:uid="{00000000-0005-0000-0000-0000EC0D0000}"/>
    <cellStyle name="Normal 2 3 2 3 4 2 3 4" xfId="3533" xr:uid="{00000000-0005-0000-0000-0000ED0D0000}"/>
    <cellStyle name="Normal 2 3 2 3 4 2 4" xfId="3534" xr:uid="{00000000-0005-0000-0000-0000EE0D0000}"/>
    <cellStyle name="Normal 2 3 2 3 4 2 5" xfId="3535" xr:uid="{00000000-0005-0000-0000-0000EF0D0000}"/>
    <cellStyle name="Normal 2 3 2 3 4 2 6" xfId="3536" xr:uid="{00000000-0005-0000-0000-0000F00D0000}"/>
    <cellStyle name="Normal 2 3 2 3 4 3" xfId="3537" xr:uid="{00000000-0005-0000-0000-0000F10D0000}"/>
    <cellStyle name="Normal 2 3 2 3 4 3 2" xfId="3538" xr:uid="{00000000-0005-0000-0000-0000F20D0000}"/>
    <cellStyle name="Normal 2 3 2 3 4 3 2 2" xfId="3539" xr:uid="{00000000-0005-0000-0000-0000F30D0000}"/>
    <cellStyle name="Normal 2 3 2 3 4 3 2 3" xfId="3540" xr:uid="{00000000-0005-0000-0000-0000F40D0000}"/>
    <cellStyle name="Normal 2 3 2 3 4 3 2 4" xfId="3541" xr:uid="{00000000-0005-0000-0000-0000F50D0000}"/>
    <cellStyle name="Normal 2 3 2 3 4 3 3" xfId="3542" xr:uid="{00000000-0005-0000-0000-0000F60D0000}"/>
    <cellStyle name="Normal 2 3 2 3 4 3 3 2" xfId="3543" xr:uid="{00000000-0005-0000-0000-0000F70D0000}"/>
    <cellStyle name="Normal 2 3 2 3 4 3 3 3" xfId="3544" xr:uid="{00000000-0005-0000-0000-0000F80D0000}"/>
    <cellStyle name="Normal 2 3 2 3 4 3 3 4" xfId="3545" xr:uid="{00000000-0005-0000-0000-0000F90D0000}"/>
    <cellStyle name="Normal 2 3 2 3 4 3 4" xfId="3546" xr:uid="{00000000-0005-0000-0000-0000FA0D0000}"/>
    <cellStyle name="Normal 2 3 2 3 4 3 5" xfId="3547" xr:uid="{00000000-0005-0000-0000-0000FB0D0000}"/>
    <cellStyle name="Normal 2 3 2 3 4 3 6" xfId="3548" xr:uid="{00000000-0005-0000-0000-0000FC0D0000}"/>
    <cellStyle name="Normal 2 3 2 3 4 4" xfId="3549" xr:uid="{00000000-0005-0000-0000-0000FD0D0000}"/>
    <cellStyle name="Normal 2 3 2 3 4 4 2" xfId="3550" xr:uid="{00000000-0005-0000-0000-0000FE0D0000}"/>
    <cellStyle name="Normal 2 3 2 3 4 4 3" xfId="3551" xr:uid="{00000000-0005-0000-0000-0000FF0D0000}"/>
    <cellStyle name="Normal 2 3 2 3 4 4 4" xfId="3552" xr:uid="{00000000-0005-0000-0000-0000000E0000}"/>
    <cellStyle name="Normal 2 3 2 3 4 5" xfId="3553" xr:uid="{00000000-0005-0000-0000-0000010E0000}"/>
    <cellStyle name="Normal 2 3 2 3 4 5 2" xfId="3554" xr:uid="{00000000-0005-0000-0000-0000020E0000}"/>
    <cellStyle name="Normal 2 3 2 3 4 5 3" xfId="3555" xr:uid="{00000000-0005-0000-0000-0000030E0000}"/>
    <cellStyle name="Normal 2 3 2 3 4 5 4" xfId="3556" xr:uid="{00000000-0005-0000-0000-0000040E0000}"/>
    <cellStyle name="Normal 2 3 2 3 4 6" xfId="3557" xr:uid="{00000000-0005-0000-0000-0000050E0000}"/>
    <cellStyle name="Normal 2 3 2 3 4 7" xfId="3558" xr:uid="{00000000-0005-0000-0000-0000060E0000}"/>
    <cellStyle name="Normal 2 3 2 3 4 8" xfId="3559" xr:uid="{00000000-0005-0000-0000-0000070E0000}"/>
    <cellStyle name="Normal 2 3 2 3 5" xfId="3560" xr:uid="{00000000-0005-0000-0000-0000080E0000}"/>
    <cellStyle name="Normal 2 3 2 3 5 2" xfId="3561" xr:uid="{00000000-0005-0000-0000-0000090E0000}"/>
    <cellStyle name="Normal 2 3 2 3 5 2 2" xfId="3562" xr:uid="{00000000-0005-0000-0000-00000A0E0000}"/>
    <cellStyle name="Normal 2 3 2 3 5 2 2 2" xfId="3563" xr:uid="{00000000-0005-0000-0000-00000B0E0000}"/>
    <cellStyle name="Normal 2 3 2 3 5 2 2 3" xfId="3564" xr:uid="{00000000-0005-0000-0000-00000C0E0000}"/>
    <cellStyle name="Normal 2 3 2 3 5 2 2 4" xfId="3565" xr:uid="{00000000-0005-0000-0000-00000D0E0000}"/>
    <cellStyle name="Normal 2 3 2 3 5 2 3" xfId="3566" xr:uid="{00000000-0005-0000-0000-00000E0E0000}"/>
    <cellStyle name="Normal 2 3 2 3 5 2 3 2" xfId="3567" xr:uid="{00000000-0005-0000-0000-00000F0E0000}"/>
    <cellStyle name="Normal 2 3 2 3 5 2 3 3" xfId="3568" xr:uid="{00000000-0005-0000-0000-0000100E0000}"/>
    <cellStyle name="Normal 2 3 2 3 5 2 3 4" xfId="3569" xr:uid="{00000000-0005-0000-0000-0000110E0000}"/>
    <cellStyle name="Normal 2 3 2 3 5 2 4" xfId="3570" xr:uid="{00000000-0005-0000-0000-0000120E0000}"/>
    <cellStyle name="Normal 2 3 2 3 5 2 5" xfId="3571" xr:uid="{00000000-0005-0000-0000-0000130E0000}"/>
    <cellStyle name="Normal 2 3 2 3 5 2 6" xfId="3572" xr:uid="{00000000-0005-0000-0000-0000140E0000}"/>
    <cellStyle name="Normal 2 3 2 3 5 3" xfId="3573" xr:uid="{00000000-0005-0000-0000-0000150E0000}"/>
    <cellStyle name="Normal 2 3 2 3 5 3 2" xfId="3574" xr:uid="{00000000-0005-0000-0000-0000160E0000}"/>
    <cellStyle name="Normal 2 3 2 3 5 3 2 2" xfId="3575" xr:uid="{00000000-0005-0000-0000-0000170E0000}"/>
    <cellStyle name="Normal 2 3 2 3 5 3 2 3" xfId="3576" xr:uid="{00000000-0005-0000-0000-0000180E0000}"/>
    <cellStyle name="Normal 2 3 2 3 5 3 2 4" xfId="3577" xr:uid="{00000000-0005-0000-0000-0000190E0000}"/>
    <cellStyle name="Normal 2 3 2 3 5 3 3" xfId="3578" xr:uid="{00000000-0005-0000-0000-00001A0E0000}"/>
    <cellStyle name="Normal 2 3 2 3 5 3 3 2" xfId="3579" xr:uid="{00000000-0005-0000-0000-00001B0E0000}"/>
    <cellStyle name="Normal 2 3 2 3 5 3 3 3" xfId="3580" xr:uid="{00000000-0005-0000-0000-00001C0E0000}"/>
    <cellStyle name="Normal 2 3 2 3 5 3 3 4" xfId="3581" xr:uid="{00000000-0005-0000-0000-00001D0E0000}"/>
    <cellStyle name="Normal 2 3 2 3 5 3 4" xfId="3582" xr:uid="{00000000-0005-0000-0000-00001E0E0000}"/>
    <cellStyle name="Normal 2 3 2 3 5 3 5" xfId="3583" xr:uid="{00000000-0005-0000-0000-00001F0E0000}"/>
    <cellStyle name="Normal 2 3 2 3 5 3 6" xfId="3584" xr:uid="{00000000-0005-0000-0000-0000200E0000}"/>
    <cellStyle name="Normal 2 3 2 3 5 4" xfId="3585" xr:uid="{00000000-0005-0000-0000-0000210E0000}"/>
    <cellStyle name="Normal 2 3 2 3 5 4 2" xfId="3586" xr:uid="{00000000-0005-0000-0000-0000220E0000}"/>
    <cellStyle name="Normal 2 3 2 3 5 4 3" xfId="3587" xr:uid="{00000000-0005-0000-0000-0000230E0000}"/>
    <cellStyle name="Normal 2 3 2 3 5 4 4" xfId="3588" xr:uid="{00000000-0005-0000-0000-0000240E0000}"/>
    <cellStyle name="Normal 2 3 2 3 5 5" xfId="3589" xr:uid="{00000000-0005-0000-0000-0000250E0000}"/>
    <cellStyle name="Normal 2 3 2 3 5 5 2" xfId="3590" xr:uid="{00000000-0005-0000-0000-0000260E0000}"/>
    <cellStyle name="Normal 2 3 2 3 5 5 3" xfId="3591" xr:uid="{00000000-0005-0000-0000-0000270E0000}"/>
    <cellStyle name="Normal 2 3 2 3 5 5 4" xfId="3592" xr:uid="{00000000-0005-0000-0000-0000280E0000}"/>
    <cellStyle name="Normal 2 3 2 3 5 6" xfId="3593" xr:uid="{00000000-0005-0000-0000-0000290E0000}"/>
    <cellStyle name="Normal 2 3 2 3 5 7" xfId="3594" xr:uid="{00000000-0005-0000-0000-00002A0E0000}"/>
    <cellStyle name="Normal 2 3 2 3 5 8" xfId="3595" xr:uid="{00000000-0005-0000-0000-00002B0E0000}"/>
    <cellStyle name="Normal 2 3 2 3 6" xfId="3596" xr:uid="{00000000-0005-0000-0000-00002C0E0000}"/>
    <cellStyle name="Normal 2 3 2 3 6 2" xfId="3597" xr:uid="{00000000-0005-0000-0000-00002D0E0000}"/>
    <cellStyle name="Normal 2 3 2 3 6 2 2" xfId="3598" xr:uid="{00000000-0005-0000-0000-00002E0E0000}"/>
    <cellStyle name="Normal 2 3 2 3 6 2 3" xfId="3599" xr:uid="{00000000-0005-0000-0000-00002F0E0000}"/>
    <cellStyle name="Normal 2 3 2 3 6 2 4" xfId="3600" xr:uid="{00000000-0005-0000-0000-0000300E0000}"/>
    <cellStyle name="Normal 2 3 2 3 6 3" xfId="3601" xr:uid="{00000000-0005-0000-0000-0000310E0000}"/>
    <cellStyle name="Normal 2 3 2 3 6 3 2" xfId="3602" xr:uid="{00000000-0005-0000-0000-0000320E0000}"/>
    <cellStyle name="Normal 2 3 2 3 6 3 3" xfId="3603" xr:uid="{00000000-0005-0000-0000-0000330E0000}"/>
    <cellStyle name="Normal 2 3 2 3 6 3 4" xfId="3604" xr:uid="{00000000-0005-0000-0000-0000340E0000}"/>
    <cellStyle name="Normal 2 3 2 3 6 4" xfId="3605" xr:uid="{00000000-0005-0000-0000-0000350E0000}"/>
    <cellStyle name="Normal 2 3 2 3 6 5" xfId="3606" xr:uid="{00000000-0005-0000-0000-0000360E0000}"/>
    <cellStyle name="Normal 2 3 2 3 6 6" xfId="3607" xr:uid="{00000000-0005-0000-0000-0000370E0000}"/>
    <cellStyle name="Normal 2 3 2 3 7" xfId="3608" xr:uid="{00000000-0005-0000-0000-0000380E0000}"/>
    <cellStyle name="Normal 2 3 2 3 7 2" xfId="3609" xr:uid="{00000000-0005-0000-0000-0000390E0000}"/>
    <cellStyle name="Normal 2 3 2 3 7 2 2" xfId="3610" xr:uid="{00000000-0005-0000-0000-00003A0E0000}"/>
    <cellStyle name="Normal 2 3 2 3 7 2 3" xfId="3611" xr:uid="{00000000-0005-0000-0000-00003B0E0000}"/>
    <cellStyle name="Normal 2 3 2 3 7 2 4" xfId="3612" xr:uid="{00000000-0005-0000-0000-00003C0E0000}"/>
    <cellStyle name="Normal 2 3 2 3 7 3" xfId="3613" xr:uid="{00000000-0005-0000-0000-00003D0E0000}"/>
    <cellStyle name="Normal 2 3 2 3 7 3 2" xfId="3614" xr:uid="{00000000-0005-0000-0000-00003E0E0000}"/>
    <cellStyle name="Normal 2 3 2 3 7 3 3" xfId="3615" xr:uid="{00000000-0005-0000-0000-00003F0E0000}"/>
    <cellStyle name="Normal 2 3 2 3 7 3 4" xfId="3616" xr:uid="{00000000-0005-0000-0000-0000400E0000}"/>
    <cellStyle name="Normal 2 3 2 3 7 4" xfId="3617" xr:uid="{00000000-0005-0000-0000-0000410E0000}"/>
    <cellStyle name="Normal 2 3 2 3 7 5" xfId="3618" xr:uid="{00000000-0005-0000-0000-0000420E0000}"/>
    <cellStyle name="Normal 2 3 2 3 7 6" xfId="3619" xr:uid="{00000000-0005-0000-0000-0000430E0000}"/>
    <cellStyle name="Normal 2 3 2 3 8" xfId="3620" xr:uid="{00000000-0005-0000-0000-0000440E0000}"/>
    <cellStyle name="Normal 2 3 2 3 8 2" xfId="3621" xr:uid="{00000000-0005-0000-0000-0000450E0000}"/>
    <cellStyle name="Normal 2 3 2 3 8 3" xfId="3622" xr:uid="{00000000-0005-0000-0000-0000460E0000}"/>
    <cellStyle name="Normal 2 3 2 3 8 4" xfId="3623" xr:uid="{00000000-0005-0000-0000-0000470E0000}"/>
    <cellStyle name="Normal 2 3 2 3 9" xfId="3624" xr:uid="{00000000-0005-0000-0000-0000480E0000}"/>
    <cellStyle name="Normal 2 3 2 3 9 2" xfId="3625" xr:uid="{00000000-0005-0000-0000-0000490E0000}"/>
    <cellStyle name="Normal 2 3 2 3 9 3" xfId="3626" xr:uid="{00000000-0005-0000-0000-00004A0E0000}"/>
    <cellStyle name="Normal 2 3 2 3 9 4" xfId="3627" xr:uid="{00000000-0005-0000-0000-00004B0E0000}"/>
    <cellStyle name="Normal 2 3 2 4" xfId="3628" xr:uid="{00000000-0005-0000-0000-00004C0E0000}"/>
    <cellStyle name="Normal 2 3 2 4 10" xfId="3629" xr:uid="{00000000-0005-0000-0000-00004D0E0000}"/>
    <cellStyle name="Normal 2 3 2 4 2" xfId="3630" xr:uid="{00000000-0005-0000-0000-00004E0E0000}"/>
    <cellStyle name="Normal 2 3 2 4 2 2" xfId="3631" xr:uid="{00000000-0005-0000-0000-00004F0E0000}"/>
    <cellStyle name="Normal 2 3 2 4 2 2 2" xfId="3632" xr:uid="{00000000-0005-0000-0000-0000500E0000}"/>
    <cellStyle name="Normal 2 3 2 4 2 2 2 2" xfId="3633" xr:uid="{00000000-0005-0000-0000-0000510E0000}"/>
    <cellStyle name="Normal 2 3 2 4 2 2 2 3" xfId="3634" xr:uid="{00000000-0005-0000-0000-0000520E0000}"/>
    <cellStyle name="Normal 2 3 2 4 2 2 2 4" xfId="3635" xr:uid="{00000000-0005-0000-0000-0000530E0000}"/>
    <cellStyle name="Normal 2 3 2 4 2 2 3" xfId="3636" xr:uid="{00000000-0005-0000-0000-0000540E0000}"/>
    <cellStyle name="Normal 2 3 2 4 2 2 3 2" xfId="3637" xr:uid="{00000000-0005-0000-0000-0000550E0000}"/>
    <cellStyle name="Normal 2 3 2 4 2 2 3 3" xfId="3638" xr:uid="{00000000-0005-0000-0000-0000560E0000}"/>
    <cellStyle name="Normal 2 3 2 4 2 2 3 4" xfId="3639" xr:uid="{00000000-0005-0000-0000-0000570E0000}"/>
    <cellStyle name="Normal 2 3 2 4 2 2 4" xfId="3640" xr:uid="{00000000-0005-0000-0000-0000580E0000}"/>
    <cellStyle name="Normal 2 3 2 4 2 2 5" xfId="3641" xr:uid="{00000000-0005-0000-0000-0000590E0000}"/>
    <cellStyle name="Normal 2 3 2 4 2 2 6" xfId="3642" xr:uid="{00000000-0005-0000-0000-00005A0E0000}"/>
    <cellStyle name="Normal 2 3 2 4 2 3" xfId="3643" xr:uid="{00000000-0005-0000-0000-00005B0E0000}"/>
    <cellStyle name="Normal 2 3 2 4 2 3 2" xfId="3644" xr:uid="{00000000-0005-0000-0000-00005C0E0000}"/>
    <cellStyle name="Normal 2 3 2 4 2 3 2 2" xfId="3645" xr:uid="{00000000-0005-0000-0000-00005D0E0000}"/>
    <cellStyle name="Normal 2 3 2 4 2 3 2 3" xfId="3646" xr:uid="{00000000-0005-0000-0000-00005E0E0000}"/>
    <cellStyle name="Normal 2 3 2 4 2 3 2 4" xfId="3647" xr:uid="{00000000-0005-0000-0000-00005F0E0000}"/>
    <cellStyle name="Normal 2 3 2 4 2 3 3" xfId="3648" xr:uid="{00000000-0005-0000-0000-0000600E0000}"/>
    <cellStyle name="Normal 2 3 2 4 2 3 3 2" xfId="3649" xr:uid="{00000000-0005-0000-0000-0000610E0000}"/>
    <cellStyle name="Normal 2 3 2 4 2 3 3 3" xfId="3650" xr:uid="{00000000-0005-0000-0000-0000620E0000}"/>
    <cellStyle name="Normal 2 3 2 4 2 3 3 4" xfId="3651" xr:uid="{00000000-0005-0000-0000-0000630E0000}"/>
    <cellStyle name="Normal 2 3 2 4 2 3 4" xfId="3652" xr:uid="{00000000-0005-0000-0000-0000640E0000}"/>
    <cellStyle name="Normal 2 3 2 4 2 3 5" xfId="3653" xr:uid="{00000000-0005-0000-0000-0000650E0000}"/>
    <cellStyle name="Normal 2 3 2 4 2 3 6" xfId="3654" xr:uid="{00000000-0005-0000-0000-0000660E0000}"/>
    <cellStyle name="Normal 2 3 2 4 2 4" xfId="3655" xr:uid="{00000000-0005-0000-0000-0000670E0000}"/>
    <cellStyle name="Normal 2 3 2 4 2 4 2" xfId="3656" xr:uid="{00000000-0005-0000-0000-0000680E0000}"/>
    <cellStyle name="Normal 2 3 2 4 2 4 3" xfId="3657" xr:uid="{00000000-0005-0000-0000-0000690E0000}"/>
    <cellStyle name="Normal 2 3 2 4 2 4 4" xfId="3658" xr:uid="{00000000-0005-0000-0000-00006A0E0000}"/>
    <cellStyle name="Normal 2 3 2 4 2 5" xfId="3659" xr:uid="{00000000-0005-0000-0000-00006B0E0000}"/>
    <cellStyle name="Normal 2 3 2 4 2 5 2" xfId="3660" xr:uid="{00000000-0005-0000-0000-00006C0E0000}"/>
    <cellStyle name="Normal 2 3 2 4 2 5 3" xfId="3661" xr:uid="{00000000-0005-0000-0000-00006D0E0000}"/>
    <cellStyle name="Normal 2 3 2 4 2 5 4" xfId="3662" xr:uid="{00000000-0005-0000-0000-00006E0E0000}"/>
    <cellStyle name="Normal 2 3 2 4 2 6" xfId="3663" xr:uid="{00000000-0005-0000-0000-00006F0E0000}"/>
    <cellStyle name="Normal 2 3 2 4 2 7" xfId="3664" xr:uid="{00000000-0005-0000-0000-0000700E0000}"/>
    <cellStyle name="Normal 2 3 2 4 2 8" xfId="3665" xr:uid="{00000000-0005-0000-0000-0000710E0000}"/>
    <cellStyle name="Normal 2 3 2 4 3" xfId="3666" xr:uid="{00000000-0005-0000-0000-0000720E0000}"/>
    <cellStyle name="Normal 2 3 2 4 3 2" xfId="3667" xr:uid="{00000000-0005-0000-0000-0000730E0000}"/>
    <cellStyle name="Normal 2 3 2 4 3 2 2" xfId="3668" xr:uid="{00000000-0005-0000-0000-0000740E0000}"/>
    <cellStyle name="Normal 2 3 2 4 3 2 2 2" xfId="3669" xr:uid="{00000000-0005-0000-0000-0000750E0000}"/>
    <cellStyle name="Normal 2 3 2 4 3 2 2 3" xfId="3670" xr:uid="{00000000-0005-0000-0000-0000760E0000}"/>
    <cellStyle name="Normal 2 3 2 4 3 2 2 4" xfId="3671" xr:uid="{00000000-0005-0000-0000-0000770E0000}"/>
    <cellStyle name="Normal 2 3 2 4 3 2 3" xfId="3672" xr:uid="{00000000-0005-0000-0000-0000780E0000}"/>
    <cellStyle name="Normal 2 3 2 4 3 2 3 2" xfId="3673" xr:uid="{00000000-0005-0000-0000-0000790E0000}"/>
    <cellStyle name="Normal 2 3 2 4 3 2 3 3" xfId="3674" xr:uid="{00000000-0005-0000-0000-00007A0E0000}"/>
    <cellStyle name="Normal 2 3 2 4 3 2 3 4" xfId="3675" xr:uid="{00000000-0005-0000-0000-00007B0E0000}"/>
    <cellStyle name="Normal 2 3 2 4 3 2 4" xfId="3676" xr:uid="{00000000-0005-0000-0000-00007C0E0000}"/>
    <cellStyle name="Normal 2 3 2 4 3 2 5" xfId="3677" xr:uid="{00000000-0005-0000-0000-00007D0E0000}"/>
    <cellStyle name="Normal 2 3 2 4 3 2 6" xfId="3678" xr:uid="{00000000-0005-0000-0000-00007E0E0000}"/>
    <cellStyle name="Normal 2 3 2 4 3 3" xfId="3679" xr:uid="{00000000-0005-0000-0000-00007F0E0000}"/>
    <cellStyle name="Normal 2 3 2 4 3 3 2" xfId="3680" xr:uid="{00000000-0005-0000-0000-0000800E0000}"/>
    <cellStyle name="Normal 2 3 2 4 3 3 2 2" xfId="3681" xr:uid="{00000000-0005-0000-0000-0000810E0000}"/>
    <cellStyle name="Normal 2 3 2 4 3 3 2 3" xfId="3682" xr:uid="{00000000-0005-0000-0000-0000820E0000}"/>
    <cellStyle name="Normal 2 3 2 4 3 3 2 4" xfId="3683" xr:uid="{00000000-0005-0000-0000-0000830E0000}"/>
    <cellStyle name="Normal 2 3 2 4 3 3 3" xfId="3684" xr:uid="{00000000-0005-0000-0000-0000840E0000}"/>
    <cellStyle name="Normal 2 3 2 4 3 3 3 2" xfId="3685" xr:uid="{00000000-0005-0000-0000-0000850E0000}"/>
    <cellStyle name="Normal 2 3 2 4 3 3 3 3" xfId="3686" xr:uid="{00000000-0005-0000-0000-0000860E0000}"/>
    <cellStyle name="Normal 2 3 2 4 3 3 3 4" xfId="3687" xr:uid="{00000000-0005-0000-0000-0000870E0000}"/>
    <cellStyle name="Normal 2 3 2 4 3 3 4" xfId="3688" xr:uid="{00000000-0005-0000-0000-0000880E0000}"/>
    <cellStyle name="Normal 2 3 2 4 3 3 5" xfId="3689" xr:uid="{00000000-0005-0000-0000-0000890E0000}"/>
    <cellStyle name="Normal 2 3 2 4 3 3 6" xfId="3690" xr:uid="{00000000-0005-0000-0000-00008A0E0000}"/>
    <cellStyle name="Normal 2 3 2 4 3 4" xfId="3691" xr:uid="{00000000-0005-0000-0000-00008B0E0000}"/>
    <cellStyle name="Normal 2 3 2 4 3 4 2" xfId="3692" xr:uid="{00000000-0005-0000-0000-00008C0E0000}"/>
    <cellStyle name="Normal 2 3 2 4 3 4 3" xfId="3693" xr:uid="{00000000-0005-0000-0000-00008D0E0000}"/>
    <cellStyle name="Normal 2 3 2 4 3 4 4" xfId="3694" xr:uid="{00000000-0005-0000-0000-00008E0E0000}"/>
    <cellStyle name="Normal 2 3 2 4 3 5" xfId="3695" xr:uid="{00000000-0005-0000-0000-00008F0E0000}"/>
    <cellStyle name="Normal 2 3 2 4 3 5 2" xfId="3696" xr:uid="{00000000-0005-0000-0000-0000900E0000}"/>
    <cellStyle name="Normal 2 3 2 4 3 5 3" xfId="3697" xr:uid="{00000000-0005-0000-0000-0000910E0000}"/>
    <cellStyle name="Normal 2 3 2 4 3 5 4" xfId="3698" xr:uid="{00000000-0005-0000-0000-0000920E0000}"/>
    <cellStyle name="Normal 2 3 2 4 3 6" xfId="3699" xr:uid="{00000000-0005-0000-0000-0000930E0000}"/>
    <cellStyle name="Normal 2 3 2 4 3 7" xfId="3700" xr:uid="{00000000-0005-0000-0000-0000940E0000}"/>
    <cellStyle name="Normal 2 3 2 4 3 8" xfId="3701" xr:uid="{00000000-0005-0000-0000-0000950E0000}"/>
    <cellStyle name="Normal 2 3 2 4 4" xfId="3702" xr:uid="{00000000-0005-0000-0000-0000960E0000}"/>
    <cellStyle name="Normal 2 3 2 4 4 2" xfId="3703" xr:uid="{00000000-0005-0000-0000-0000970E0000}"/>
    <cellStyle name="Normal 2 3 2 4 4 2 2" xfId="3704" xr:uid="{00000000-0005-0000-0000-0000980E0000}"/>
    <cellStyle name="Normal 2 3 2 4 4 2 3" xfId="3705" xr:uid="{00000000-0005-0000-0000-0000990E0000}"/>
    <cellStyle name="Normal 2 3 2 4 4 2 4" xfId="3706" xr:uid="{00000000-0005-0000-0000-00009A0E0000}"/>
    <cellStyle name="Normal 2 3 2 4 4 3" xfId="3707" xr:uid="{00000000-0005-0000-0000-00009B0E0000}"/>
    <cellStyle name="Normal 2 3 2 4 4 3 2" xfId="3708" xr:uid="{00000000-0005-0000-0000-00009C0E0000}"/>
    <cellStyle name="Normal 2 3 2 4 4 3 3" xfId="3709" xr:uid="{00000000-0005-0000-0000-00009D0E0000}"/>
    <cellStyle name="Normal 2 3 2 4 4 3 4" xfId="3710" xr:uid="{00000000-0005-0000-0000-00009E0E0000}"/>
    <cellStyle name="Normal 2 3 2 4 4 4" xfId="3711" xr:uid="{00000000-0005-0000-0000-00009F0E0000}"/>
    <cellStyle name="Normal 2 3 2 4 4 5" xfId="3712" xr:uid="{00000000-0005-0000-0000-0000A00E0000}"/>
    <cellStyle name="Normal 2 3 2 4 4 6" xfId="3713" xr:uid="{00000000-0005-0000-0000-0000A10E0000}"/>
    <cellStyle name="Normal 2 3 2 4 5" xfId="3714" xr:uid="{00000000-0005-0000-0000-0000A20E0000}"/>
    <cellStyle name="Normal 2 3 2 4 5 2" xfId="3715" xr:uid="{00000000-0005-0000-0000-0000A30E0000}"/>
    <cellStyle name="Normal 2 3 2 4 5 2 2" xfId="3716" xr:uid="{00000000-0005-0000-0000-0000A40E0000}"/>
    <cellStyle name="Normal 2 3 2 4 5 2 3" xfId="3717" xr:uid="{00000000-0005-0000-0000-0000A50E0000}"/>
    <cellStyle name="Normal 2 3 2 4 5 2 4" xfId="3718" xr:uid="{00000000-0005-0000-0000-0000A60E0000}"/>
    <cellStyle name="Normal 2 3 2 4 5 3" xfId="3719" xr:uid="{00000000-0005-0000-0000-0000A70E0000}"/>
    <cellStyle name="Normal 2 3 2 4 5 3 2" xfId="3720" xr:uid="{00000000-0005-0000-0000-0000A80E0000}"/>
    <cellStyle name="Normal 2 3 2 4 5 3 3" xfId="3721" xr:uid="{00000000-0005-0000-0000-0000A90E0000}"/>
    <cellStyle name="Normal 2 3 2 4 5 3 4" xfId="3722" xr:uid="{00000000-0005-0000-0000-0000AA0E0000}"/>
    <cellStyle name="Normal 2 3 2 4 5 4" xfId="3723" xr:uid="{00000000-0005-0000-0000-0000AB0E0000}"/>
    <cellStyle name="Normal 2 3 2 4 5 5" xfId="3724" xr:uid="{00000000-0005-0000-0000-0000AC0E0000}"/>
    <cellStyle name="Normal 2 3 2 4 5 6" xfId="3725" xr:uid="{00000000-0005-0000-0000-0000AD0E0000}"/>
    <cellStyle name="Normal 2 3 2 4 6" xfId="3726" xr:uid="{00000000-0005-0000-0000-0000AE0E0000}"/>
    <cellStyle name="Normal 2 3 2 4 6 2" xfId="3727" xr:uid="{00000000-0005-0000-0000-0000AF0E0000}"/>
    <cellStyle name="Normal 2 3 2 4 6 3" xfId="3728" xr:uid="{00000000-0005-0000-0000-0000B00E0000}"/>
    <cellStyle name="Normal 2 3 2 4 6 4" xfId="3729" xr:uid="{00000000-0005-0000-0000-0000B10E0000}"/>
    <cellStyle name="Normal 2 3 2 4 7" xfId="3730" xr:uid="{00000000-0005-0000-0000-0000B20E0000}"/>
    <cellStyle name="Normal 2 3 2 4 7 2" xfId="3731" xr:uid="{00000000-0005-0000-0000-0000B30E0000}"/>
    <cellStyle name="Normal 2 3 2 4 7 3" xfId="3732" xr:uid="{00000000-0005-0000-0000-0000B40E0000}"/>
    <cellStyle name="Normal 2 3 2 4 7 4" xfId="3733" xr:uid="{00000000-0005-0000-0000-0000B50E0000}"/>
    <cellStyle name="Normal 2 3 2 4 8" xfId="3734" xr:uid="{00000000-0005-0000-0000-0000B60E0000}"/>
    <cellStyle name="Normal 2 3 2 4 9" xfId="3735" xr:uid="{00000000-0005-0000-0000-0000B70E0000}"/>
    <cellStyle name="Normal 2 3 2 5" xfId="3736" xr:uid="{00000000-0005-0000-0000-0000B80E0000}"/>
    <cellStyle name="Normal 2 3 2 5 2" xfId="3737" xr:uid="{00000000-0005-0000-0000-0000B90E0000}"/>
    <cellStyle name="Normal 2 3 2 5 2 2" xfId="3738" xr:uid="{00000000-0005-0000-0000-0000BA0E0000}"/>
    <cellStyle name="Normal 2 3 2 5 2 2 2" xfId="3739" xr:uid="{00000000-0005-0000-0000-0000BB0E0000}"/>
    <cellStyle name="Normal 2 3 2 5 2 2 3" xfId="3740" xr:uid="{00000000-0005-0000-0000-0000BC0E0000}"/>
    <cellStyle name="Normal 2 3 2 5 2 2 4" xfId="3741" xr:uid="{00000000-0005-0000-0000-0000BD0E0000}"/>
    <cellStyle name="Normal 2 3 2 5 2 3" xfId="3742" xr:uid="{00000000-0005-0000-0000-0000BE0E0000}"/>
    <cellStyle name="Normal 2 3 2 5 2 3 2" xfId="3743" xr:uid="{00000000-0005-0000-0000-0000BF0E0000}"/>
    <cellStyle name="Normal 2 3 2 5 2 3 3" xfId="3744" xr:uid="{00000000-0005-0000-0000-0000C00E0000}"/>
    <cellStyle name="Normal 2 3 2 5 2 3 4" xfId="3745" xr:uid="{00000000-0005-0000-0000-0000C10E0000}"/>
    <cellStyle name="Normal 2 3 2 5 2 4" xfId="3746" xr:uid="{00000000-0005-0000-0000-0000C20E0000}"/>
    <cellStyle name="Normal 2 3 2 5 2 5" xfId="3747" xr:uid="{00000000-0005-0000-0000-0000C30E0000}"/>
    <cellStyle name="Normal 2 3 2 5 2 6" xfId="3748" xr:uid="{00000000-0005-0000-0000-0000C40E0000}"/>
    <cellStyle name="Normal 2 3 2 5 3" xfId="3749" xr:uid="{00000000-0005-0000-0000-0000C50E0000}"/>
    <cellStyle name="Normal 2 3 2 5 3 2" xfId="3750" xr:uid="{00000000-0005-0000-0000-0000C60E0000}"/>
    <cellStyle name="Normal 2 3 2 5 3 2 2" xfId="3751" xr:uid="{00000000-0005-0000-0000-0000C70E0000}"/>
    <cellStyle name="Normal 2 3 2 5 3 2 3" xfId="3752" xr:uid="{00000000-0005-0000-0000-0000C80E0000}"/>
    <cellStyle name="Normal 2 3 2 5 3 2 4" xfId="3753" xr:uid="{00000000-0005-0000-0000-0000C90E0000}"/>
    <cellStyle name="Normal 2 3 2 5 3 3" xfId="3754" xr:uid="{00000000-0005-0000-0000-0000CA0E0000}"/>
    <cellStyle name="Normal 2 3 2 5 3 3 2" xfId="3755" xr:uid="{00000000-0005-0000-0000-0000CB0E0000}"/>
    <cellStyle name="Normal 2 3 2 5 3 3 3" xfId="3756" xr:uid="{00000000-0005-0000-0000-0000CC0E0000}"/>
    <cellStyle name="Normal 2 3 2 5 3 3 4" xfId="3757" xr:uid="{00000000-0005-0000-0000-0000CD0E0000}"/>
    <cellStyle name="Normal 2 3 2 5 3 4" xfId="3758" xr:uid="{00000000-0005-0000-0000-0000CE0E0000}"/>
    <cellStyle name="Normal 2 3 2 5 3 5" xfId="3759" xr:uid="{00000000-0005-0000-0000-0000CF0E0000}"/>
    <cellStyle name="Normal 2 3 2 5 3 6" xfId="3760" xr:uid="{00000000-0005-0000-0000-0000D00E0000}"/>
    <cellStyle name="Normal 2 3 2 5 4" xfId="3761" xr:uid="{00000000-0005-0000-0000-0000D10E0000}"/>
    <cellStyle name="Normal 2 3 2 5 4 2" xfId="3762" xr:uid="{00000000-0005-0000-0000-0000D20E0000}"/>
    <cellStyle name="Normal 2 3 2 5 4 3" xfId="3763" xr:uid="{00000000-0005-0000-0000-0000D30E0000}"/>
    <cellStyle name="Normal 2 3 2 5 4 4" xfId="3764" xr:uid="{00000000-0005-0000-0000-0000D40E0000}"/>
    <cellStyle name="Normal 2 3 2 5 5" xfId="3765" xr:uid="{00000000-0005-0000-0000-0000D50E0000}"/>
    <cellStyle name="Normal 2 3 2 5 5 2" xfId="3766" xr:uid="{00000000-0005-0000-0000-0000D60E0000}"/>
    <cellStyle name="Normal 2 3 2 5 5 3" xfId="3767" xr:uid="{00000000-0005-0000-0000-0000D70E0000}"/>
    <cellStyle name="Normal 2 3 2 5 5 4" xfId="3768" xr:uid="{00000000-0005-0000-0000-0000D80E0000}"/>
    <cellStyle name="Normal 2 3 2 5 6" xfId="3769" xr:uid="{00000000-0005-0000-0000-0000D90E0000}"/>
    <cellStyle name="Normal 2 3 2 5 7" xfId="3770" xr:uid="{00000000-0005-0000-0000-0000DA0E0000}"/>
    <cellStyle name="Normal 2 3 2 5 8" xfId="3771" xr:uid="{00000000-0005-0000-0000-0000DB0E0000}"/>
    <cellStyle name="Normal 2 3 2 6" xfId="3772" xr:uid="{00000000-0005-0000-0000-0000DC0E0000}"/>
    <cellStyle name="Normal 2 3 2 6 2" xfId="3773" xr:uid="{00000000-0005-0000-0000-0000DD0E0000}"/>
    <cellStyle name="Normal 2 3 2 6 2 2" xfId="3774" xr:uid="{00000000-0005-0000-0000-0000DE0E0000}"/>
    <cellStyle name="Normal 2 3 2 6 2 2 2" xfId="3775" xr:uid="{00000000-0005-0000-0000-0000DF0E0000}"/>
    <cellStyle name="Normal 2 3 2 6 2 2 3" xfId="3776" xr:uid="{00000000-0005-0000-0000-0000E00E0000}"/>
    <cellStyle name="Normal 2 3 2 6 2 2 4" xfId="3777" xr:uid="{00000000-0005-0000-0000-0000E10E0000}"/>
    <cellStyle name="Normal 2 3 2 6 2 3" xfId="3778" xr:uid="{00000000-0005-0000-0000-0000E20E0000}"/>
    <cellStyle name="Normal 2 3 2 6 2 3 2" xfId="3779" xr:uid="{00000000-0005-0000-0000-0000E30E0000}"/>
    <cellStyle name="Normal 2 3 2 6 2 3 3" xfId="3780" xr:uid="{00000000-0005-0000-0000-0000E40E0000}"/>
    <cellStyle name="Normal 2 3 2 6 2 3 4" xfId="3781" xr:uid="{00000000-0005-0000-0000-0000E50E0000}"/>
    <cellStyle name="Normal 2 3 2 6 2 4" xfId="3782" xr:uid="{00000000-0005-0000-0000-0000E60E0000}"/>
    <cellStyle name="Normal 2 3 2 6 2 5" xfId="3783" xr:uid="{00000000-0005-0000-0000-0000E70E0000}"/>
    <cellStyle name="Normal 2 3 2 6 2 6" xfId="3784" xr:uid="{00000000-0005-0000-0000-0000E80E0000}"/>
    <cellStyle name="Normal 2 3 2 6 3" xfId="3785" xr:uid="{00000000-0005-0000-0000-0000E90E0000}"/>
    <cellStyle name="Normal 2 3 2 6 3 2" xfId="3786" xr:uid="{00000000-0005-0000-0000-0000EA0E0000}"/>
    <cellStyle name="Normal 2 3 2 6 3 2 2" xfId="3787" xr:uid="{00000000-0005-0000-0000-0000EB0E0000}"/>
    <cellStyle name="Normal 2 3 2 6 3 2 3" xfId="3788" xr:uid="{00000000-0005-0000-0000-0000EC0E0000}"/>
    <cellStyle name="Normal 2 3 2 6 3 2 4" xfId="3789" xr:uid="{00000000-0005-0000-0000-0000ED0E0000}"/>
    <cellStyle name="Normal 2 3 2 6 3 3" xfId="3790" xr:uid="{00000000-0005-0000-0000-0000EE0E0000}"/>
    <cellStyle name="Normal 2 3 2 6 3 3 2" xfId="3791" xr:uid="{00000000-0005-0000-0000-0000EF0E0000}"/>
    <cellStyle name="Normal 2 3 2 6 3 3 3" xfId="3792" xr:uid="{00000000-0005-0000-0000-0000F00E0000}"/>
    <cellStyle name="Normal 2 3 2 6 3 3 4" xfId="3793" xr:uid="{00000000-0005-0000-0000-0000F10E0000}"/>
    <cellStyle name="Normal 2 3 2 6 3 4" xfId="3794" xr:uid="{00000000-0005-0000-0000-0000F20E0000}"/>
    <cellStyle name="Normal 2 3 2 6 3 5" xfId="3795" xr:uid="{00000000-0005-0000-0000-0000F30E0000}"/>
    <cellStyle name="Normal 2 3 2 6 3 6" xfId="3796" xr:uid="{00000000-0005-0000-0000-0000F40E0000}"/>
    <cellStyle name="Normal 2 3 2 6 4" xfId="3797" xr:uid="{00000000-0005-0000-0000-0000F50E0000}"/>
    <cellStyle name="Normal 2 3 2 6 4 2" xfId="3798" xr:uid="{00000000-0005-0000-0000-0000F60E0000}"/>
    <cellStyle name="Normal 2 3 2 6 4 3" xfId="3799" xr:uid="{00000000-0005-0000-0000-0000F70E0000}"/>
    <cellStyle name="Normal 2 3 2 6 4 4" xfId="3800" xr:uid="{00000000-0005-0000-0000-0000F80E0000}"/>
    <cellStyle name="Normal 2 3 2 6 5" xfId="3801" xr:uid="{00000000-0005-0000-0000-0000F90E0000}"/>
    <cellStyle name="Normal 2 3 2 6 5 2" xfId="3802" xr:uid="{00000000-0005-0000-0000-0000FA0E0000}"/>
    <cellStyle name="Normal 2 3 2 6 5 3" xfId="3803" xr:uid="{00000000-0005-0000-0000-0000FB0E0000}"/>
    <cellStyle name="Normal 2 3 2 6 5 4" xfId="3804" xr:uid="{00000000-0005-0000-0000-0000FC0E0000}"/>
    <cellStyle name="Normal 2 3 2 6 6" xfId="3805" xr:uid="{00000000-0005-0000-0000-0000FD0E0000}"/>
    <cellStyle name="Normal 2 3 2 6 7" xfId="3806" xr:uid="{00000000-0005-0000-0000-0000FE0E0000}"/>
    <cellStyle name="Normal 2 3 2 6 8" xfId="3807" xr:uid="{00000000-0005-0000-0000-0000FF0E0000}"/>
    <cellStyle name="Normal 2 3 2 7" xfId="3808" xr:uid="{00000000-0005-0000-0000-0000000F0000}"/>
    <cellStyle name="Normal 2 3 2 7 2" xfId="3809" xr:uid="{00000000-0005-0000-0000-0000010F0000}"/>
    <cellStyle name="Normal 2 3 2 7 2 2" xfId="3810" xr:uid="{00000000-0005-0000-0000-0000020F0000}"/>
    <cellStyle name="Normal 2 3 2 7 2 2 2" xfId="3811" xr:uid="{00000000-0005-0000-0000-0000030F0000}"/>
    <cellStyle name="Normal 2 3 2 7 2 2 3" xfId="3812" xr:uid="{00000000-0005-0000-0000-0000040F0000}"/>
    <cellStyle name="Normal 2 3 2 7 2 2 4" xfId="3813" xr:uid="{00000000-0005-0000-0000-0000050F0000}"/>
    <cellStyle name="Normal 2 3 2 7 2 3" xfId="3814" xr:uid="{00000000-0005-0000-0000-0000060F0000}"/>
    <cellStyle name="Normal 2 3 2 7 2 3 2" xfId="3815" xr:uid="{00000000-0005-0000-0000-0000070F0000}"/>
    <cellStyle name="Normal 2 3 2 7 2 3 3" xfId="3816" xr:uid="{00000000-0005-0000-0000-0000080F0000}"/>
    <cellStyle name="Normal 2 3 2 7 2 3 4" xfId="3817" xr:uid="{00000000-0005-0000-0000-0000090F0000}"/>
    <cellStyle name="Normal 2 3 2 7 2 4" xfId="3818" xr:uid="{00000000-0005-0000-0000-00000A0F0000}"/>
    <cellStyle name="Normal 2 3 2 7 2 5" xfId="3819" xr:uid="{00000000-0005-0000-0000-00000B0F0000}"/>
    <cellStyle name="Normal 2 3 2 7 2 6" xfId="3820" xr:uid="{00000000-0005-0000-0000-00000C0F0000}"/>
    <cellStyle name="Normal 2 3 2 7 3" xfId="3821" xr:uid="{00000000-0005-0000-0000-00000D0F0000}"/>
    <cellStyle name="Normal 2 3 2 7 3 2" xfId="3822" xr:uid="{00000000-0005-0000-0000-00000E0F0000}"/>
    <cellStyle name="Normal 2 3 2 7 3 2 2" xfId="3823" xr:uid="{00000000-0005-0000-0000-00000F0F0000}"/>
    <cellStyle name="Normal 2 3 2 7 3 2 3" xfId="3824" xr:uid="{00000000-0005-0000-0000-0000100F0000}"/>
    <cellStyle name="Normal 2 3 2 7 3 2 4" xfId="3825" xr:uid="{00000000-0005-0000-0000-0000110F0000}"/>
    <cellStyle name="Normal 2 3 2 7 3 3" xfId="3826" xr:uid="{00000000-0005-0000-0000-0000120F0000}"/>
    <cellStyle name="Normal 2 3 2 7 3 3 2" xfId="3827" xr:uid="{00000000-0005-0000-0000-0000130F0000}"/>
    <cellStyle name="Normal 2 3 2 7 3 3 3" xfId="3828" xr:uid="{00000000-0005-0000-0000-0000140F0000}"/>
    <cellStyle name="Normal 2 3 2 7 3 3 4" xfId="3829" xr:uid="{00000000-0005-0000-0000-0000150F0000}"/>
    <cellStyle name="Normal 2 3 2 7 3 4" xfId="3830" xr:uid="{00000000-0005-0000-0000-0000160F0000}"/>
    <cellStyle name="Normal 2 3 2 7 3 5" xfId="3831" xr:uid="{00000000-0005-0000-0000-0000170F0000}"/>
    <cellStyle name="Normal 2 3 2 7 3 6" xfId="3832" xr:uid="{00000000-0005-0000-0000-0000180F0000}"/>
    <cellStyle name="Normal 2 3 2 7 4" xfId="3833" xr:uid="{00000000-0005-0000-0000-0000190F0000}"/>
    <cellStyle name="Normal 2 3 2 7 4 2" xfId="3834" xr:uid="{00000000-0005-0000-0000-00001A0F0000}"/>
    <cellStyle name="Normal 2 3 2 7 4 3" xfId="3835" xr:uid="{00000000-0005-0000-0000-00001B0F0000}"/>
    <cellStyle name="Normal 2 3 2 7 4 4" xfId="3836" xr:uid="{00000000-0005-0000-0000-00001C0F0000}"/>
    <cellStyle name="Normal 2 3 2 7 5" xfId="3837" xr:uid="{00000000-0005-0000-0000-00001D0F0000}"/>
    <cellStyle name="Normal 2 3 2 7 5 2" xfId="3838" xr:uid="{00000000-0005-0000-0000-00001E0F0000}"/>
    <cellStyle name="Normal 2 3 2 7 5 3" xfId="3839" xr:uid="{00000000-0005-0000-0000-00001F0F0000}"/>
    <cellStyle name="Normal 2 3 2 7 5 4" xfId="3840" xr:uid="{00000000-0005-0000-0000-0000200F0000}"/>
    <cellStyle name="Normal 2 3 2 7 6" xfId="3841" xr:uid="{00000000-0005-0000-0000-0000210F0000}"/>
    <cellStyle name="Normal 2 3 2 7 7" xfId="3842" xr:uid="{00000000-0005-0000-0000-0000220F0000}"/>
    <cellStyle name="Normal 2 3 2 7 8" xfId="3843" xr:uid="{00000000-0005-0000-0000-0000230F0000}"/>
    <cellStyle name="Normal 2 3 2 8" xfId="3844" xr:uid="{00000000-0005-0000-0000-0000240F0000}"/>
    <cellStyle name="Normal 2 3 2 8 2" xfId="3845" xr:uid="{00000000-0005-0000-0000-0000250F0000}"/>
    <cellStyle name="Normal 2 3 2 8 2 2" xfId="3846" xr:uid="{00000000-0005-0000-0000-0000260F0000}"/>
    <cellStyle name="Normal 2 3 2 8 2 3" xfId="3847" xr:uid="{00000000-0005-0000-0000-0000270F0000}"/>
    <cellStyle name="Normal 2 3 2 8 2 4" xfId="3848" xr:uid="{00000000-0005-0000-0000-0000280F0000}"/>
    <cellStyle name="Normal 2 3 2 8 3" xfId="3849" xr:uid="{00000000-0005-0000-0000-0000290F0000}"/>
    <cellStyle name="Normal 2 3 2 8 3 2" xfId="3850" xr:uid="{00000000-0005-0000-0000-00002A0F0000}"/>
    <cellStyle name="Normal 2 3 2 8 3 3" xfId="3851" xr:uid="{00000000-0005-0000-0000-00002B0F0000}"/>
    <cellStyle name="Normal 2 3 2 8 3 4" xfId="3852" xr:uid="{00000000-0005-0000-0000-00002C0F0000}"/>
    <cellStyle name="Normal 2 3 2 8 4" xfId="3853" xr:uid="{00000000-0005-0000-0000-00002D0F0000}"/>
    <cellStyle name="Normal 2 3 2 8 5" xfId="3854" xr:uid="{00000000-0005-0000-0000-00002E0F0000}"/>
    <cellStyle name="Normal 2 3 2 8 6" xfId="3855" xr:uid="{00000000-0005-0000-0000-00002F0F0000}"/>
    <cellStyle name="Normal 2 3 2 9" xfId="3856" xr:uid="{00000000-0005-0000-0000-0000300F0000}"/>
    <cellStyle name="Normal 2 3 2 9 2" xfId="3857" xr:uid="{00000000-0005-0000-0000-0000310F0000}"/>
    <cellStyle name="Normal 2 3 2 9 2 2" xfId="3858" xr:uid="{00000000-0005-0000-0000-0000320F0000}"/>
    <cellStyle name="Normal 2 3 2 9 2 3" xfId="3859" xr:uid="{00000000-0005-0000-0000-0000330F0000}"/>
    <cellStyle name="Normal 2 3 2 9 2 4" xfId="3860" xr:uid="{00000000-0005-0000-0000-0000340F0000}"/>
    <cellStyle name="Normal 2 3 2 9 3" xfId="3861" xr:uid="{00000000-0005-0000-0000-0000350F0000}"/>
    <cellStyle name="Normal 2 3 2 9 3 2" xfId="3862" xr:uid="{00000000-0005-0000-0000-0000360F0000}"/>
    <cellStyle name="Normal 2 3 2 9 3 3" xfId="3863" xr:uid="{00000000-0005-0000-0000-0000370F0000}"/>
    <cellStyle name="Normal 2 3 2 9 3 4" xfId="3864" xr:uid="{00000000-0005-0000-0000-0000380F0000}"/>
    <cellStyle name="Normal 2 3 2 9 4" xfId="3865" xr:uid="{00000000-0005-0000-0000-0000390F0000}"/>
    <cellStyle name="Normal 2 3 2 9 5" xfId="3866" xr:uid="{00000000-0005-0000-0000-00003A0F0000}"/>
    <cellStyle name="Normal 2 3 2 9 6" xfId="3867" xr:uid="{00000000-0005-0000-0000-00003B0F0000}"/>
    <cellStyle name="Normal 2 3 20" xfId="52139" xr:uid="{00000000-0005-0000-0000-00003C0F0000}"/>
    <cellStyle name="Normal 2 3 21" xfId="52382" xr:uid="{D5773749-9030-446A-8644-9E6F17452DDA}"/>
    <cellStyle name="Normal 2 3 3" xfId="3868" xr:uid="{00000000-0005-0000-0000-00003D0F0000}"/>
    <cellStyle name="Normal 2 3 3 10" xfId="3869" xr:uid="{00000000-0005-0000-0000-00003E0F0000}"/>
    <cellStyle name="Normal 2 3 3 10 2" xfId="3870" xr:uid="{00000000-0005-0000-0000-00003F0F0000}"/>
    <cellStyle name="Normal 2 3 3 10 3" xfId="3871" xr:uid="{00000000-0005-0000-0000-0000400F0000}"/>
    <cellStyle name="Normal 2 3 3 10 4" xfId="3872" xr:uid="{00000000-0005-0000-0000-0000410F0000}"/>
    <cellStyle name="Normal 2 3 3 11" xfId="3873" xr:uid="{00000000-0005-0000-0000-0000420F0000}"/>
    <cellStyle name="Normal 2 3 3 11 2" xfId="3874" xr:uid="{00000000-0005-0000-0000-0000430F0000}"/>
    <cellStyle name="Normal 2 3 3 11 3" xfId="3875" xr:uid="{00000000-0005-0000-0000-0000440F0000}"/>
    <cellStyle name="Normal 2 3 3 11 4" xfId="3876" xr:uid="{00000000-0005-0000-0000-0000450F0000}"/>
    <cellStyle name="Normal 2 3 3 12" xfId="3877" xr:uid="{00000000-0005-0000-0000-0000460F0000}"/>
    <cellStyle name="Normal 2 3 3 12 2" xfId="3878" xr:uid="{00000000-0005-0000-0000-0000470F0000}"/>
    <cellStyle name="Normal 2 3 3 12 3" xfId="3879" xr:uid="{00000000-0005-0000-0000-0000480F0000}"/>
    <cellStyle name="Normal 2 3 3 12 4" xfId="3880" xr:uid="{00000000-0005-0000-0000-0000490F0000}"/>
    <cellStyle name="Normal 2 3 3 13" xfId="3881" xr:uid="{00000000-0005-0000-0000-00004A0F0000}"/>
    <cellStyle name="Normal 2 3 3 14" xfId="3882" xr:uid="{00000000-0005-0000-0000-00004B0F0000}"/>
    <cellStyle name="Normal 2 3 3 15" xfId="3883" xr:uid="{00000000-0005-0000-0000-00004C0F0000}"/>
    <cellStyle name="Normal 2 3 3 16" xfId="3884" xr:uid="{00000000-0005-0000-0000-00004D0F0000}"/>
    <cellStyle name="Normal 2 3 3 17" xfId="3885" xr:uid="{00000000-0005-0000-0000-00004E0F0000}"/>
    <cellStyle name="Normal 2 3 3 2" xfId="3886" xr:uid="{00000000-0005-0000-0000-00004F0F0000}"/>
    <cellStyle name="Normal 2 3 3 2 10" xfId="3887" xr:uid="{00000000-0005-0000-0000-0000500F0000}"/>
    <cellStyle name="Normal 2 3 3 2 10 2" xfId="3888" xr:uid="{00000000-0005-0000-0000-0000510F0000}"/>
    <cellStyle name="Normal 2 3 3 2 10 3" xfId="3889" xr:uid="{00000000-0005-0000-0000-0000520F0000}"/>
    <cellStyle name="Normal 2 3 3 2 10 4" xfId="3890" xr:uid="{00000000-0005-0000-0000-0000530F0000}"/>
    <cellStyle name="Normal 2 3 3 2 11" xfId="3891" xr:uid="{00000000-0005-0000-0000-0000540F0000}"/>
    <cellStyle name="Normal 2 3 3 2 12" xfId="3892" xr:uid="{00000000-0005-0000-0000-0000550F0000}"/>
    <cellStyle name="Normal 2 3 3 2 13" xfId="3893" xr:uid="{00000000-0005-0000-0000-0000560F0000}"/>
    <cellStyle name="Normal 2 3 3 2 2" xfId="3894" xr:uid="{00000000-0005-0000-0000-0000570F0000}"/>
    <cellStyle name="Normal 2 3 3 2 2 10" xfId="3895" xr:uid="{00000000-0005-0000-0000-0000580F0000}"/>
    <cellStyle name="Normal 2 3 3 2 2 11" xfId="3896" xr:uid="{00000000-0005-0000-0000-0000590F0000}"/>
    <cellStyle name="Normal 2 3 3 2 2 12" xfId="3897" xr:uid="{00000000-0005-0000-0000-00005A0F0000}"/>
    <cellStyle name="Normal 2 3 3 2 2 2" xfId="3898" xr:uid="{00000000-0005-0000-0000-00005B0F0000}"/>
    <cellStyle name="Normal 2 3 3 2 2 2 10" xfId="3899" xr:uid="{00000000-0005-0000-0000-00005C0F0000}"/>
    <cellStyle name="Normal 2 3 3 2 2 2 2" xfId="3900" xr:uid="{00000000-0005-0000-0000-00005D0F0000}"/>
    <cellStyle name="Normal 2 3 3 2 2 2 2 2" xfId="3901" xr:uid="{00000000-0005-0000-0000-00005E0F0000}"/>
    <cellStyle name="Normal 2 3 3 2 2 2 2 2 2" xfId="3902" xr:uid="{00000000-0005-0000-0000-00005F0F0000}"/>
    <cellStyle name="Normal 2 3 3 2 2 2 2 2 2 2" xfId="3903" xr:uid="{00000000-0005-0000-0000-0000600F0000}"/>
    <cellStyle name="Normal 2 3 3 2 2 2 2 2 2 3" xfId="3904" xr:uid="{00000000-0005-0000-0000-0000610F0000}"/>
    <cellStyle name="Normal 2 3 3 2 2 2 2 2 2 4" xfId="3905" xr:uid="{00000000-0005-0000-0000-0000620F0000}"/>
    <cellStyle name="Normal 2 3 3 2 2 2 2 2 3" xfId="3906" xr:uid="{00000000-0005-0000-0000-0000630F0000}"/>
    <cellStyle name="Normal 2 3 3 2 2 2 2 2 3 2" xfId="3907" xr:uid="{00000000-0005-0000-0000-0000640F0000}"/>
    <cellStyle name="Normal 2 3 3 2 2 2 2 2 3 3" xfId="3908" xr:uid="{00000000-0005-0000-0000-0000650F0000}"/>
    <cellStyle name="Normal 2 3 3 2 2 2 2 2 3 4" xfId="3909" xr:uid="{00000000-0005-0000-0000-0000660F0000}"/>
    <cellStyle name="Normal 2 3 3 2 2 2 2 2 4" xfId="3910" xr:uid="{00000000-0005-0000-0000-0000670F0000}"/>
    <cellStyle name="Normal 2 3 3 2 2 2 2 2 5" xfId="3911" xr:uid="{00000000-0005-0000-0000-0000680F0000}"/>
    <cellStyle name="Normal 2 3 3 2 2 2 2 2 6" xfId="3912" xr:uid="{00000000-0005-0000-0000-0000690F0000}"/>
    <cellStyle name="Normal 2 3 3 2 2 2 2 3" xfId="3913" xr:uid="{00000000-0005-0000-0000-00006A0F0000}"/>
    <cellStyle name="Normal 2 3 3 2 2 2 2 3 2" xfId="3914" xr:uid="{00000000-0005-0000-0000-00006B0F0000}"/>
    <cellStyle name="Normal 2 3 3 2 2 2 2 3 2 2" xfId="3915" xr:uid="{00000000-0005-0000-0000-00006C0F0000}"/>
    <cellStyle name="Normal 2 3 3 2 2 2 2 3 2 3" xfId="3916" xr:uid="{00000000-0005-0000-0000-00006D0F0000}"/>
    <cellStyle name="Normal 2 3 3 2 2 2 2 3 2 4" xfId="3917" xr:uid="{00000000-0005-0000-0000-00006E0F0000}"/>
    <cellStyle name="Normal 2 3 3 2 2 2 2 3 3" xfId="3918" xr:uid="{00000000-0005-0000-0000-00006F0F0000}"/>
    <cellStyle name="Normal 2 3 3 2 2 2 2 3 3 2" xfId="3919" xr:uid="{00000000-0005-0000-0000-0000700F0000}"/>
    <cellStyle name="Normal 2 3 3 2 2 2 2 3 3 3" xfId="3920" xr:uid="{00000000-0005-0000-0000-0000710F0000}"/>
    <cellStyle name="Normal 2 3 3 2 2 2 2 3 3 4" xfId="3921" xr:uid="{00000000-0005-0000-0000-0000720F0000}"/>
    <cellStyle name="Normal 2 3 3 2 2 2 2 3 4" xfId="3922" xr:uid="{00000000-0005-0000-0000-0000730F0000}"/>
    <cellStyle name="Normal 2 3 3 2 2 2 2 3 5" xfId="3923" xr:uid="{00000000-0005-0000-0000-0000740F0000}"/>
    <cellStyle name="Normal 2 3 3 2 2 2 2 3 6" xfId="3924" xr:uid="{00000000-0005-0000-0000-0000750F0000}"/>
    <cellStyle name="Normal 2 3 3 2 2 2 2 4" xfId="3925" xr:uid="{00000000-0005-0000-0000-0000760F0000}"/>
    <cellStyle name="Normal 2 3 3 2 2 2 2 4 2" xfId="3926" xr:uid="{00000000-0005-0000-0000-0000770F0000}"/>
    <cellStyle name="Normal 2 3 3 2 2 2 2 4 3" xfId="3927" xr:uid="{00000000-0005-0000-0000-0000780F0000}"/>
    <cellStyle name="Normal 2 3 3 2 2 2 2 4 4" xfId="3928" xr:uid="{00000000-0005-0000-0000-0000790F0000}"/>
    <cellStyle name="Normal 2 3 3 2 2 2 2 5" xfId="3929" xr:uid="{00000000-0005-0000-0000-00007A0F0000}"/>
    <cellStyle name="Normal 2 3 3 2 2 2 2 5 2" xfId="3930" xr:uid="{00000000-0005-0000-0000-00007B0F0000}"/>
    <cellStyle name="Normal 2 3 3 2 2 2 2 5 3" xfId="3931" xr:uid="{00000000-0005-0000-0000-00007C0F0000}"/>
    <cellStyle name="Normal 2 3 3 2 2 2 2 5 4" xfId="3932" xr:uid="{00000000-0005-0000-0000-00007D0F0000}"/>
    <cellStyle name="Normal 2 3 3 2 2 2 2 6" xfId="3933" xr:uid="{00000000-0005-0000-0000-00007E0F0000}"/>
    <cellStyle name="Normal 2 3 3 2 2 2 2 7" xfId="3934" xr:uid="{00000000-0005-0000-0000-00007F0F0000}"/>
    <cellStyle name="Normal 2 3 3 2 2 2 2 8" xfId="3935" xr:uid="{00000000-0005-0000-0000-0000800F0000}"/>
    <cellStyle name="Normal 2 3 3 2 2 2 3" xfId="3936" xr:uid="{00000000-0005-0000-0000-0000810F0000}"/>
    <cellStyle name="Normal 2 3 3 2 2 2 3 2" xfId="3937" xr:uid="{00000000-0005-0000-0000-0000820F0000}"/>
    <cellStyle name="Normal 2 3 3 2 2 2 3 2 2" xfId="3938" xr:uid="{00000000-0005-0000-0000-0000830F0000}"/>
    <cellStyle name="Normal 2 3 3 2 2 2 3 2 2 2" xfId="3939" xr:uid="{00000000-0005-0000-0000-0000840F0000}"/>
    <cellStyle name="Normal 2 3 3 2 2 2 3 2 2 3" xfId="3940" xr:uid="{00000000-0005-0000-0000-0000850F0000}"/>
    <cellStyle name="Normal 2 3 3 2 2 2 3 2 2 4" xfId="3941" xr:uid="{00000000-0005-0000-0000-0000860F0000}"/>
    <cellStyle name="Normal 2 3 3 2 2 2 3 2 3" xfId="3942" xr:uid="{00000000-0005-0000-0000-0000870F0000}"/>
    <cellStyle name="Normal 2 3 3 2 2 2 3 2 3 2" xfId="3943" xr:uid="{00000000-0005-0000-0000-0000880F0000}"/>
    <cellStyle name="Normal 2 3 3 2 2 2 3 2 3 3" xfId="3944" xr:uid="{00000000-0005-0000-0000-0000890F0000}"/>
    <cellStyle name="Normal 2 3 3 2 2 2 3 2 3 4" xfId="3945" xr:uid="{00000000-0005-0000-0000-00008A0F0000}"/>
    <cellStyle name="Normal 2 3 3 2 2 2 3 2 4" xfId="3946" xr:uid="{00000000-0005-0000-0000-00008B0F0000}"/>
    <cellStyle name="Normal 2 3 3 2 2 2 3 2 5" xfId="3947" xr:uid="{00000000-0005-0000-0000-00008C0F0000}"/>
    <cellStyle name="Normal 2 3 3 2 2 2 3 2 6" xfId="3948" xr:uid="{00000000-0005-0000-0000-00008D0F0000}"/>
    <cellStyle name="Normal 2 3 3 2 2 2 3 3" xfId="3949" xr:uid="{00000000-0005-0000-0000-00008E0F0000}"/>
    <cellStyle name="Normal 2 3 3 2 2 2 3 3 2" xfId="3950" xr:uid="{00000000-0005-0000-0000-00008F0F0000}"/>
    <cellStyle name="Normal 2 3 3 2 2 2 3 3 2 2" xfId="3951" xr:uid="{00000000-0005-0000-0000-0000900F0000}"/>
    <cellStyle name="Normal 2 3 3 2 2 2 3 3 2 3" xfId="3952" xr:uid="{00000000-0005-0000-0000-0000910F0000}"/>
    <cellStyle name="Normal 2 3 3 2 2 2 3 3 2 4" xfId="3953" xr:uid="{00000000-0005-0000-0000-0000920F0000}"/>
    <cellStyle name="Normal 2 3 3 2 2 2 3 3 3" xfId="3954" xr:uid="{00000000-0005-0000-0000-0000930F0000}"/>
    <cellStyle name="Normal 2 3 3 2 2 2 3 3 3 2" xfId="3955" xr:uid="{00000000-0005-0000-0000-0000940F0000}"/>
    <cellStyle name="Normal 2 3 3 2 2 2 3 3 3 3" xfId="3956" xr:uid="{00000000-0005-0000-0000-0000950F0000}"/>
    <cellStyle name="Normal 2 3 3 2 2 2 3 3 3 4" xfId="3957" xr:uid="{00000000-0005-0000-0000-0000960F0000}"/>
    <cellStyle name="Normal 2 3 3 2 2 2 3 3 4" xfId="3958" xr:uid="{00000000-0005-0000-0000-0000970F0000}"/>
    <cellStyle name="Normal 2 3 3 2 2 2 3 3 5" xfId="3959" xr:uid="{00000000-0005-0000-0000-0000980F0000}"/>
    <cellStyle name="Normal 2 3 3 2 2 2 3 3 6" xfId="3960" xr:uid="{00000000-0005-0000-0000-0000990F0000}"/>
    <cellStyle name="Normal 2 3 3 2 2 2 3 4" xfId="3961" xr:uid="{00000000-0005-0000-0000-00009A0F0000}"/>
    <cellStyle name="Normal 2 3 3 2 2 2 3 4 2" xfId="3962" xr:uid="{00000000-0005-0000-0000-00009B0F0000}"/>
    <cellStyle name="Normal 2 3 3 2 2 2 3 4 3" xfId="3963" xr:uid="{00000000-0005-0000-0000-00009C0F0000}"/>
    <cellStyle name="Normal 2 3 3 2 2 2 3 4 4" xfId="3964" xr:uid="{00000000-0005-0000-0000-00009D0F0000}"/>
    <cellStyle name="Normal 2 3 3 2 2 2 3 5" xfId="3965" xr:uid="{00000000-0005-0000-0000-00009E0F0000}"/>
    <cellStyle name="Normal 2 3 3 2 2 2 3 5 2" xfId="3966" xr:uid="{00000000-0005-0000-0000-00009F0F0000}"/>
    <cellStyle name="Normal 2 3 3 2 2 2 3 5 3" xfId="3967" xr:uid="{00000000-0005-0000-0000-0000A00F0000}"/>
    <cellStyle name="Normal 2 3 3 2 2 2 3 5 4" xfId="3968" xr:uid="{00000000-0005-0000-0000-0000A10F0000}"/>
    <cellStyle name="Normal 2 3 3 2 2 2 3 6" xfId="3969" xr:uid="{00000000-0005-0000-0000-0000A20F0000}"/>
    <cellStyle name="Normal 2 3 3 2 2 2 3 7" xfId="3970" xr:uid="{00000000-0005-0000-0000-0000A30F0000}"/>
    <cellStyle name="Normal 2 3 3 2 2 2 3 8" xfId="3971" xr:uid="{00000000-0005-0000-0000-0000A40F0000}"/>
    <cellStyle name="Normal 2 3 3 2 2 2 4" xfId="3972" xr:uid="{00000000-0005-0000-0000-0000A50F0000}"/>
    <cellStyle name="Normal 2 3 3 2 2 2 4 2" xfId="3973" xr:uid="{00000000-0005-0000-0000-0000A60F0000}"/>
    <cellStyle name="Normal 2 3 3 2 2 2 4 2 2" xfId="3974" xr:uid="{00000000-0005-0000-0000-0000A70F0000}"/>
    <cellStyle name="Normal 2 3 3 2 2 2 4 2 3" xfId="3975" xr:uid="{00000000-0005-0000-0000-0000A80F0000}"/>
    <cellStyle name="Normal 2 3 3 2 2 2 4 2 4" xfId="3976" xr:uid="{00000000-0005-0000-0000-0000A90F0000}"/>
    <cellStyle name="Normal 2 3 3 2 2 2 4 3" xfId="3977" xr:uid="{00000000-0005-0000-0000-0000AA0F0000}"/>
    <cellStyle name="Normal 2 3 3 2 2 2 4 3 2" xfId="3978" xr:uid="{00000000-0005-0000-0000-0000AB0F0000}"/>
    <cellStyle name="Normal 2 3 3 2 2 2 4 3 3" xfId="3979" xr:uid="{00000000-0005-0000-0000-0000AC0F0000}"/>
    <cellStyle name="Normal 2 3 3 2 2 2 4 3 4" xfId="3980" xr:uid="{00000000-0005-0000-0000-0000AD0F0000}"/>
    <cellStyle name="Normal 2 3 3 2 2 2 4 4" xfId="3981" xr:uid="{00000000-0005-0000-0000-0000AE0F0000}"/>
    <cellStyle name="Normal 2 3 3 2 2 2 4 5" xfId="3982" xr:uid="{00000000-0005-0000-0000-0000AF0F0000}"/>
    <cellStyle name="Normal 2 3 3 2 2 2 4 6" xfId="3983" xr:uid="{00000000-0005-0000-0000-0000B00F0000}"/>
    <cellStyle name="Normal 2 3 3 2 2 2 5" xfId="3984" xr:uid="{00000000-0005-0000-0000-0000B10F0000}"/>
    <cellStyle name="Normal 2 3 3 2 2 2 5 2" xfId="3985" xr:uid="{00000000-0005-0000-0000-0000B20F0000}"/>
    <cellStyle name="Normal 2 3 3 2 2 2 5 2 2" xfId="3986" xr:uid="{00000000-0005-0000-0000-0000B30F0000}"/>
    <cellStyle name="Normal 2 3 3 2 2 2 5 2 3" xfId="3987" xr:uid="{00000000-0005-0000-0000-0000B40F0000}"/>
    <cellStyle name="Normal 2 3 3 2 2 2 5 2 4" xfId="3988" xr:uid="{00000000-0005-0000-0000-0000B50F0000}"/>
    <cellStyle name="Normal 2 3 3 2 2 2 5 3" xfId="3989" xr:uid="{00000000-0005-0000-0000-0000B60F0000}"/>
    <cellStyle name="Normal 2 3 3 2 2 2 5 3 2" xfId="3990" xr:uid="{00000000-0005-0000-0000-0000B70F0000}"/>
    <cellStyle name="Normal 2 3 3 2 2 2 5 3 3" xfId="3991" xr:uid="{00000000-0005-0000-0000-0000B80F0000}"/>
    <cellStyle name="Normal 2 3 3 2 2 2 5 3 4" xfId="3992" xr:uid="{00000000-0005-0000-0000-0000B90F0000}"/>
    <cellStyle name="Normal 2 3 3 2 2 2 5 4" xfId="3993" xr:uid="{00000000-0005-0000-0000-0000BA0F0000}"/>
    <cellStyle name="Normal 2 3 3 2 2 2 5 5" xfId="3994" xr:uid="{00000000-0005-0000-0000-0000BB0F0000}"/>
    <cellStyle name="Normal 2 3 3 2 2 2 5 6" xfId="3995" xr:uid="{00000000-0005-0000-0000-0000BC0F0000}"/>
    <cellStyle name="Normal 2 3 3 2 2 2 6" xfId="3996" xr:uid="{00000000-0005-0000-0000-0000BD0F0000}"/>
    <cellStyle name="Normal 2 3 3 2 2 2 6 2" xfId="3997" xr:uid="{00000000-0005-0000-0000-0000BE0F0000}"/>
    <cellStyle name="Normal 2 3 3 2 2 2 6 3" xfId="3998" xr:uid="{00000000-0005-0000-0000-0000BF0F0000}"/>
    <cellStyle name="Normal 2 3 3 2 2 2 6 4" xfId="3999" xr:uid="{00000000-0005-0000-0000-0000C00F0000}"/>
    <cellStyle name="Normal 2 3 3 2 2 2 7" xfId="4000" xr:uid="{00000000-0005-0000-0000-0000C10F0000}"/>
    <cellStyle name="Normal 2 3 3 2 2 2 7 2" xfId="4001" xr:uid="{00000000-0005-0000-0000-0000C20F0000}"/>
    <cellStyle name="Normal 2 3 3 2 2 2 7 3" xfId="4002" xr:uid="{00000000-0005-0000-0000-0000C30F0000}"/>
    <cellStyle name="Normal 2 3 3 2 2 2 7 4" xfId="4003" xr:uid="{00000000-0005-0000-0000-0000C40F0000}"/>
    <cellStyle name="Normal 2 3 3 2 2 2 8" xfId="4004" xr:uid="{00000000-0005-0000-0000-0000C50F0000}"/>
    <cellStyle name="Normal 2 3 3 2 2 2 9" xfId="4005" xr:uid="{00000000-0005-0000-0000-0000C60F0000}"/>
    <cellStyle name="Normal 2 3 3 2 2 3" xfId="4006" xr:uid="{00000000-0005-0000-0000-0000C70F0000}"/>
    <cellStyle name="Normal 2 3 3 2 2 3 2" xfId="4007" xr:uid="{00000000-0005-0000-0000-0000C80F0000}"/>
    <cellStyle name="Normal 2 3 3 2 2 3 2 2" xfId="4008" xr:uid="{00000000-0005-0000-0000-0000C90F0000}"/>
    <cellStyle name="Normal 2 3 3 2 2 3 2 2 2" xfId="4009" xr:uid="{00000000-0005-0000-0000-0000CA0F0000}"/>
    <cellStyle name="Normal 2 3 3 2 2 3 2 2 3" xfId="4010" xr:uid="{00000000-0005-0000-0000-0000CB0F0000}"/>
    <cellStyle name="Normal 2 3 3 2 2 3 2 2 4" xfId="4011" xr:uid="{00000000-0005-0000-0000-0000CC0F0000}"/>
    <cellStyle name="Normal 2 3 3 2 2 3 2 3" xfId="4012" xr:uid="{00000000-0005-0000-0000-0000CD0F0000}"/>
    <cellStyle name="Normal 2 3 3 2 2 3 2 3 2" xfId="4013" xr:uid="{00000000-0005-0000-0000-0000CE0F0000}"/>
    <cellStyle name="Normal 2 3 3 2 2 3 2 3 3" xfId="4014" xr:uid="{00000000-0005-0000-0000-0000CF0F0000}"/>
    <cellStyle name="Normal 2 3 3 2 2 3 2 3 4" xfId="4015" xr:uid="{00000000-0005-0000-0000-0000D00F0000}"/>
    <cellStyle name="Normal 2 3 3 2 2 3 2 4" xfId="4016" xr:uid="{00000000-0005-0000-0000-0000D10F0000}"/>
    <cellStyle name="Normal 2 3 3 2 2 3 2 5" xfId="4017" xr:uid="{00000000-0005-0000-0000-0000D20F0000}"/>
    <cellStyle name="Normal 2 3 3 2 2 3 2 6" xfId="4018" xr:uid="{00000000-0005-0000-0000-0000D30F0000}"/>
    <cellStyle name="Normal 2 3 3 2 2 3 3" xfId="4019" xr:uid="{00000000-0005-0000-0000-0000D40F0000}"/>
    <cellStyle name="Normal 2 3 3 2 2 3 3 2" xfId="4020" xr:uid="{00000000-0005-0000-0000-0000D50F0000}"/>
    <cellStyle name="Normal 2 3 3 2 2 3 3 2 2" xfId="4021" xr:uid="{00000000-0005-0000-0000-0000D60F0000}"/>
    <cellStyle name="Normal 2 3 3 2 2 3 3 2 3" xfId="4022" xr:uid="{00000000-0005-0000-0000-0000D70F0000}"/>
    <cellStyle name="Normal 2 3 3 2 2 3 3 2 4" xfId="4023" xr:uid="{00000000-0005-0000-0000-0000D80F0000}"/>
    <cellStyle name="Normal 2 3 3 2 2 3 3 3" xfId="4024" xr:uid="{00000000-0005-0000-0000-0000D90F0000}"/>
    <cellStyle name="Normal 2 3 3 2 2 3 3 3 2" xfId="4025" xr:uid="{00000000-0005-0000-0000-0000DA0F0000}"/>
    <cellStyle name="Normal 2 3 3 2 2 3 3 3 3" xfId="4026" xr:uid="{00000000-0005-0000-0000-0000DB0F0000}"/>
    <cellStyle name="Normal 2 3 3 2 2 3 3 3 4" xfId="4027" xr:uid="{00000000-0005-0000-0000-0000DC0F0000}"/>
    <cellStyle name="Normal 2 3 3 2 2 3 3 4" xfId="4028" xr:uid="{00000000-0005-0000-0000-0000DD0F0000}"/>
    <cellStyle name="Normal 2 3 3 2 2 3 3 5" xfId="4029" xr:uid="{00000000-0005-0000-0000-0000DE0F0000}"/>
    <cellStyle name="Normal 2 3 3 2 2 3 3 6" xfId="4030" xr:uid="{00000000-0005-0000-0000-0000DF0F0000}"/>
    <cellStyle name="Normal 2 3 3 2 2 3 4" xfId="4031" xr:uid="{00000000-0005-0000-0000-0000E00F0000}"/>
    <cellStyle name="Normal 2 3 3 2 2 3 4 2" xfId="4032" xr:uid="{00000000-0005-0000-0000-0000E10F0000}"/>
    <cellStyle name="Normal 2 3 3 2 2 3 4 3" xfId="4033" xr:uid="{00000000-0005-0000-0000-0000E20F0000}"/>
    <cellStyle name="Normal 2 3 3 2 2 3 4 4" xfId="4034" xr:uid="{00000000-0005-0000-0000-0000E30F0000}"/>
    <cellStyle name="Normal 2 3 3 2 2 3 5" xfId="4035" xr:uid="{00000000-0005-0000-0000-0000E40F0000}"/>
    <cellStyle name="Normal 2 3 3 2 2 3 5 2" xfId="4036" xr:uid="{00000000-0005-0000-0000-0000E50F0000}"/>
    <cellStyle name="Normal 2 3 3 2 2 3 5 3" xfId="4037" xr:uid="{00000000-0005-0000-0000-0000E60F0000}"/>
    <cellStyle name="Normal 2 3 3 2 2 3 5 4" xfId="4038" xr:uid="{00000000-0005-0000-0000-0000E70F0000}"/>
    <cellStyle name="Normal 2 3 3 2 2 3 6" xfId="4039" xr:uid="{00000000-0005-0000-0000-0000E80F0000}"/>
    <cellStyle name="Normal 2 3 3 2 2 3 7" xfId="4040" xr:uid="{00000000-0005-0000-0000-0000E90F0000}"/>
    <cellStyle name="Normal 2 3 3 2 2 3 8" xfId="4041" xr:uid="{00000000-0005-0000-0000-0000EA0F0000}"/>
    <cellStyle name="Normal 2 3 3 2 2 4" xfId="4042" xr:uid="{00000000-0005-0000-0000-0000EB0F0000}"/>
    <cellStyle name="Normal 2 3 3 2 2 4 2" xfId="4043" xr:uid="{00000000-0005-0000-0000-0000EC0F0000}"/>
    <cellStyle name="Normal 2 3 3 2 2 4 2 2" xfId="4044" xr:uid="{00000000-0005-0000-0000-0000ED0F0000}"/>
    <cellStyle name="Normal 2 3 3 2 2 4 2 2 2" xfId="4045" xr:uid="{00000000-0005-0000-0000-0000EE0F0000}"/>
    <cellStyle name="Normal 2 3 3 2 2 4 2 2 3" xfId="4046" xr:uid="{00000000-0005-0000-0000-0000EF0F0000}"/>
    <cellStyle name="Normal 2 3 3 2 2 4 2 2 4" xfId="4047" xr:uid="{00000000-0005-0000-0000-0000F00F0000}"/>
    <cellStyle name="Normal 2 3 3 2 2 4 2 3" xfId="4048" xr:uid="{00000000-0005-0000-0000-0000F10F0000}"/>
    <cellStyle name="Normal 2 3 3 2 2 4 2 3 2" xfId="4049" xr:uid="{00000000-0005-0000-0000-0000F20F0000}"/>
    <cellStyle name="Normal 2 3 3 2 2 4 2 3 3" xfId="4050" xr:uid="{00000000-0005-0000-0000-0000F30F0000}"/>
    <cellStyle name="Normal 2 3 3 2 2 4 2 3 4" xfId="4051" xr:uid="{00000000-0005-0000-0000-0000F40F0000}"/>
    <cellStyle name="Normal 2 3 3 2 2 4 2 4" xfId="4052" xr:uid="{00000000-0005-0000-0000-0000F50F0000}"/>
    <cellStyle name="Normal 2 3 3 2 2 4 2 5" xfId="4053" xr:uid="{00000000-0005-0000-0000-0000F60F0000}"/>
    <cellStyle name="Normal 2 3 3 2 2 4 2 6" xfId="4054" xr:uid="{00000000-0005-0000-0000-0000F70F0000}"/>
    <cellStyle name="Normal 2 3 3 2 2 4 3" xfId="4055" xr:uid="{00000000-0005-0000-0000-0000F80F0000}"/>
    <cellStyle name="Normal 2 3 3 2 2 4 3 2" xfId="4056" xr:uid="{00000000-0005-0000-0000-0000F90F0000}"/>
    <cellStyle name="Normal 2 3 3 2 2 4 3 2 2" xfId="4057" xr:uid="{00000000-0005-0000-0000-0000FA0F0000}"/>
    <cellStyle name="Normal 2 3 3 2 2 4 3 2 3" xfId="4058" xr:uid="{00000000-0005-0000-0000-0000FB0F0000}"/>
    <cellStyle name="Normal 2 3 3 2 2 4 3 2 4" xfId="4059" xr:uid="{00000000-0005-0000-0000-0000FC0F0000}"/>
    <cellStyle name="Normal 2 3 3 2 2 4 3 3" xfId="4060" xr:uid="{00000000-0005-0000-0000-0000FD0F0000}"/>
    <cellStyle name="Normal 2 3 3 2 2 4 3 3 2" xfId="4061" xr:uid="{00000000-0005-0000-0000-0000FE0F0000}"/>
    <cellStyle name="Normal 2 3 3 2 2 4 3 3 3" xfId="4062" xr:uid="{00000000-0005-0000-0000-0000FF0F0000}"/>
    <cellStyle name="Normal 2 3 3 2 2 4 3 3 4" xfId="4063" xr:uid="{00000000-0005-0000-0000-000000100000}"/>
    <cellStyle name="Normal 2 3 3 2 2 4 3 4" xfId="4064" xr:uid="{00000000-0005-0000-0000-000001100000}"/>
    <cellStyle name="Normal 2 3 3 2 2 4 3 5" xfId="4065" xr:uid="{00000000-0005-0000-0000-000002100000}"/>
    <cellStyle name="Normal 2 3 3 2 2 4 3 6" xfId="4066" xr:uid="{00000000-0005-0000-0000-000003100000}"/>
    <cellStyle name="Normal 2 3 3 2 2 4 4" xfId="4067" xr:uid="{00000000-0005-0000-0000-000004100000}"/>
    <cellStyle name="Normal 2 3 3 2 2 4 4 2" xfId="4068" xr:uid="{00000000-0005-0000-0000-000005100000}"/>
    <cellStyle name="Normal 2 3 3 2 2 4 4 3" xfId="4069" xr:uid="{00000000-0005-0000-0000-000006100000}"/>
    <cellStyle name="Normal 2 3 3 2 2 4 4 4" xfId="4070" xr:uid="{00000000-0005-0000-0000-000007100000}"/>
    <cellStyle name="Normal 2 3 3 2 2 4 5" xfId="4071" xr:uid="{00000000-0005-0000-0000-000008100000}"/>
    <cellStyle name="Normal 2 3 3 2 2 4 5 2" xfId="4072" xr:uid="{00000000-0005-0000-0000-000009100000}"/>
    <cellStyle name="Normal 2 3 3 2 2 4 5 3" xfId="4073" xr:uid="{00000000-0005-0000-0000-00000A100000}"/>
    <cellStyle name="Normal 2 3 3 2 2 4 5 4" xfId="4074" xr:uid="{00000000-0005-0000-0000-00000B100000}"/>
    <cellStyle name="Normal 2 3 3 2 2 4 6" xfId="4075" xr:uid="{00000000-0005-0000-0000-00000C100000}"/>
    <cellStyle name="Normal 2 3 3 2 2 4 7" xfId="4076" xr:uid="{00000000-0005-0000-0000-00000D100000}"/>
    <cellStyle name="Normal 2 3 3 2 2 4 8" xfId="4077" xr:uid="{00000000-0005-0000-0000-00000E100000}"/>
    <cellStyle name="Normal 2 3 3 2 2 5" xfId="4078" xr:uid="{00000000-0005-0000-0000-00000F100000}"/>
    <cellStyle name="Normal 2 3 3 2 2 5 2" xfId="4079" xr:uid="{00000000-0005-0000-0000-000010100000}"/>
    <cellStyle name="Normal 2 3 3 2 2 5 2 2" xfId="4080" xr:uid="{00000000-0005-0000-0000-000011100000}"/>
    <cellStyle name="Normal 2 3 3 2 2 5 2 2 2" xfId="4081" xr:uid="{00000000-0005-0000-0000-000012100000}"/>
    <cellStyle name="Normal 2 3 3 2 2 5 2 2 3" xfId="4082" xr:uid="{00000000-0005-0000-0000-000013100000}"/>
    <cellStyle name="Normal 2 3 3 2 2 5 2 2 4" xfId="4083" xr:uid="{00000000-0005-0000-0000-000014100000}"/>
    <cellStyle name="Normal 2 3 3 2 2 5 2 3" xfId="4084" xr:uid="{00000000-0005-0000-0000-000015100000}"/>
    <cellStyle name="Normal 2 3 3 2 2 5 2 3 2" xfId="4085" xr:uid="{00000000-0005-0000-0000-000016100000}"/>
    <cellStyle name="Normal 2 3 3 2 2 5 2 3 3" xfId="4086" xr:uid="{00000000-0005-0000-0000-000017100000}"/>
    <cellStyle name="Normal 2 3 3 2 2 5 2 3 4" xfId="4087" xr:uid="{00000000-0005-0000-0000-000018100000}"/>
    <cellStyle name="Normal 2 3 3 2 2 5 2 4" xfId="4088" xr:uid="{00000000-0005-0000-0000-000019100000}"/>
    <cellStyle name="Normal 2 3 3 2 2 5 2 5" xfId="4089" xr:uid="{00000000-0005-0000-0000-00001A100000}"/>
    <cellStyle name="Normal 2 3 3 2 2 5 2 6" xfId="4090" xr:uid="{00000000-0005-0000-0000-00001B100000}"/>
    <cellStyle name="Normal 2 3 3 2 2 5 3" xfId="4091" xr:uid="{00000000-0005-0000-0000-00001C100000}"/>
    <cellStyle name="Normal 2 3 3 2 2 5 3 2" xfId="4092" xr:uid="{00000000-0005-0000-0000-00001D100000}"/>
    <cellStyle name="Normal 2 3 3 2 2 5 3 2 2" xfId="4093" xr:uid="{00000000-0005-0000-0000-00001E100000}"/>
    <cellStyle name="Normal 2 3 3 2 2 5 3 2 3" xfId="4094" xr:uid="{00000000-0005-0000-0000-00001F100000}"/>
    <cellStyle name="Normal 2 3 3 2 2 5 3 2 4" xfId="4095" xr:uid="{00000000-0005-0000-0000-000020100000}"/>
    <cellStyle name="Normal 2 3 3 2 2 5 3 3" xfId="4096" xr:uid="{00000000-0005-0000-0000-000021100000}"/>
    <cellStyle name="Normal 2 3 3 2 2 5 3 3 2" xfId="4097" xr:uid="{00000000-0005-0000-0000-000022100000}"/>
    <cellStyle name="Normal 2 3 3 2 2 5 3 3 3" xfId="4098" xr:uid="{00000000-0005-0000-0000-000023100000}"/>
    <cellStyle name="Normal 2 3 3 2 2 5 3 3 4" xfId="4099" xr:uid="{00000000-0005-0000-0000-000024100000}"/>
    <cellStyle name="Normal 2 3 3 2 2 5 3 4" xfId="4100" xr:uid="{00000000-0005-0000-0000-000025100000}"/>
    <cellStyle name="Normal 2 3 3 2 2 5 3 5" xfId="4101" xr:uid="{00000000-0005-0000-0000-000026100000}"/>
    <cellStyle name="Normal 2 3 3 2 2 5 3 6" xfId="4102" xr:uid="{00000000-0005-0000-0000-000027100000}"/>
    <cellStyle name="Normal 2 3 3 2 2 5 4" xfId="4103" xr:uid="{00000000-0005-0000-0000-000028100000}"/>
    <cellStyle name="Normal 2 3 3 2 2 5 4 2" xfId="4104" xr:uid="{00000000-0005-0000-0000-000029100000}"/>
    <cellStyle name="Normal 2 3 3 2 2 5 4 3" xfId="4105" xr:uid="{00000000-0005-0000-0000-00002A100000}"/>
    <cellStyle name="Normal 2 3 3 2 2 5 4 4" xfId="4106" xr:uid="{00000000-0005-0000-0000-00002B100000}"/>
    <cellStyle name="Normal 2 3 3 2 2 5 5" xfId="4107" xr:uid="{00000000-0005-0000-0000-00002C100000}"/>
    <cellStyle name="Normal 2 3 3 2 2 5 5 2" xfId="4108" xr:uid="{00000000-0005-0000-0000-00002D100000}"/>
    <cellStyle name="Normal 2 3 3 2 2 5 5 3" xfId="4109" xr:uid="{00000000-0005-0000-0000-00002E100000}"/>
    <cellStyle name="Normal 2 3 3 2 2 5 5 4" xfId="4110" xr:uid="{00000000-0005-0000-0000-00002F100000}"/>
    <cellStyle name="Normal 2 3 3 2 2 5 6" xfId="4111" xr:uid="{00000000-0005-0000-0000-000030100000}"/>
    <cellStyle name="Normal 2 3 3 2 2 5 7" xfId="4112" xr:uid="{00000000-0005-0000-0000-000031100000}"/>
    <cellStyle name="Normal 2 3 3 2 2 5 8" xfId="4113" xr:uid="{00000000-0005-0000-0000-000032100000}"/>
    <cellStyle name="Normal 2 3 3 2 2 6" xfId="4114" xr:uid="{00000000-0005-0000-0000-000033100000}"/>
    <cellStyle name="Normal 2 3 3 2 2 6 2" xfId="4115" xr:uid="{00000000-0005-0000-0000-000034100000}"/>
    <cellStyle name="Normal 2 3 3 2 2 6 2 2" xfId="4116" xr:uid="{00000000-0005-0000-0000-000035100000}"/>
    <cellStyle name="Normal 2 3 3 2 2 6 2 3" xfId="4117" xr:uid="{00000000-0005-0000-0000-000036100000}"/>
    <cellStyle name="Normal 2 3 3 2 2 6 2 4" xfId="4118" xr:uid="{00000000-0005-0000-0000-000037100000}"/>
    <cellStyle name="Normal 2 3 3 2 2 6 3" xfId="4119" xr:uid="{00000000-0005-0000-0000-000038100000}"/>
    <cellStyle name="Normal 2 3 3 2 2 6 3 2" xfId="4120" xr:uid="{00000000-0005-0000-0000-000039100000}"/>
    <cellStyle name="Normal 2 3 3 2 2 6 3 3" xfId="4121" xr:uid="{00000000-0005-0000-0000-00003A100000}"/>
    <cellStyle name="Normal 2 3 3 2 2 6 3 4" xfId="4122" xr:uid="{00000000-0005-0000-0000-00003B100000}"/>
    <cellStyle name="Normal 2 3 3 2 2 6 4" xfId="4123" xr:uid="{00000000-0005-0000-0000-00003C100000}"/>
    <cellStyle name="Normal 2 3 3 2 2 6 5" xfId="4124" xr:uid="{00000000-0005-0000-0000-00003D100000}"/>
    <cellStyle name="Normal 2 3 3 2 2 6 6" xfId="4125" xr:uid="{00000000-0005-0000-0000-00003E100000}"/>
    <cellStyle name="Normal 2 3 3 2 2 7" xfId="4126" xr:uid="{00000000-0005-0000-0000-00003F100000}"/>
    <cellStyle name="Normal 2 3 3 2 2 7 2" xfId="4127" xr:uid="{00000000-0005-0000-0000-000040100000}"/>
    <cellStyle name="Normal 2 3 3 2 2 7 2 2" xfId="4128" xr:uid="{00000000-0005-0000-0000-000041100000}"/>
    <cellStyle name="Normal 2 3 3 2 2 7 2 3" xfId="4129" xr:uid="{00000000-0005-0000-0000-000042100000}"/>
    <cellStyle name="Normal 2 3 3 2 2 7 2 4" xfId="4130" xr:uid="{00000000-0005-0000-0000-000043100000}"/>
    <cellStyle name="Normal 2 3 3 2 2 7 3" xfId="4131" xr:uid="{00000000-0005-0000-0000-000044100000}"/>
    <cellStyle name="Normal 2 3 3 2 2 7 3 2" xfId="4132" xr:uid="{00000000-0005-0000-0000-000045100000}"/>
    <cellStyle name="Normal 2 3 3 2 2 7 3 3" xfId="4133" xr:uid="{00000000-0005-0000-0000-000046100000}"/>
    <cellStyle name="Normal 2 3 3 2 2 7 3 4" xfId="4134" xr:uid="{00000000-0005-0000-0000-000047100000}"/>
    <cellStyle name="Normal 2 3 3 2 2 7 4" xfId="4135" xr:uid="{00000000-0005-0000-0000-000048100000}"/>
    <cellStyle name="Normal 2 3 3 2 2 7 5" xfId="4136" xr:uid="{00000000-0005-0000-0000-000049100000}"/>
    <cellStyle name="Normal 2 3 3 2 2 7 6" xfId="4137" xr:uid="{00000000-0005-0000-0000-00004A100000}"/>
    <cellStyle name="Normal 2 3 3 2 2 8" xfId="4138" xr:uid="{00000000-0005-0000-0000-00004B100000}"/>
    <cellStyle name="Normal 2 3 3 2 2 8 2" xfId="4139" xr:uid="{00000000-0005-0000-0000-00004C100000}"/>
    <cellStyle name="Normal 2 3 3 2 2 8 3" xfId="4140" xr:uid="{00000000-0005-0000-0000-00004D100000}"/>
    <cellStyle name="Normal 2 3 3 2 2 8 4" xfId="4141" xr:uid="{00000000-0005-0000-0000-00004E100000}"/>
    <cellStyle name="Normal 2 3 3 2 2 9" xfId="4142" xr:uid="{00000000-0005-0000-0000-00004F100000}"/>
    <cellStyle name="Normal 2 3 3 2 2 9 2" xfId="4143" xr:uid="{00000000-0005-0000-0000-000050100000}"/>
    <cellStyle name="Normal 2 3 3 2 2 9 3" xfId="4144" xr:uid="{00000000-0005-0000-0000-000051100000}"/>
    <cellStyle name="Normal 2 3 3 2 2 9 4" xfId="4145" xr:uid="{00000000-0005-0000-0000-000052100000}"/>
    <cellStyle name="Normal 2 3 3 2 3" xfId="4146" xr:uid="{00000000-0005-0000-0000-000053100000}"/>
    <cellStyle name="Normal 2 3 3 2 3 10" xfId="4147" xr:uid="{00000000-0005-0000-0000-000054100000}"/>
    <cellStyle name="Normal 2 3 3 2 3 2" xfId="4148" xr:uid="{00000000-0005-0000-0000-000055100000}"/>
    <cellStyle name="Normal 2 3 3 2 3 2 2" xfId="4149" xr:uid="{00000000-0005-0000-0000-000056100000}"/>
    <cellStyle name="Normal 2 3 3 2 3 2 2 2" xfId="4150" xr:uid="{00000000-0005-0000-0000-000057100000}"/>
    <cellStyle name="Normal 2 3 3 2 3 2 2 2 2" xfId="4151" xr:uid="{00000000-0005-0000-0000-000058100000}"/>
    <cellStyle name="Normal 2 3 3 2 3 2 2 2 3" xfId="4152" xr:uid="{00000000-0005-0000-0000-000059100000}"/>
    <cellStyle name="Normal 2 3 3 2 3 2 2 2 4" xfId="4153" xr:uid="{00000000-0005-0000-0000-00005A100000}"/>
    <cellStyle name="Normal 2 3 3 2 3 2 2 3" xfId="4154" xr:uid="{00000000-0005-0000-0000-00005B100000}"/>
    <cellStyle name="Normal 2 3 3 2 3 2 2 3 2" xfId="4155" xr:uid="{00000000-0005-0000-0000-00005C100000}"/>
    <cellStyle name="Normal 2 3 3 2 3 2 2 3 3" xfId="4156" xr:uid="{00000000-0005-0000-0000-00005D100000}"/>
    <cellStyle name="Normal 2 3 3 2 3 2 2 3 4" xfId="4157" xr:uid="{00000000-0005-0000-0000-00005E100000}"/>
    <cellStyle name="Normal 2 3 3 2 3 2 2 4" xfId="4158" xr:uid="{00000000-0005-0000-0000-00005F100000}"/>
    <cellStyle name="Normal 2 3 3 2 3 2 2 5" xfId="4159" xr:uid="{00000000-0005-0000-0000-000060100000}"/>
    <cellStyle name="Normal 2 3 3 2 3 2 2 6" xfId="4160" xr:uid="{00000000-0005-0000-0000-000061100000}"/>
    <cellStyle name="Normal 2 3 3 2 3 2 3" xfId="4161" xr:uid="{00000000-0005-0000-0000-000062100000}"/>
    <cellStyle name="Normal 2 3 3 2 3 2 3 2" xfId="4162" xr:uid="{00000000-0005-0000-0000-000063100000}"/>
    <cellStyle name="Normal 2 3 3 2 3 2 3 2 2" xfId="4163" xr:uid="{00000000-0005-0000-0000-000064100000}"/>
    <cellStyle name="Normal 2 3 3 2 3 2 3 2 3" xfId="4164" xr:uid="{00000000-0005-0000-0000-000065100000}"/>
    <cellStyle name="Normal 2 3 3 2 3 2 3 2 4" xfId="4165" xr:uid="{00000000-0005-0000-0000-000066100000}"/>
    <cellStyle name="Normal 2 3 3 2 3 2 3 3" xfId="4166" xr:uid="{00000000-0005-0000-0000-000067100000}"/>
    <cellStyle name="Normal 2 3 3 2 3 2 3 3 2" xfId="4167" xr:uid="{00000000-0005-0000-0000-000068100000}"/>
    <cellStyle name="Normal 2 3 3 2 3 2 3 3 3" xfId="4168" xr:uid="{00000000-0005-0000-0000-000069100000}"/>
    <cellStyle name="Normal 2 3 3 2 3 2 3 3 4" xfId="4169" xr:uid="{00000000-0005-0000-0000-00006A100000}"/>
    <cellStyle name="Normal 2 3 3 2 3 2 3 4" xfId="4170" xr:uid="{00000000-0005-0000-0000-00006B100000}"/>
    <cellStyle name="Normal 2 3 3 2 3 2 3 5" xfId="4171" xr:uid="{00000000-0005-0000-0000-00006C100000}"/>
    <cellStyle name="Normal 2 3 3 2 3 2 3 6" xfId="4172" xr:uid="{00000000-0005-0000-0000-00006D100000}"/>
    <cellStyle name="Normal 2 3 3 2 3 2 4" xfId="4173" xr:uid="{00000000-0005-0000-0000-00006E100000}"/>
    <cellStyle name="Normal 2 3 3 2 3 2 4 2" xfId="4174" xr:uid="{00000000-0005-0000-0000-00006F100000}"/>
    <cellStyle name="Normal 2 3 3 2 3 2 4 3" xfId="4175" xr:uid="{00000000-0005-0000-0000-000070100000}"/>
    <cellStyle name="Normal 2 3 3 2 3 2 4 4" xfId="4176" xr:uid="{00000000-0005-0000-0000-000071100000}"/>
    <cellStyle name="Normal 2 3 3 2 3 2 5" xfId="4177" xr:uid="{00000000-0005-0000-0000-000072100000}"/>
    <cellStyle name="Normal 2 3 3 2 3 2 5 2" xfId="4178" xr:uid="{00000000-0005-0000-0000-000073100000}"/>
    <cellStyle name="Normal 2 3 3 2 3 2 5 3" xfId="4179" xr:uid="{00000000-0005-0000-0000-000074100000}"/>
    <cellStyle name="Normal 2 3 3 2 3 2 5 4" xfId="4180" xr:uid="{00000000-0005-0000-0000-000075100000}"/>
    <cellStyle name="Normal 2 3 3 2 3 2 6" xfId="4181" xr:uid="{00000000-0005-0000-0000-000076100000}"/>
    <cellStyle name="Normal 2 3 3 2 3 2 7" xfId="4182" xr:uid="{00000000-0005-0000-0000-000077100000}"/>
    <cellStyle name="Normal 2 3 3 2 3 2 8" xfId="4183" xr:uid="{00000000-0005-0000-0000-000078100000}"/>
    <cellStyle name="Normal 2 3 3 2 3 3" xfId="4184" xr:uid="{00000000-0005-0000-0000-000079100000}"/>
    <cellStyle name="Normal 2 3 3 2 3 3 2" xfId="4185" xr:uid="{00000000-0005-0000-0000-00007A100000}"/>
    <cellStyle name="Normal 2 3 3 2 3 3 2 2" xfId="4186" xr:uid="{00000000-0005-0000-0000-00007B100000}"/>
    <cellStyle name="Normal 2 3 3 2 3 3 2 2 2" xfId="4187" xr:uid="{00000000-0005-0000-0000-00007C100000}"/>
    <cellStyle name="Normal 2 3 3 2 3 3 2 2 3" xfId="4188" xr:uid="{00000000-0005-0000-0000-00007D100000}"/>
    <cellStyle name="Normal 2 3 3 2 3 3 2 2 4" xfId="4189" xr:uid="{00000000-0005-0000-0000-00007E100000}"/>
    <cellStyle name="Normal 2 3 3 2 3 3 2 3" xfId="4190" xr:uid="{00000000-0005-0000-0000-00007F100000}"/>
    <cellStyle name="Normal 2 3 3 2 3 3 2 3 2" xfId="4191" xr:uid="{00000000-0005-0000-0000-000080100000}"/>
    <cellStyle name="Normal 2 3 3 2 3 3 2 3 3" xfId="4192" xr:uid="{00000000-0005-0000-0000-000081100000}"/>
    <cellStyle name="Normal 2 3 3 2 3 3 2 3 4" xfId="4193" xr:uid="{00000000-0005-0000-0000-000082100000}"/>
    <cellStyle name="Normal 2 3 3 2 3 3 2 4" xfId="4194" xr:uid="{00000000-0005-0000-0000-000083100000}"/>
    <cellStyle name="Normal 2 3 3 2 3 3 2 5" xfId="4195" xr:uid="{00000000-0005-0000-0000-000084100000}"/>
    <cellStyle name="Normal 2 3 3 2 3 3 2 6" xfId="4196" xr:uid="{00000000-0005-0000-0000-000085100000}"/>
    <cellStyle name="Normal 2 3 3 2 3 3 3" xfId="4197" xr:uid="{00000000-0005-0000-0000-000086100000}"/>
    <cellStyle name="Normal 2 3 3 2 3 3 3 2" xfId="4198" xr:uid="{00000000-0005-0000-0000-000087100000}"/>
    <cellStyle name="Normal 2 3 3 2 3 3 3 2 2" xfId="4199" xr:uid="{00000000-0005-0000-0000-000088100000}"/>
    <cellStyle name="Normal 2 3 3 2 3 3 3 2 3" xfId="4200" xr:uid="{00000000-0005-0000-0000-000089100000}"/>
    <cellStyle name="Normal 2 3 3 2 3 3 3 2 4" xfId="4201" xr:uid="{00000000-0005-0000-0000-00008A100000}"/>
    <cellStyle name="Normal 2 3 3 2 3 3 3 3" xfId="4202" xr:uid="{00000000-0005-0000-0000-00008B100000}"/>
    <cellStyle name="Normal 2 3 3 2 3 3 3 3 2" xfId="4203" xr:uid="{00000000-0005-0000-0000-00008C100000}"/>
    <cellStyle name="Normal 2 3 3 2 3 3 3 3 3" xfId="4204" xr:uid="{00000000-0005-0000-0000-00008D100000}"/>
    <cellStyle name="Normal 2 3 3 2 3 3 3 3 4" xfId="4205" xr:uid="{00000000-0005-0000-0000-00008E100000}"/>
    <cellStyle name="Normal 2 3 3 2 3 3 3 4" xfId="4206" xr:uid="{00000000-0005-0000-0000-00008F100000}"/>
    <cellStyle name="Normal 2 3 3 2 3 3 3 5" xfId="4207" xr:uid="{00000000-0005-0000-0000-000090100000}"/>
    <cellStyle name="Normal 2 3 3 2 3 3 3 6" xfId="4208" xr:uid="{00000000-0005-0000-0000-000091100000}"/>
    <cellStyle name="Normal 2 3 3 2 3 3 4" xfId="4209" xr:uid="{00000000-0005-0000-0000-000092100000}"/>
    <cellStyle name="Normal 2 3 3 2 3 3 4 2" xfId="4210" xr:uid="{00000000-0005-0000-0000-000093100000}"/>
    <cellStyle name="Normal 2 3 3 2 3 3 4 3" xfId="4211" xr:uid="{00000000-0005-0000-0000-000094100000}"/>
    <cellStyle name="Normal 2 3 3 2 3 3 4 4" xfId="4212" xr:uid="{00000000-0005-0000-0000-000095100000}"/>
    <cellStyle name="Normal 2 3 3 2 3 3 5" xfId="4213" xr:uid="{00000000-0005-0000-0000-000096100000}"/>
    <cellStyle name="Normal 2 3 3 2 3 3 5 2" xfId="4214" xr:uid="{00000000-0005-0000-0000-000097100000}"/>
    <cellStyle name="Normal 2 3 3 2 3 3 5 3" xfId="4215" xr:uid="{00000000-0005-0000-0000-000098100000}"/>
    <cellStyle name="Normal 2 3 3 2 3 3 5 4" xfId="4216" xr:uid="{00000000-0005-0000-0000-000099100000}"/>
    <cellStyle name="Normal 2 3 3 2 3 3 6" xfId="4217" xr:uid="{00000000-0005-0000-0000-00009A100000}"/>
    <cellStyle name="Normal 2 3 3 2 3 3 7" xfId="4218" xr:uid="{00000000-0005-0000-0000-00009B100000}"/>
    <cellStyle name="Normal 2 3 3 2 3 3 8" xfId="4219" xr:uid="{00000000-0005-0000-0000-00009C100000}"/>
    <cellStyle name="Normal 2 3 3 2 3 4" xfId="4220" xr:uid="{00000000-0005-0000-0000-00009D100000}"/>
    <cellStyle name="Normal 2 3 3 2 3 4 2" xfId="4221" xr:uid="{00000000-0005-0000-0000-00009E100000}"/>
    <cellStyle name="Normal 2 3 3 2 3 4 2 2" xfId="4222" xr:uid="{00000000-0005-0000-0000-00009F100000}"/>
    <cellStyle name="Normal 2 3 3 2 3 4 2 3" xfId="4223" xr:uid="{00000000-0005-0000-0000-0000A0100000}"/>
    <cellStyle name="Normal 2 3 3 2 3 4 2 4" xfId="4224" xr:uid="{00000000-0005-0000-0000-0000A1100000}"/>
    <cellStyle name="Normal 2 3 3 2 3 4 3" xfId="4225" xr:uid="{00000000-0005-0000-0000-0000A2100000}"/>
    <cellStyle name="Normal 2 3 3 2 3 4 3 2" xfId="4226" xr:uid="{00000000-0005-0000-0000-0000A3100000}"/>
    <cellStyle name="Normal 2 3 3 2 3 4 3 3" xfId="4227" xr:uid="{00000000-0005-0000-0000-0000A4100000}"/>
    <cellStyle name="Normal 2 3 3 2 3 4 3 4" xfId="4228" xr:uid="{00000000-0005-0000-0000-0000A5100000}"/>
    <cellStyle name="Normal 2 3 3 2 3 4 4" xfId="4229" xr:uid="{00000000-0005-0000-0000-0000A6100000}"/>
    <cellStyle name="Normal 2 3 3 2 3 4 5" xfId="4230" xr:uid="{00000000-0005-0000-0000-0000A7100000}"/>
    <cellStyle name="Normal 2 3 3 2 3 4 6" xfId="4231" xr:uid="{00000000-0005-0000-0000-0000A8100000}"/>
    <cellStyle name="Normal 2 3 3 2 3 5" xfId="4232" xr:uid="{00000000-0005-0000-0000-0000A9100000}"/>
    <cellStyle name="Normal 2 3 3 2 3 5 2" xfId="4233" xr:uid="{00000000-0005-0000-0000-0000AA100000}"/>
    <cellStyle name="Normal 2 3 3 2 3 5 2 2" xfId="4234" xr:uid="{00000000-0005-0000-0000-0000AB100000}"/>
    <cellStyle name="Normal 2 3 3 2 3 5 2 3" xfId="4235" xr:uid="{00000000-0005-0000-0000-0000AC100000}"/>
    <cellStyle name="Normal 2 3 3 2 3 5 2 4" xfId="4236" xr:uid="{00000000-0005-0000-0000-0000AD100000}"/>
    <cellStyle name="Normal 2 3 3 2 3 5 3" xfId="4237" xr:uid="{00000000-0005-0000-0000-0000AE100000}"/>
    <cellStyle name="Normal 2 3 3 2 3 5 3 2" xfId="4238" xr:uid="{00000000-0005-0000-0000-0000AF100000}"/>
    <cellStyle name="Normal 2 3 3 2 3 5 3 3" xfId="4239" xr:uid="{00000000-0005-0000-0000-0000B0100000}"/>
    <cellStyle name="Normal 2 3 3 2 3 5 3 4" xfId="4240" xr:uid="{00000000-0005-0000-0000-0000B1100000}"/>
    <cellStyle name="Normal 2 3 3 2 3 5 4" xfId="4241" xr:uid="{00000000-0005-0000-0000-0000B2100000}"/>
    <cellStyle name="Normal 2 3 3 2 3 5 5" xfId="4242" xr:uid="{00000000-0005-0000-0000-0000B3100000}"/>
    <cellStyle name="Normal 2 3 3 2 3 5 6" xfId="4243" xr:uid="{00000000-0005-0000-0000-0000B4100000}"/>
    <cellStyle name="Normal 2 3 3 2 3 6" xfId="4244" xr:uid="{00000000-0005-0000-0000-0000B5100000}"/>
    <cellStyle name="Normal 2 3 3 2 3 6 2" xfId="4245" xr:uid="{00000000-0005-0000-0000-0000B6100000}"/>
    <cellStyle name="Normal 2 3 3 2 3 6 3" xfId="4246" xr:uid="{00000000-0005-0000-0000-0000B7100000}"/>
    <cellStyle name="Normal 2 3 3 2 3 6 4" xfId="4247" xr:uid="{00000000-0005-0000-0000-0000B8100000}"/>
    <cellStyle name="Normal 2 3 3 2 3 7" xfId="4248" xr:uid="{00000000-0005-0000-0000-0000B9100000}"/>
    <cellStyle name="Normal 2 3 3 2 3 7 2" xfId="4249" xr:uid="{00000000-0005-0000-0000-0000BA100000}"/>
    <cellStyle name="Normal 2 3 3 2 3 7 3" xfId="4250" xr:uid="{00000000-0005-0000-0000-0000BB100000}"/>
    <cellStyle name="Normal 2 3 3 2 3 7 4" xfId="4251" xr:uid="{00000000-0005-0000-0000-0000BC100000}"/>
    <cellStyle name="Normal 2 3 3 2 3 8" xfId="4252" xr:uid="{00000000-0005-0000-0000-0000BD100000}"/>
    <cellStyle name="Normal 2 3 3 2 3 9" xfId="4253" xr:uid="{00000000-0005-0000-0000-0000BE100000}"/>
    <cellStyle name="Normal 2 3 3 2 4" xfId="4254" xr:uid="{00000000-0005-0000-0000-0000BF100000}"/>
    <cellStyle name="Normal 2 3 3 2 4 2" xfId="4255" xr:uid="{00000000-0005-0000-0000-0000C0100000}"/>
    <cellStyle name="Normal 2 3 3 2 4 2 2" xfId="4256" xr:uid="{00000000-0005-0000-0000-0000C1100000}"/>
    <cellStyle name="Normal 2 3 3 2 4 2 2 2" xfId="4257" xr:uid="{00000000-0005-0000-0000-0000C2100000}"/>
    <cellStyle name="Normal 2 3 3 2 4 2 2 3" xfId="4258" xr:uid="{00000000-0005-0000-0000-0000C3100000}"/>
    <cellStyle name="Normal 2 3 3 2 4 2 2 4" xfId="4259" xr:uid="{00000000-0005-0000-0000-0000C4100000}"/>
    <cellStyle name="Normal 2 3 3 2 4 2 3" xfId="4260" xr:uid="{00000000-0005-0000-0000-0000C5100000}"/>
    <cellStyle name="Normal 2 3 3 2 4 2 3 2" xfId="4261" xr:uid="{00000000-0005-0000-0000-0000C6100000}"/>
    <cellStyle name="Normal 2 3 3 2 4 2 3 3" xfId="4262" xr:uid="{00000000-0005-0000-0000-0000C7100000}"/>
    <cellStyle name="Normal 2 3 3 2 4 2 3 4" xfId="4263" xr:uid="{00000000-0005-0000-0000-0000C8100000}"/>
    <cellStyle name="Normal 2 3 3 2 4 2 4" xfId="4264" xr:uid="{00000000-0005-0000-0000-0000C9100000}"/>
    <cellStyle name="Normal 2 3 3 2 4 2 5" xfId="4265" xr:uid="{00000000-0005-0000-0000-0000CA100000}"/>
    <cellStyle name="Normal 2 3 3 2 4 2 6" xfId="4266" xr:uid="{00000000-0005-0000-0000-0000CB100000}"/>
    <cellStyle name="Normal 2 3 3 2 4 3" xfId="4267" xr:uid="{00000000-0005-0000-0000-0000CC100000}"/>
    <cellStyle name="Normal 2 3 3 2 4 3 2" xfId="4268" xr:uid="{00000000-0005-0000-0000-0000CD100000}"/>
    <cellStyle name="Normal 2 3 3 2 4 3 2 2" xfId="4269" xr:uid="{00000000-0005-0000-0000-0000CE100000}"/>
    <cellStyle name="Normal 2 3 3 2 4 3 2 3" xfId="4270" xr:uid="{00000000-0005-0000-0000-0000CF100000}"/>
    <cellStyle name="Normal 2 3 3 2 4 3 2 4" xfId="4271" xr:uid="{00000000-0005-0000-0000-0000D0100000}"/>
    <cellStyle name="Normal 2 3 3 2 4 3 3" xfId="4272" xr:uid="{00000000-0005-0000-0000-0000D1100000}"/>
    <cellStyle name="Normal 2 3 3 2 4 3 3 2" xfId="4273" xr:uid="{00000000-0005-0000-0000-0000D2100000}"/>
    <cellStyle name="Normal 2 3 3 2 4 3 3 3" xfId="4274" xr:uid="{00000000-0005-0000-0000-0000D3100000}"/>
    <cellStyle name="Normal 2 3 3 2 4 3 3 4" xfId="4275" xr:uid="{00000000-0005-0000-0000-0000D4100000}"/>
    <cellStyle name="Normal 2 3 3 2 4 3 4" xfId="4276" xr:uid="{00000000-0005-0000-0000-0000D5100000}"/>
    <cellStyle name="Normal 2 3 3 2 4 3 5" xfId="4277" xr:uid="{00000000-0005-0000-0000-0000D6100000}"/>
    <cellStyle name="Normal 2 3 3 2 4 3 6" xfId="4278" xr:uid="{00000000-0005-0000-0000-0000D7100000}"/>
    <cellStyle name="Normal 2 3 3 2 4 4" xfId="4279" xr:uid="{00000000-0005-0000-0000-0000D8100000}"/>
    <cellStyle name="Normal 2 3 3 2 4 4 2" xfId="4280" xr:uid="{00000000-0005-0000-0000-0000D9100000}"/>
    <cellStyle name="Normal 2 3 3 2 4 4 3" xfId="4281" xr:uid="{00000000-0005-0000-0000-0000DA100000}"/>
    <cellStyle name="Normal 2 3 3 2 4 4 4" xfId="4282" xr:uid="{00000000-0005-0000-0000-0000DB100000}"/>
    <cellStyle name="Normal 2 3 3 2 4 5" xfId="4283" xr:uid="{00000000-0005-0000-0000-0000DC100000}"/>
    <cellStyle name="Normal 2 3 3 2 4 5 2" xfId="4284" xr:uid="{00000000-0005-0000-0000-0000DD100000}"/>
    <cellStyle name="Normal 2 3 3 2 4 5 3" xfId="4285" xr:uid="{00000000-0005-0000-0000-0000DE100000}"/>
    <cellStyle name="Normal 2 3 3 2 4 5 4" xfId="4286" xr:uid="{00000000-0005-0000-0000-0000DF100000}"/>
    <cellStyle name="Normal 2 3 3 2 4 6" xfId="4287" xr:uid="{00000000-0005-0000-0000-0000E0100000}"/>
    <cellStyle name="Normal 2 3 3 2 4 7" xfId="4288" xr:uid="{00000000-0005-0000-0000-0000E1100000}"/>
    <cellStyle name="Normal 2 3 3 2 4 8" xfId="4289" xr:uid="{00000000-0005-0000-0000-0000E2100000}"/>
    <cellStyle name="Normal 2 3 3 2 5" xfId="4290" xr:uid="{00000000-0005-0000-0000-0000E3100000}"/>
    <cellStyle name="Normal 2 3 3 2 5 2" xfId="4291" xr:uid="{00000000-0005-0000-0000-0000E4100000}"/>
    <cellStyle name="Normal 2 3 3 2 5 2 2" xfId="4292" xr:uid="{00000000-0005-0000-0000-0000E5100000}"/>
    <cellStyle name="Normal 2 3 3 2 5 2 2 2" xfId="4293" xr:uid="{00000000-0005-0000-0000-0000E6100000}"/>
    <cellStyle name="Normal 2 3 3 2 5 2 2 3" xfId="4294" xr:uid="{00000000-0005-0000-0000-0000E7100000}"/>
    <cellStyle name="Normal 2 3 3 2 5 2 2 4" xfId="4295" xr:uid="{00000000-0005-0000-0000-0000E8100000}"/>
    <cellStyle name="Normal 2 3 3 2 5 2 3" xfId="4296" xr:uid="{00000000-0005-0000-0000-0000E9100000}"/>
    <cellStyle name="Normal 2 3 3 2 5 2 3 2" xfId="4297" xr:uid="{00000000-0005-0000-0000-0000EA100000}"/>
    <cellStyle name="Normal 2 3 3 2 5 2 3 3" xfId="4298" xr:uid="{00000000-0005-0000-0000-0000EB100000}"/>
    <cellStyle name="Normal 2 3 3 2 5 2 3 4" xfId="4299" xr:uid="{00000000-0005-0000-0000-0000EC100000}"/>
    <cellStyle name="Normal 2 3 3 2 5 2 4" xfId="4300" xr:uid="{00000000-0005-0000-0000-0000ED100000}"/>
    <cellStyle name="Normal 2 3 3 2 5 2 5" xfId="4301" xr:uid="{00000000-0005-0000-0000-0000EE100000}"/>
    <cellStyle name="Normal 2 3 3 2 5 2 6" xfId="4302" xr:uid="{00000000-0005-0000-0000-0000EF100000}"/>
    <cellStyle name="Normal 2 3 3 2 5 3" xfId="4303" xr:uid="{00000000-0005-0000-0000-0000F0100000}"/>
    <cellStyle name="Normal 2 3 3 2 5 3 2" xfId="4304" xr:uid="{00000000-0005-0000-0000-0000F1100000}"/>
    <cellStyle name="Normal 2 3 3 2 5 3 2 2" xfId="4305" xr:uid="{00000000-0005-0000-0000-0000F2100000}"/>
    <cellStyle name="Normal 2 3 3 2 5 3 2 3" xfId="4306" xr:uid="{00000000-0005-0000-0000-0000F3100000}"/>
    <cellStyle name="Normal 2 3 3 2 5 3 2 4" xfId="4307" xr:uid="{00000000-0005-0000-0000-0000F4100000}"/>
    <cellStyle name="Normal 2 3 3 2 5 3 3" xfId="4308" xr:uid="{00000000-0005-0000-0000-0000F5100000}"/>
    <cellStyle name="Normal 2 3 3 2 5 3 3 2" xfId="4309" xr:uid="{00000000-0005-0000-0000-0000F6100000}"/>
    <cellStyle name="Normal 2 3 3 2 5 3 3 3" xfId="4310" xr:uid="{00000000-0005-0000-0000-0000F7100000}"/>
    <cellStyle name="Normal 2 3 3 2 5 3 3 4" xfId="4311" xr:uid="{00000000-0005-0000-0000-0000F8100000}"/>
    <cellStyle name="Normal 2 3 3 2 5 3 4" xfId="4312" xr:uid="{00000000-0005-0000-0000-0000F9100000}"/>
    <cellStyle name="Normal 2 3 3 2 5 3 5" xfId="4313" xr:uid="{00000000-0005-0000-0000-0000FA100000}"/>
    <cellStyle name="Normal 2 3 3 2 5 3 6" xfId="4314" xr:uid="{00000000-0005-0000-0000-0000FB100000}"/>
    <cellStyle name="Normal 2 3 3 2 5 4" xfId="4315" xr:uid="{00000000-0005-0000-0000-0000FC100000}"/>
    <cellStyle name="Normal 2 3 3 2 5 4 2" xfId="4316" xr:uid="{00000000-0005-0000-0000-0000FD100000}"/>
    <cellStyle name="Normal 2 3 3 2 5 4 3" xfId="4317" xr:uid="{00000000-0005-0000-0000-0000FE100000}"/>
    <cellStyle name="Normal 2 3 3 2 5 4 4" xfId="4318" xr:uid="{00000000-0005-0000-0000-0000FF100000}"/>
    <cellStyle name="Normal 2 3 3 2 5 5" xfId="4319" xr:uid="{00000000-0005-0000-0000-000000110000}"/>
    <cellStyle name="Normal 2 3 3 2 5 5 2" xfId="4320" xr:uid="{00000000-0005-0000-0000-000001110000}"/>
    <cellStyle name="Normal 2 3 3 2 5 5 3" xfId="4321" xr:uid="{00000000-0005-0000-0000-000002110000}"/>
    <cellStyle name="Normal 2 3 3 2 5 5 4" xfId="4322" xr:uid="{00000000-0005-0000-0000-000003110000}"/>
    <cellStyle name="Normal 2 3 3 2 5 6" xfId="4323" xr:uid="{00000000-0005-0000-0000-000004110000}"/>
    <cellStyle name="Normal 2 3 3 2 5 7" xfId="4324" xr:uid="{00000000-0005-0000-0000-000005110000}"/>
    <cellStyle name="Normal 2 3 3 2 5 8" xfId="4325" xr:uid="{00000000-0005-0000-0000-000006110000}"/>
    <cellStyle name="Normal 2 3 3 2 6" xfId="4326" xr:uid="{00000000-0005-0000-0000-000007110000}"/>
    <cellStyle name="Normal 2 3 3 2 6 2" xfId="4327" xr:uid="{00000000-0005-0000-0000-000008110000}"/>
    <cellStyle name="Normal 2 3 3 2 6 2 2" xfId="4328" xr:uid="{00000000-0005-0000-0000-000009110000}"/>
    <cellStyle name="Normal 2 3 3 2 6 2 2 2" xfId="4329" xr:uid="{00000000-0005-0000-0000-00000A110000}"/>
    <cellStyle name="Normal 2 3 3 2 6 2 2 3" xfId="4330" xr:uid="{00000000-0005-0000-0000-00000B110000}"/>
    <cellStyle name="Normal 2 3 3 2 6 2 2 4" xfId="4331" xr:uid="{00000000-0005-0000-0000-00000C110000}"/>
    <cellStyle name="Normal 2 3 3 2 6 2 3" xfId="4332" xr:uid="{00000000-0005-0000-0000-00000D110000}"/>
    <cellStyle name="Normal 2 3 3 2 6 2 3 2" xfId="4333" xr:uid="{00000000-0005-0000-0000-00000E110000}"/>
    <cellStyle name="Normal 2 3 3 2 6 2 3 3" xfId="4334" xr:uid="{00000000-0005-0000-0000-00000F110000}"/>
    <cellStyle name="Normal 2 3 3 2 6 2 3 4" xfId="4335" xr:uid="{00000000-0005-0000-0000-000010110000}"/>
    <cellStyle name="Normal 2 3 3 2 6 2 4" xfId="4336" xr:uid="{00000000-0005-0000-0000-000011110000}"/>
    <cellStyle name="Normal 2 3 3 2 6 2 5" xfId="4337" xr:uid="{00000000-0005-0000-0000-000012110000}"/>
    <cellStyle name="Normal 2 3 3 2 6 2 6" xfId="4338" xr:uid="{00000000-0005-0000-0000-000013110000}"/>
    <cellStyle name="Normal 2 3 3 2 6 3" xfId="4339" xr:uid="{00000000-0005-0000-0000-000014110000}"/>
    <cellStyle name="Normal 2 3 3 2 6 3 2" xfId="4340" xr:uid="{00000000-0005-0000-0000-000015110000}"/>
    <cellStyle name="Normal 2 3 3 2 6 3 2 2" xfId="4341" xr:uid="{00000000-0005-0000-0000-000016110000}"/>
    <cellStyle name="Normal 2 3 3 2 6 3 2 3" xfId="4342" xr:uid="{00000000-0005-0000-0000-000017110000}"/>
    <cellStyle name="Normal 2 3 3 2 6 3 2 4" xfId="4343" xr:uid="{00000000-0005-0000-0000-000018110000}"/>
    <cellStyle name="Normal 2 3 3 2 6 3 3" xfId="4344" xr:uid="{00000000-0005-0000-0000-000019110000}"/>
    <cellStyle name="Normal 2 3 3 2 6 3 3 2" xfId="4345" xr:uid="{00000000-0005-0000-0000-00001A110000}"/>
    <cellStyle name="Normal 2 3 3 2 6 3 3 3" xfId="4346" xr:uid="{00000000-0005-0000-0000-00001B110000}"/>
    <cellStyle name="Normal 2 3 3 2 6 3 3 4" xfId="4347" xr:uid="{00000000-0005-0000-0000-00001C110000}"/>
    <cellStyle name="Normal 2 3 3 2 6 3 4" xfId="4348" xr:uid="{00000000-0005-0000-0000-00001D110000}"/>
    <cellStyle name="Normal 2 3 3 2 6 3 5" xfId="4349" xr:uid="{00000000-0005-0000-0000-00001E110000}"/>
    <cellStyle name="Normal 2 3 3 2 6 3 6" xfId="4350" xr:uid="{00000000-0005-0000-0000-00001F110000}"/>
    <cellStyle name="Normal 2 3 3 2 6 4" xfId="4351" xr:uid="{00000000-0005-0000-0000-000020110000}"/>
    <cellStyle name="Normal 2 3 3 2 6 4 2" xfId="4352" xr:uid="{00000000-0005-0000-0000-000021110000}"/>
    <cellStyle name="Normal 2 3 3 2 6 4 3" xfId="4353" xr:uid="{00000000-0005-0000-0000-000022110000}"/>
    <cellStyle name="Normal 2 3 3 2 6 4 4" xfId="4354" xr:uid="{00000000-0005-0000-0000-000023110000}"/>
    <cellStyle name="Normal 2 3 3 2 6 5" xfId="4355" xr:uid="{00000000-0005-0000-0000-000024110000}"/>
    <cellStyle name="Normal 2 3 3 2 6 5 2" xfId="4356" xr:uid="{00000000-0005-0000-0000-000025110000}"/>
    <cellStyle name="Normal 2 3 3 2 6 5 3" xfId="4357" xr:uid="{00000000-0005-0000-0000-000026110000}"/>
    <cellStyle name="Normal 2 3 3 2 6 5 4" xfId="4358" xr:uid="{00000000-0005-0000-0000-000027110000}"/>
    <cellStyle name="Normal 2 3 3 2 6 6" xfId="4359" xr:uid="{00000000-0005-0000-0000-000028110000}"/>
    <cellStyle name="Normal 2 3 3 2 6 7" xfId="4360" xr:uid="{00000000-0005-0000-0000-000029110000}"/>
    <cellStyle name="Normal 2 3 3 2 6 8" xfId="4361" xr:uid="{00000000-0005-0000-0000-00002A110000}"/>
    <cellStyle name="Normal 2 3 3 2 7" xfId="4362" xr:uid="{00000000-0005-0000-0000-00002B110000}"/>
    <cellStyle name="Normal 2 3 3 2 7 2" xfId="4363" xr:uid="{00000000-0005-0000-0000-00002C110000}"/>
    <cellStyle name="Normal 2 3 3 2 7 2 2" xfId="4364" xr:uid="{00000000-0005-0000-0000-00002D110000}"/>
    <cellStyle name="Normal 2 3 3 2 7 2 3" xfId="4365" xr:uid="{00000000-0005-0000-0000-00002E110000}"/>
    <cellStyle name="Normal 2 3 3 2 7 2 4" xfId="4366" xr:uid="{00000000-0005-0000-0000-00002F110000}"/>
    <cellStyle name="Normal 2 3 3 2 7 3" xfId="4367" xr:uid="{00000000-0005-0000-0000-000030110000}"/>
    <cellStyle name="Normal 2 3 3 2 7 3 2" xfId="4368" xr:uid="{00000000-0005-0000-0000-000031110000}"/>
    <cellStyle name="Normal 2 3 3 2 7 3 3" xfId="4369" xr:uid="{00000000-0005-0000-0000-000032110000}"/>
    <cellStyle name="Normal 2 3 3 2 7 3 4" xfId="4370" xr:uid="{00000000-0005-0000-0000-000033110000}"/>
    <cellStyle name="Normal 2 3 3 2 7 4" xfId="4371" xr:uid="{00000000-0005-0000-0000-000034110000}"/>
    <cellStyle name="Normal 2 3 3 2 7 5" xfId="4372" xr:uid="{00000000-0005-0000-0000-000035110000}"/>
    <cellStyle name="Normal 2 3 3 2 7 6" xfId="4373" xr:uid="{00000000-0005-0000-0000-000036110000}"/>
    <cellStyle name="Normal 2 3 3 2 8" xfId="4374" xr:uid="{00000000-0005-0000-0000-000037110000}"/>
    <cellStyle name="Normal 2 3 3 2 8 2" xfId="4375" xr:uid="{00000000-0005-0000-0000-000038110000}"/>
    <cellStyle name="Normal 2 3 3 2 8 2 2" xfId="4376" xr:uid="{00000000-0005-0000-0000-000039110000}"/>
    <cellStyle name="Normal 2 3 3 2 8 2 3" xfId="4377" xr:uid="{00000000-0005-0000-0000-00003A110000}"/>
    <cellStyle name="Normal 2 3 3 2 8 2 4" xfId="4378" xr:uid="{00000000-0005-0000-0000-00003B110000}"/>
    <cellStyle name="Normal 2 3 3 2 8 3" xfId="4379" xr:uid="{00000000-0005-0000-0000-00003C110000}"/>
    <cellStyle name="Normal 2 3 3 2 8 3 2" xfId="4380" xr:uid="{00000000-0005-0000-0000-00003D110000}"/>
    <cellStyle name="Normal 2 3 3 2 8 3 3" xfId="4381" xr:uid="{00000000-0005-0000-0000-00003E110000}"/>
    <cellStyle name="Normal 2 3 3 2 8 3 4" xfId="4382" xr:uid="{00000000-0005-0000-0000-00003F110000}"/>
    <cellStyle name="Normal 2 3 3 2 8 4" xfId="4383" xr:uid="{00000000-0005-0000-0000-000040110000}"/>
    <cellStyle name="Normal 2 3 3 2 8 5" xfId="4384" xr:uid="{00000000-0005-0000-0000-000041110000}"/>
    <cellStyle name="Normal 2 3 3 2 8 6" xfId="4385" xr:uid="{00000000-0005-0000-0000-000042110000}"/>
    <cellStyle name="Normal 2 3 3 2 9" xfId="4386" xr:uid="{00000000-0005-0000-0000-000043110000}"/>
    <cellStyle name="Normal 2 3 3 2 9 2" xfId="4387" xr:uid="{00000000-0005-0000-0000-000044110000}"/>
    <cellStyle name="Normal 2 3 3 2 9 3" xfId="4388" xr:uid="{00000000-0005-0000-0000-000045110000}"/>
    <cellStyle name="Normal 2 3 3 2 9 4" xfId="4389" xr:uid="{00000000-0005-0000-0000-000046110000}"/>
    <cellStyle name="Normal 2 3 3 3" xfId="4390" xr:uid="{00000000-0005-0000-0000-000047110000}"/>
    <cellStyle name="Normal 2 3 3 3 10" xfId="4391" xr:uid="{00000000-0005-0000-0000-000048110000}"/>
    <cellStyle name="Normal 2 3 3 3 11" xfId="4392" xr:uid="{00000000-0005-0000-0000-000049110000}"/>
    <cellStyle name="Normal 2 3 3 3 12" xfId="4393" xr:uid="{00000000-0005-0000-0000-00004A110000}"/>
    <cellStyle name="Normal 2 3 3 3 2" xfId="4394" xr:uid="{00000000-0005-0000-0000-00004B110000}"/>
    <cellStyle name="Normal 2 3 3 3 2 10" xfId="4395" xr:uid="{00000000-0005-0000-0000-00004C110000}"/>
    <cellStyle name="Normal 2 3 3 3 2 2" xfId="4396" xr:uid="{00000000-0005-0000-0000-00004D110000}"/>
    <cellStyle name="Normal 2 3 3 3 2 2 2" xfId="4397" xr:uid="{00000000-0005-0000-0000-00004E110000}"/>
    <cellStyle name="Normal 2 3 3 3 2 2 2 2" xfId="4398" xr:uid="{00000000-0005-0000-0000-00004F110000}"/>
    <cellStyle name="Normal 2 3 3 3 2 2 2 2 2" xfId="4399" xr:uid="{00000000-0005-0000-0000-000050110000}"/>
    <cellStyle name="Normal 2 3 3 3 2 2 2 2 3" xfId="4400" xr:uid="{00000000-0005-0000-0000-000051110000}"/>
    <cellStyle name="Normal 2 3 3 3 2 2 2 2 4" xfId="4401" xr:uid="{00000000-0005-0000-0000-000052110000}"/>
    <cellStyle name="Normal 2 3 3 3 2 2 2 3" xfId="4402" xr:uid="{00000000-0005-0000-0000-000053110000}"/>
    <cellStyle name="Normal 2 3 3 3 2 2 2 3 2" xfId="4403" xr:uid="{00000000-0005-0000-0000-000054110000}"/>
    <cellStyle name="Normal 2 3 3 3 2 2 2 3 3" xfId="4404" xr:uid="{00000000-0005-0000-0000-000055110000}"/>
    <cellStyle name="Normal 2 3 3 3 2 2 2 3 4" xfId="4405" xr:uid="{00000000-0005-0000-0000-000056110000}"/>
    <cellStyle name="Normal 2 3 3 3 2 2 2 4" xfId="4406" xr:uid="{00000000-0005-0000-0000-000057110000}"/>
    <cellStyle name="Normal 2 3 3 3 2 2 2 5" xfId="4407" xr:uid="{00000000-0005-0000-0000-000058110000}"/>
    <cellStyle name="Normal 2 3 3 3 2 2 2 6" xfId="4408" xr:uid="{00000000-0005-0000-0000-000059110000}"/>
    <cellStyle name="Normal 2 3 3 3 2 2 3" xfId="4409" xr:uid="{00000000-0005-0000-0000-00005A110000}"/>
    <cellStyle name="Normal 2 3 3 3 2 2 3 2" xfId="4410" xr:uid="{00000000-0005-0000-0000-00005B110000}"/>
    <cellStyle name="Normal 2 3 3 3 2 2 3 2 2" xfId="4411" xr:uid="{00000000-0005-0000-0000-00005C110000}"/>
    <cellStyle name="Normal 2 3 3 3 2 2 3 2 3" xfId="4412" xr:uid="{00000000-0005-0000-0000-00005D110000}"/>
    <cellStyle name="Normal 2 3 3 3 2 2 3 2 4" xfId="4413" xr:uid="{00000000-0005-0000-0000-00005E110000}"/>
    <cellStyle name="Normal 2 3 3 3 2 2 3 3" xfId="4414" xr:uid="{00000000-0005-0000-0000-00005F110000}"/>
    <cellStyle name="Normal 2 3 3 3 2 2 3 3 2" xfId="4415" xr:uid="{00000000-0005-0000-0000-000060110000}"/>
    <cellStyle name="Normal 2 3 3 3 2 2 3 3 3" xfId="4416" xr:uid="{00000000-0005-0000-0000-000061110000}"/>
    <cellStyle name="Normal 2 3 3 3 2 2 3 3 4" xfId="4417" xr:uid="{00000000-0005-0000-0000-000062110000}"/>
    <cellStyle name="Normal 2 3 3 3 2 2 3 4" xfId="4418" xr:uid="{00000000-0005-0000-0000-000063110000}"/>
    <cellStyle name="Normal 2 3 3 3 2 2 3 5" xfId="4419" xr:uid="{00000000-0005-0000-0000-000064110000}"/>
    <cellStyle name="Normal 2 3 3 3 2 2 3 6" xfId="4420" xr:uid="{00000000-0005-0000-0000-000065110000}"/>
    <cellStyle name="Normal 2 3 3 3 2 2 4" xfId="4421" xr:uid="{00000000-0005-0000-0000-000066110000}"/>
    <cellStyle name="Normal 2 3 3 3 2 2 4 2" xfId="4422" xr:uid="{00000000-0005-0000-0000-000067110000}"/>
    <cellStyle name="Normal 2 3 3 3 2 2 4 3" xfId="4423" xr:uid="{00000000-0005-0000-0000-000068110000}"/>
    <cellStyle name="Normal 2 3 3 3 2 2 4 4" xfId="4424" xr:uid="{00000000-0005-0000-0000-000069110000}"/>
    <cellStyle name="Normal 2 3 3 3 2 2 5" xfId="4425" xr:uid="{00000000-0005-0000-0000-00006A110000}"/>
    <cellStyle name="Normal 2 3 3 3 2 2 5 2" xfId="4426" xr:uid="{00000000-0005-0000-0000-00006B110000}"/>
    <cellStyle name="Normal 2 3 3 3 2 2 5 3" xfId="4427" xr:uid="{00000000-0005-0000-0000-00006C110000}"/>
    <cellStyle name="Normal 2 3 3 3 2 2 5 4" xfId="4428" xr:uid="{00000000-0005-0000-0000-00006D110000}"/>
    <cellStyle name="Normal 2 3 3 3 2 2 6" xfId="4429" xr:uid="{00000000-0005-0000-0000-00006E110000}"/>
    <cellStyle name="Normal 2 3 3 3 2 2 7" xfId="4430" xr:uid="{00000000-0005-0000-0000-00006F110000}"/>
    <cellStyle name="Normal 2 3 3 3 2 2 8" xfId="4431" xr:uid="{00000000-0005-0000-0000-000070110000}"/>
    <cellStyle name="Normal 2 3 3 3 2 3" xfId="4432" xr:uid="{00000000-0005-0000-0000-000071110000}"/>
    <cellStyle name="Normal 2 3 3 3 2 3 2" xfId="4433" xr:uid="{00000000-0005-0000-0000-000072110000}"/>
    <cellStyle name="Normal 2 3 3 3 2 3 2 2" xfId="4434" xr:uid="{00000000-0005-0000-0000-000073110000}"/>
    <cellStyle name="Normal 2 3 3 3 2 3 2 2 2" xfId="4435" xr:uid="{00000000-0005-0000-0000-000074110000}"/>
    <cellStyle name="Normal 2 3 3 3 2 3 2 2 3" xfId="4436" xr:uid="{00000000-0005-0000-0000-000075110000}"/>
    <cellStyle name="Normal 2 3 3 3 2 3 2 2 4" xfId="4437" xr:uid="{00000000-0005-0000-0000-000076110000}"/>
    <cellStyle name="Normal 2 3 3 3 2 3 2 3" xfId="4438" xr:uid="{00000000-0005-0000-0000-000077110000}"/>
    <cellStyle name="Normal 2 3 3 3 2 3 2 3 2" xfId="4439" xr:uid="{00000000-0005-0000-0000-000078110000}"/>
    <cellStyle name="Normal 2 3 3 3 2 3 2 3 3" xfId="4440" xr:uid="{00000000-0005-0000-0000-000079110000}"/>
    <cellStyle name="Normal 2 3 3 3 2 3 2 3 4" xfId="4441" xr:uid="{00000000-0005-0000-0000-00007A110000}"/>
    <cellStyle name="Normal 2 3 3 3 2 3 2 4" xfId="4442" xr:uid="{00000000-0005-0000-0000-00007B110000}"/>
    <cellStyle name="Normal 2 3 3 3 2 3 2 5" xfId="4443" xr:uid="{00000000-0005-0000-0000-00007C110000}"/>
    <cellStyle name="Normal 2 3 3 3 2 3 2 6" xfId="4444" xr:uid="{00000000-0005-0000-0000-00007D110000}"/>
    <cellStyle name="Normal 2 3 3 3 2 3 3" xfId="4445" xr:uid="{00000000-0005-0000-0000-00007E110000}"/>
    <cellStyle name="Normal 2 3 3 3 2 3 3 2" xfId="4446" xr:uid="{00000000-0005-0000-0000-00007F110000}"/>
    <cellStyle name="Normal 2 3 3 3 2 3 3 2 2" xfId="4447" xr:uid="{00000000-0005-0000-0000-000080110000}"/>
    <cellStyle name="Normal 2 3 3 3 2 3 3 2 3" xfId="4448" xr:uid="{00000000-0005-0000-0000-000081110000}"/>
    <cellStyle name="Normal 2 3 3 3 2 3 3 2 4" xfId="4449" xr:uid="{00000000-0005-0000-0000-000082110000}"/>
    <cellStyle name="Normal 2 3 3 3 2 3 3 3" xfId="4450" xr:uid="{00000000-0005-0000-0000-000083110000}"/>
    <cellStyle name="Normal 2 3 3 3 2 3 3 3 2" xfId="4451" xr:uid="{00000000-0005-0000-0000-000084110000}"/>
    <cellStyle name="Normal 2 3 3 3 2 3 3 3 3" xfId="4452" xr:uid="{00000000-0005-0000-0000-000085110000}"/>
    <cellStyle name="Normal 2 3 3 3 2 3 3 3 4" xfId="4453" xr:uid="{00000000-0005-0000-0000-000086110000}"/>
    <cellStyle name="Normal 2 3 3 3 2 3 3 4" xfId="4454" xr:uid="{00000000-0005-0000-0000-000087110000}"/>
    <cellStyle name="Normal 2 3 3 3 2 3 3 5" xfId="4455" xr:uid="{00000000-0005-0000-0000-000088110000}"/>
    <cellStyle name="Normal 2 3 3 3 2 3 3 6" xfId="4456" xr:uid="{00000000-0005-0000-0000-000089110000}"/>
    <cellStyle name="Normal 2 3 3 3 2 3 4" xfId="4457" xr:uid="{00000000-0005-0000-0000-00008A110000}"/>
    <cellStyle name="Normal 2 3 3 3 2 3 4 2" xfId="4458" xr:uid="{00000000-0005-0000-0000-00008B110000}"/>
    <cellStyle name="Normal 2 3 3 3 2 3 4 3" xfId="4459" xr:uid="{00000000-0005-0000-0000-00008C110000}"/>
    <cellStyle name="Normal 2 3 3 3 2 3 4 4" xfId="4460" xr:uid="{00000000-0005-0000-0000-00008D110000}"/>
    <cellStyle name="Normal 2 3 3 3 2 3 5" xfId="4461" xr:uid="{00000000-0005-0000-0000-00008E110000}"/>
    <cellStyle name="Normal 2 3 3 3 2 3 5 2" xfId="4462" xr:uid="{00000000-0005-0000-0000-00008F110000}"/>
    <cellStyle name="Normal 2 3 3 3 2 3 5 3" xfId="4463" xr:uid="{00000000-0005-0000-0000-000090110000}"/>
    <cellStyle name="Normal 2 3 3 3 2 3 5 4" xfId="4464" xr:uid="{00000000-0005-0000-0000-000091110000}"/>
    <cellStyle name="Normal 2 3 3 3 2 3 6" xfId="4465" xr:uid="{00000000-0005-0000-0000-000092110000}"/>
    <cellStyle name="Normal 2 3 3 3 2 3 7" xfId="4466" xr:uid="{00000000-0005-0000-0000-000093110000}"/>
    <cellStyle name="Normal 2 3 3 3 2 3 8" xfId="4467" xr:uid="{00000000-0005-0000-0000-000094110000}"/>
    <cellStyle name="Normal 2 3 3 3 2 4" xfId="4468" xr:uid="{00000000-0005-0000-0000-000095110000}"/>
    <cellStyle name="Normal 2 3 3 3 2 4 2" xfId="4469" xr:uid="{00000000-0005-0000-0000-000096110000}"/>
    <cellStyle name="Normal 2 3 3 3 2 4 2 2" xfId="4470" xr:uid="{00000000-0005-0000-0000-000097110000}"/>
    <cellStyle name="Normal 2 3 3 3 2 4 2 3" xfId="4471" xr:uid="{00000000-0005-0000-0000-000098110000}"/>
    <cellStyle name="Normal 2 3 3 3 2 4 2 4" xfId="4472" xr:uid="{00000000-0005-0000-0000-000099110000}"/>
    <cellStyle name="Normal 2 3 3 3 2 4 3" xfId="4473" xr:uid="{00000000-0005-0000-0000-00009A110000}"/>
    <cellStyle name="Normal 2 3 3 3 2 4 3 2" xfId="4474" xr:uid="{00000000-0005-0000-0000-00009B110000}"/>
    <cellStyle name="Normal 2 3 3 3 2 4 3 3" xfId="4475" xr:uid="{00000000-0005-0000-0000-00009C110000}"/>
    <cellStyle name="Normal 2 3 3 3 2 4 3 4" xfId="4476" xr:uid="{00000000-0005-0000-0000-00009D110000}"/>
    <cellStyle name="Normal 2 3 3 3 2 4 4" xfId="4477" xr:uid="{00000000-0005-0000-0000-00009E110000}"/>
    <cellStyle name="Normal 2 3 3 3 2 4 5" xfId="4478" xr:uid="{00000000-0005-0000-0000-00009F110000}"/>
    <cellStyle name="Normal 2 3 3 3 2 4 6" xfId="4479" xr:uid="{00000000-0005-0000-0000-0000A0110000}"/>
    <cellStyle name="Normal 2 3 3 3 2 5" xfId="4480" xr:uid="{00000000-0005-0000-0000-0000A1110000}"/>
    <cellStyle name="Normal 2 3 3 3 2 5 2" xfId="4481" xr:uid="{00000000-0005-0000-0000-0000A2110000}"/>
    <cellStyle name="Normal 2 3 3 3 2 5 2 2" xfId="4482" xr:uid="{00000000-0005-0000-0000-0000A3110000}"/>
    <cellStyle name="Normal 2 3 3 3 2 5 2 3" xfId="4483" xr:uid="{00000000-0005-0000-0000-0000A4110000}"/>
    <cellStyle name="Normal 2 3 3 3 2 5 2 4" xfId="4484" xr:uid="{00000000-0005-0000-0000-0000A5110000}"/>
    <cellStyle name="Normal 2 3 3 3 2 5 3" xfId="4485" xr:uid="{00000000-0005-0000-0000-0000A6110000}"/>
    <cellStyle name="Normal 2 3 3 3 2 5 3 2" xfId="4486" xr:uid="{00000000-0005-0000-0000-0000A7110000}"/>
    <cellStyle name="Normal 2 3 3 3 2 5 3 3" xfId="4487" xr:uid="{00000000-0005-0000-0000-0000A8110000}"/>
    <cellStyle name="Normal 2 3 3 3 2 5 3 4" xfId="4488" xr:uid="{00000000-0005-0000-0000-0000A9110000}"/>
    <cellStyle name="Normal 2 3 3 3 2 5 4" xfId="4489" xr:uid="{00000000-0005-0000-0000-0000AA110000}"/>
    <cellStyle name="Normal 2 3 3 3 2 5 5" xfId="4490" xr:uid="{00000000-0005-0000-0000-0000AB110000}"/>
    <cellStyle name="Normal 2 3 3 3 2 5 6" xfId="4491" xr:uid="{00000000-0005-0000-0000-0000AC110000}"/>
    <cellStyle name="Normal 2 3 3 3 2 6" xfId="4492" xr:uid="{00000000-0005-0000-0000-0000AD110000}"/>
    <cellStyle name="Normal 2 3 3 3 2 6 2" xfId="4493" xr:uid="{00000000-0005-0000-0000-0000AE110000}"/>
    <cellStyle name="Normal 2 3 3 3 2 6 3" xfId="4494" xr:uid="{00000000-0005-0000-0000-0000AF110000}"/>
    <cellStyle name="Normal 2 3 3 3 2 6 4" xfId="4495" xr:uid="{00000000-0005-0000-0000-0000B0110000}"/>
    <cellStyle name="Normal 2 3 3 3 2 7" xfId="4496" xr:uid="{00000000-0005-0000-0000-0000B1110000}"/>
    <cellStyle name="Normal 2 3 3 3 2 7 2" xfId="4497" xr:uid="{00000000-0005-0000-0000-0000B2110000}"/>
    <cellStyle name="Normal 2 3 3 3 2 7 3" xfId="4498" xr:uid="{00000000-0005-0000-0000-0000B3110000}"/>
    <cellStyle name="Normal 2 3 3 3 2 7 4" xfId="4499" xr:uid="{00000000-0005-0000-0000-0000B4110000}"/>
    <cellStyle name="Normal 2 3 3 3 2 8" xfId="4500" xr:uid="{00000000-0005-0000-0000-0000B5110000}"/>
    <cellStyle name="Normal 2 3 3 3 2 9" xfId="4501" xr:uid="{00000000-0005-0000-0000-0000B6110000}"/>
    <cellStyle name="Normal 2 3 3 3 3" xfId="4502" xr:uid="{00000000-0005-0000-0000-0000B7110000}"/>
    <cellStyle name="Normal 2 3 3 3 3 2" xfId="4503" xr:uid="{00000000-0005-0000-0000-0000B8110000}"/>
    <cellStyle name="Normal 2 3 3 3 3 2 2" xfId="4504" xr:uid="{00000000-0005-0000-0000-0000B9110000}"/>
    <cellStyle name="Normal 2 3 3 3 3 2 2 2" xfId="4505" xr:uid="{00000000-0005-0000-0000-0000BA110000}"/>
    <cellStyle name="Normal 2 3 3 3 3 2 2 3" xfId="4506" xr:uid="{00000000-0005-0000-0000-0000BB110000}"/>
    <cellStyle name="Normal 2 3 3 3 3 2 2 4" xfId="4507" xr:uid="{00000000-0005-0000-0000-0000BC110000}"/>
    <cellStyle name="Normal 2 3 3 3 3 2 3" xfId="4508" xr:uid="{00000000-0005-0000-0000-0000BD110000}"/>
    <cellStyle name="Normal 2 3 3 3 3 2 3 2" xfId="4509" xr:uid="{00000000-0005-0000-0000-0000BE110000}"/>
    <cellStyle name="Normal 2 3 3 3 3 2 3 3" xfId="4510" xr:uid="{00000000-0005-0000-0000-0000BF110000}"/>
    <cellStyle name="Normal 2 3 3 3 3 2 3 4" xfId="4511" xr:uid="{00000000-0005-0000-0000-0000C0110000}"/>
    <cellStyle name="Normal 2 3 3 3 3 2 4" xfId="4512" xr:uid="{00000000-0005-0000-0000-0000C1110000}"/>
    <cellStyle name="Normal 2 3 3 3 3 2 5" xfId="4513" xr:uid="{00000000-0005-0000-0000-0000C2110000}"/>
    <cellStyle name="Normal 2 3 3 3 3 2 6" xfId="4514" xr:uid="{00000000-0005-0000-0000-0000C3110000}"/>
    <cellStyle name="Normal 2 3 3 3 3 3" xfId="4515" xr:uid="{00000000-0005-0000-0000-0000C4110000}"/>
    <cellStyle name="Normal 2 3 3 3 3 3 2" xfId="4516" xr:uid="{00000000-0005-0000-0000-0000C5110000}"/>
    <cellStyle name="Normal 2 3 3 3 3 3 2 2" xfId="4517" xr:uid="{00000000-0005-0000-0000-0000C6110000}"/>
    <cellStyle name="Normal 2 3 3 3 3 3 2 3" xfId="4518" xr:uid="{00000000-0005-0000-0000-0000C7110000}"/>
    <cellStyle name="Normal 2 3 3 3 3 3 2 4" xfId="4519" xr:uid="{00000000-0005-0000-0000-0000C8110000}"/>
    <cellStyle name="Normal 2 3 3 3 3 3 3" xfId="4520" xr:uid="{00000000-0005-0000-0000-0000C9110000}"/>
    <cellStyle name="Normal 2 3 3 3 3 3 3 2" xfId="4521" xr:uid="{00000000-0005-0000-0000-0000CA110000}"/>
    <cellStyle name="Normal 2 3 3 3 3 3 3 3" xfId="4522" xr:uid="{00000000-0005-0000-0000-0000CB110000}"/>
    <cellStyle name="Normal 2 3 3 3 3 3 3 4" xfId="4523" xr:uid="{00000000-0005-0000-0000-0000CC110000}"/>
    <cellStyle name="Normal 2 3 3 3 3 3 4" xfId="4524" xr:uid="{00000000-0005-0000-0000-0000CD110000}"/>
    <cellStyle name="Normal 2 3 3 3 3 3 5" xfId="4525" xr:uid="{00000000-0005-0000-0000-0000CE110000}"/>
    <cellStyle name="Normal 2 3 3 3 3 3 6" xfId="4526" xr:uid="{00000000-0005-0000-0000-0000CF110000}"/>
    <cellStyle name="Normal 2 3 3 3 3 4" xfId="4527" xr:uid="{00000000-0005-0000-0000-0000D0110000}"/>
    <cellStyle name="Normal 2 3 3 3 3 4 2" xfId="4528" xr:uid="{00000000-0005-0000-0000-0000D1110000}"/>
    <cellStyle name="Normal 2 3 3 3 3 4 3" xfId="4529" xr:uid="{00000000-0005-0000-0000-0000D2110000}"/>
    <cellStyle name="Normal 2 3 3 3 3 4 4" xfId="4530" xr:uid="{00000000-0005-0000-0000-0000D3110000}"/>
    <cellStyle name="Normal 2 3 3 3 3 5" xfId="4531" xr:uid="{00000000-0005-0000-0000-0000D4110000}"/>
    <cellStyle name="Normal 2 3 3 3 3 5 2" xfId="4532" xr:uid="{00000000-0005-0000-0000-0000D5110000}"/>
    <cellStyle name="Normal 2 3 3 3 3 5 3" xfId="4533" xr:uid="{00000000-0005-0000-0000-0000D6110000}"/>
    <cellStyle name="Normal 2 3 3 3 3 5 4" xfId="4534" xr:uid="{00000000-0005-0000-0000-0000D7110000}"/>
    <cellStyle name="Normal 2 3 3 3 3 6" xfId="4535" xr:uid="{00000000-0005-0000-0000-0000D8110000}"/>
    <cellStyle name="Normal 2 3 3 3 3 7" xfId="4536" xr:uid="{00000000-0005-0000-0000-0000D9110000}"/>
    <cellStyle name="Normal 2 3 3 3 3 8" xfId="4537" xr:uid="{00000000-0005-0000-0000-0000DA110000}"/>
    <cellStyle name="Normal 2 3 3 3 4" xfId="4538" xr:uid="{00000000-0005-0000-0000-0000DB110000}"/>
    <cellStyle name="Normal 2 3 3 3 4 2" xfId="4539" xr:uid="{00000000-0005-0000-0000-0000DC110000}"/>
    <cellStyle name="Normal 2 3 3 3 4 2 2" xfId="4540" xr:uid="{00000000-0005-0000-0000-0000DD110000}"/>
    <cellStyle name="Normal 2 3 3 3 4 2 2 2" xfId="4541" xr:uid="{00000000-0005-0000-0000-0000DE110000}"/>
    <cellStyle name="Normal 2 3 3 3 4 2 2 3" xfId="4542" xr:uid="{00000000-0005-0000-0000-0000DF110000}"/>
    <cellStyle name="Normal 2 3 3 3 4 2 2 4" xfId="4543" xr:uid="{00000000-0005-0000-0000-0000E0110000}"/>
    <cellStyle name="Normal 2 3 3 3 4 2 3" xfId="4544" xr:uid="{00000000-0005-0000-0000-0000E1110000}"/>
    <cellStyle name="Normal 2 3 3 3 4 2 3 2" xfId="4545" xr:uid="{00000000-0005-0000-0000-0000E2110000}"/>
    <cellStyle name="Normal 2 3 3 3 4 2 3 3" xfId="4546" xr:uid="{00000000-0005-0000-0000-0000E3110000}"/>
    <cellStyle name="Normal 2 3 3 3 4 2 3 4" xfId="4547" xr:uid="{00000000-0005-0000-0000-0000E4110000}"/>
    <cellStyle name="Normal 2 3 3 3 4 2 4" xfId="4548" xr:uid="{00000000-0005-0000-0000-0000E5110000}"/>
    <cellStyle name="Normal 2 3 3 3 4 2 5" xfId="4549" xr:uid="{00000000-0005-0000-0000-0000E6110000}"/>
    <cellStyle name="Normal 2 3 3 3 4 2 6" xfId="4550" xr:uid="{00000000-0005-0000-0000-0000E7110000}"/>
    <cellStyle name="Normal 2 3 3 3 4 3" xfId="4551" xr:uid="{00000000-0005-0000-0000-0000E8110000}"/>
    <cellStyle name="Normal 2 3 3 3 4 3 2" xfId="4552" xr:uid="{00000000-0005-0000-0000-0000E9110000}"/>
    <cellStyle name="Normal 2 3 3 3 4 3 2 2" xfId="4553" xr:uid="{00000000-0005-0000-0000-0000EA110000}"/>
    <cellStyle name="Normal 2 3 3 3 4 3 2 3" xfId="4554" xr:uid="{00000000-0005-0000-0000-0000EB110000}"/>
    <cellStyle name="Normal 2 3 3 3 4 3 2 4" xfId="4555" xr:uid="{00000000-0005-0000-0000-0000EC110000}"/>
    <cellStyle name="Normal 2 3 3 3 4 3 3" xfId="4556" xr:uid="{00000000-0005-0000-0000-0000ED110000}"/>
    <cellStyle name="Normal 2 3 3 3 4 3 3 2" xfId="4557" xr:uid="{00000000-0005-0000-0000-0000EE110000}"/>
    <cellStyle name="Normal 2 3 3 3 4 3 3 3" xfId="4558" xr:uid="{00000000-0005-0000-0000-0000EF110000}"/>
    <cellStyle name="Normal 2 3 3 3 4 3 3 4" xfId="4559" xr:uid="{00000000-0005-0000-0000-0000F0110000}"/>
    <cellStyle name="Normal 2 3 3 3 4 3 4" xfId="4560" xr:uid="{00000000-0005-0000-0000-0000F1110000}"/>
    <cellStyle name="Normal 2 3 3 3 4 3 5" xfId="4561" xr:uid="{00000000-0005-0000-0000-0000F2110000}"/>
    <cellStyle name="Normal 2 3 3 3 4 3 6" xfId="4562" xr:uid="{00000000-0005-0000-0000-0000F3110000}"/>
    <cellStyle name="Normal 2 3 3 3 4 4" xfId="4563" xr:uid="{00000000-0005-0000-0000-0000F4110000}"/>
    <cellStyle name="Normal 2 3 3 3 4 4 2" xfId="4564" xr:uid="{00000000-0005-0000-0000-0000F5110000}"/>
    <cellStyle name="Normal 2 3 3 3 4 4 3" xfId="4565" xr:uid="{00000000-0005-0000-0000-0000F6110000}"/>
    <cellStyle name="Normal 2 3 3 3 4 4 4" xfId="4566" xr:uid="{00000000-0005-0000-0000-0000F7110000}"/>
    <cellStyle name="Normal 2 3 3 3 4 5" xfId="4567" xr:uid="{00000000-0005-0000-0000-0000F8110000}"/>
    <cellStyle name="Normal 2 3 3 3 4 5 2" xfId="4568" xr:uid="{00000000-0005-0000-0000-0000F9110000}"/>
    <cellStyle name="Normal 2 3 3 3 4 5 3" xfId="4569" xr:uid="{00000000-0005-0000-0000-0000FA110000}"/>
    <cellStyle name="Normal 2 3 3 3 4 5 4" xfId="4570" xr:uid="{00000000-0005-0000-0000-0000FB110000}"/>
    <cellStyle name="Normal 2 3 3 3 4 6" xfId="4571" xr:uid="{00000000-0005-0000-0000-0000FC110000}"/>
    <cellStyle name="Normal 2 3 3 3 4 7" xfId="4572" xr:uid="{00000000-0005-0000-0000-0000FD110000}"/>
    <cellStyle name="Normal 2 3 3 3 4 8" xfId="4573" xr:uid="{00000000-0005-0000-0000-0000FE110000}"/>
    <cellStyle name="Normal 2 3 3 3 5" xfId="4574" xr:uid="{00000000-0005-0000-0000-0000FF110000}"/>
    <cellStyle name="Normal 2 3 3 3 5 2" xfId="4575" xr:uid="{00000000-0005-0000-0000-000000120000}"/>
    <cellStyle name="Normal 2 3 3 3 5 2 2" xfId="4576" xr:uid="{00000000-0005-0000-0000-000001120000}"/>
    <cellStyle name="Normal 2 3 3 3 5 2 2 2" xfId="4577" xr:uid="{00000000-0005-0000-0000-000002120000}"/>
    <cellStyle name="Normal 2 3 3 3 5 2 2 3" xfId="4578" xr:uid="{00000000-0005-0000-0000-000003120000}"/>
    <cellStyle name="Normal 2 3 3 3 5 2 2 4" xfId="4579" xr:uid="{00000000-0005-0000-0000-000004120000}"/>
    <cellStyle name="Normal 2 3 3 3 5 2 3" xfId="4580" xr:uid="{00000000-0005-0000-0000-000005120000}"/>
    <cellStyle name="Normal 2 3 3 3 5 2 3 2" xfId="4581" xr:uid="{00000000-0005-0000-0000-000006120000}"/>
    <cellStyle name="Normal 2 3 3 3 5 2 3 3" xfId="4582" xr:uid="{00000000-0005-0000-0000-000007120000}"/>
    <cellStyle name="Normal 2 3 3 3 5 2 3 4" xfId="4583" xr:uid="{00000000-0005-0000-0000-000008120000}"/>
    <cellStyle name="Normal 2 3 3 3 5 2 4" xfId="4584" xr:uid="{00000000-0005-0000-0000-000009120000}"/>
    <cellStyle name="Normal 2 3 3 3 5 2 5" xfId="4585" xr:uid="{00000000-0005-0000-0000-00000A120000}"/>
    <cellStyle name="Normal 2 3 3 3 5 2 6" xfId="4586" xr:uid="{00000000-0005-0000-0000-00000B120000}"/>
    <cellStyle name="Normal 2 3 3 3 5 3" xfId="4587" xr:uid="{00000000-0005-0000-0000-00000C120000}"/>
    <cellStyle name="Normal 2 3 3 3 5 3 2" xfId="4588" xr:uid="{00000000-0005-0000-0000-00000D120000}"/>
    <cellStyle name="Normal 2 3 3 3 5 3 2 2" xfId="4589" xr:uid="{00000000-0005-0000-0000-00000E120000}"/>
    <cellStyle name="Normal 2 3 3 3 5 3 2 3" xfId="4590" xr:uid="{00000000-0005-0000-0000-00000F120000}"/>
    <cellStyle name="Normal 2 3 3 3 5 3 2 4" xfId="4591" xr:uid="{00000000-0005-0000-0000-000010120000}"/>
    <cellStyle name="Normal 2 3 3 3 5 3 3" xfId="4592" xr:uid="{00000000-0005-0000-0000-000011120000}"/>
    <cellStyle name="Normal 2 3 3 3 5 3 3 2" xfId="4593" xr:uid="{00000000-0005-0000-0000-000012120000}"/>
    <cellStyle name="Normal 2 3 3 3 5 3 3 3" xfId="4594" xr:uid="{00000000-0005-0000-0000-000013120000}"/>
    <cellStyle name="Normal 2 3 3 3 5 3 3 4" xfId="4595" xr:uid="{00000000-0005-0000-0000-000014120000}"/>
    <cellStyle name="Normal 2 3 3 3 5 3 4" xfId="4596" xr:uid="{00000000-0005-0000-0000-000015120000}"/>
    <cellStyle name="Normal 2 3 3 3 5 3 5" xfId="4597" xr:uid="{00000000-0005-0000-0000-000016120000}"/>
    <cellStyle name="Normal 2 3 3 3 5 3 6" xfId="4598" xr:uid="{00000000-0005-0000-0000-000017120000}"/>
    <cellStyle name="Normal 2 3 3 3 5 4" xfId="4599" xr:uid="{00000000-0005-0000-0000-000018120000}"/>
    <cellStyle name="Normal 2 3 3 3 5 4 2" xfId="4600" xr:uid="{00000000-0005-0000-0000-000019120000}"/>
    <cellStyle name="Normal 2 3 3 3 5 4 3" xfId="4601" xr:uid="{00000000-0005-0000-0000-00001A120000}"/>
    <cellStyle name="Normal 2 3 3 3 5 4 4" xfId="4602" xr:uid="{00000000-0005-0000-0000-00001B120000}"/>
    <cellStyle name="Normal 2 3 3 3 5 5" xfId="4603" xr:uid="{00000000-0005-0000-0000-00001C120000}"/>
    <cellStyle name="Normal 2 3 3 3 5 5 2" xfId="4604" xr:uid="{00000000-0005-0000-0000-00001D120000}"/>
    <cellStyle name="Normal 2 3 3 3 5 5 3" xfId="4605" xr:uid="{00000000-0005-0000-0000-00001E120000}"/>
    <cellStyle name="Normal 2 3 3 3 5 5 4" xfId="4606" xr:uid="{00000000-0005-0000-0000-00001F120000}"/>
    <cellStyle name="Normal 2 3 3 3 5 6" xfId="4607" xr:uid="{00000000-0005-0000-0000-000020120000}"/>
    <cellStyle name="Normal 2 3 3 3 5 7" xfId="4608" xr:uid="{00000000-0005-0000-0000-000021120000}"/>
    <cellStyle name="Normal 2 3 3 3 5 8" xfId="4609" xr:uid="{00000000-0005-0000-0000-000022120000}"/>
    <cellStyle name="Normal 2 3 3 3 6" xfId="4610" xr:uid="{00000000-0005-0000-0000-000023120000}"/>
    <cellStyle name="Normal 2 3 3 3 6 2" xfId="4611" xr:uid="{00000000-0005-0000-0000-000024120000}"/>
    <cellStyle name="Normal 2 3 3 3 6 2 2" xfId="4612" xr:uid="{00000000-0005-0000-0000-000025120000}"/>
    <cellStyle name="Normal 2 3 3 3 6 2 3" xfId="4613" xr:uid="{00000000-0005-0000-0000-000026120000}"/>
    <cellStyle name="Normal 2 3 3 3 6 2 4" xfId="4614" xr:uid="{00000000-0005-0000-0000-000027120000}"/>
    <cellStyle name="Normal 2 3 3 3 6 3" xfId="4615" xr:uid="{00000000-0005-0000-0000-000028120000}"/>
    <cellStyle name="Normal 2 3 3 3 6 3 2" xfId="4616" xr:uid="{00000000-0005-0000-0000-000029120000}"/>
    <cellStyle name="Normal 2 3 3 3 6 3 3" xfId="4617" xr:uid="{00000000-0005-0000-0000-00002A120000}"/>
    <cellStyle name="Normal 2 3 3 3 6 3 4" xfId="4618" xr:uid="{00000000-0005-0000-0000-00002B120000}"/>
    <cellStyle name="Normal 2 3 3 3 6 4" xfId="4619" xr:uid="{00000000-0005-0000-0000-00002C120000}"/>
    <cellStyle name="Normal 2 3 3 3 6 5" xfId="4620" xr:uid="{00000000-0005-0000-0000-00002D120000}"/>
    <cellStyle name="Normal 2 3 3 3 6 6" xfId="4621" xr:uid="{00000000-0005-0000-0000-00002E120000}"/>
    <cellStyle name="Normal 2 3 3 3 7" xfId="4622" xr:uid="{00000000-0005-0000-0000-00002F120000}"/>
    <cellStyle name="Normal 2 3 3 3 7 2" xfId="4623" xr:uid="{00000000-0005-0000-0000-000030120000}"/>
    <cellStyle name="Normal 2 3 3 3 7 2 2" xfId="4624" xr:uid="{00000000-0005-0000-0000-000031120000}"/>
    <cellStyle name="Normal 2 3 3 3 7 2 3" xfId="4625" xr:uid="{00000000-0005-0000-0000-000032120000}"/>
    <cellStyle name="Normal 2 3 3 3 7 2 4" xfId="4626" xr:uid="{00000000-0005-0000-0000-000033120000}"/>
    <cellStyle name="Normal 2 3 3 3 7 3" xfId="4627" xr:uid="{00000000-0005-0000-0000-000034120000}"/>
    <cellStyle name="Normal 2 3 3 3 7 3 2" xfId="4628" xr:uid="{00000000-0005-0000-0000-000035120000}"/>
    <cellStyle name="Normal 2 3 3 3 7 3 3" xfId="4629" xr:uid="{00000000-0005-0000-0000-000036120000}"/>
    <cellStyle name="Normal 2 3 3 3 7 3 4" xfId="4630" xr:uid="{00000000-0005-0000-0000-000037120000}"/>
    <cellStyle name="Normal 2 3 3 3 7 4" xfId="4631" xr:uid="{00000000-0005-0000-0000-000038120000}"/>
    <cellStyle name="Normal 2 3 3 3 7 5" xfId="4632" xr:uid="{00000000-0005-0000-0000-000039120000}"/>
    <cellStyle name="Normal 2 3 3 3 7 6" xfId="4633" xr:uid="{00000000-0005-0000-0000-00003A120000}"/>
    <cellStyle name="Normal 2 3 3 3 8" xfId="4634" xr:uid="{00000000-0005-0000-0000-00003B120000}"/>
    <cellStyle name="Normal 2 3 3 3 8 2" xfId="4635" xr:uid="{00000000-0005-0000-0000-00003C120000}"/>
    <cellStyle name="Normal 2 3 3 3 8 3" xfId="4636" xr:uid="{00000000-0005-0000-0000-00003D120000}"/>
    <cellStyle name="Normal 2 3 3 3 8 4" xfId="4637" xr:uid="{00000000-0005-0000-0000-00003E120000}"/>
    <cellStyle name="Normal 2 3 3 3 9" xfId="4638" xr:uid="{00000000-0005-0000-0000-00003F120000}"/>
    <cellStyle name="Normal 2 3 3 3 9 2" xfId="4639" xr:uid="{00000000-0005-0000-0000-000040120000}"/>
    <cellStyle name="Normal 2 3 3 3 9 3" xfId="4640" xr:uid="{00000000-0005-0000-0000-000041120000}"/>
    <cellStyle name="Normal 2 3 3 3 9 4" xfId="4641" xr:uid="{00000000-0005-0000-0000-000042120000}"/>
    <cellStyle name="Normal 2 3 3 4" xfId="4642" xr:uid="{00000000-0005-0000-0000-000043120000}"/>
    <cellStyle name="Normal 2 3 3 4 10" xfId="4643" xr:uid="{00000000-0005-0000-0000-000044120000}"/>
    <cellStyle name="Normal 2 3 3 4 2" xfId="4644" xr:uid="{00000000-0005-0000-0000-000045120000}"/>
    <cellStyle name="Normal 2 3 3 4 2 2" xfId="4645" xr:uid="{00000000-0005-0000-0000-000046120000}"/>
    <cellStyle name="Normal 2 3 3 4 2 2 2" xfId="4646" xr:uid="{00000000-0005-0000-0000-000047120000}"/>
    <cellStyle name="Normal 2 3 3 4 2 2 2 2" xfId="4647" xr:uid="{00000000-0005-0000-0000-000048120000}"/>
    <cellStyle name="Normal 2 3 3 4 2 2 2 3" xfId="4648" xr:uid="{00000000-0005-0000-0000-000049120000}"/>
    <cellStyle name="Normal 2 3 3 4 2 2 2 4" xfId="4649" xr:uid="{00000000-0005-0000-0000-00004A120000}"/>
    <cellStyle name="Normal 2 3 3 4 2 2 3" xfId="4650" xr:uid="{00000000-0005-0000-0000-00004B120000}"/>
    <cellStyle name="Normal 2 3 3 4 2 2 3 2" xfId="4651" xr:uid="{00000000-0005-0000-0000-00004C120000}"/>
    <cellStyle name="Normal 2 3 3 4 2 2 3 3" xfId="4652" xr:uid="{00000000-0005-0000-0000-00004D120000}"/>
    <cellStyle name="Normal 2 3 3 4 2 2 3 4" xfId="4653" xr:uid="{00000000-0005-0000-0000-00004E120000}"/>
    <cellStyle name="Normal 2 3 3 4 2 2 4" xfId="4654" xr:uid="{00000000-0005-0000-0000-00004F120000}"/>
    <cellStyle name="Normal 2 3 3 4 2 2 5" xfId="4655" xr:uid="{00000000-0005-0000-0000-000050120000}"/>
    <cellStyle name="Normal 2 3 3 4 2 2 6" xfId="4656" xr:uid="{00000000-0005-0000-0000-000051120000}"/>
    <cellStyle name="Normal 2 3 3 4 2 3" xfId="4657" xr:uid="{00000000-0005-0000-0000-000052120000}"/>
    <cellStyle name="Normal 2 3 3 4 2 3 2" xfId="4658" xr:uid="{00000000-0005-0000-0000-000053120000}"/>
    <cellStyle name="Normal 2 3 3 4 2 3 2 2" xfId="4659" xr:uid="{00000000-0005-0000-0000-000054120000}"/>
    <cellStyle name="Normal 2 3 3 4 2 3 2 3" xfId="4660" xr:uid="{00000000-0005-0000-0000-000055120000}"/>
    <cellStyle name="Normal 2 3 3 4 2 3 2 4" xfId="4661" xr:uid="{00000000-0005-0000-0000-000056120000}"/>
    <cellStyle name="Normal 2 3 3 4 2 3 3" xfId="4662" xr:uid="{00000000-0005-0000-0000-000057120000}"/>
    <cellStyle name="Normal 2 3 3 4 2 3 3 2" xfId="4663" xr:uid="{00000000-0005-0000-0000-000058120000}"/>
    <cellStyle name="Normal 2 3 3 4 2 3 3 3" xfId="4664" xr:uid="{00000000-0005-0000-0000-000059120000}"/>
    <cellStyle name="Normal 2 3 3 4 2 3 3 4" xfId="4665" xr:uid="{00000000-0005-0000-0000-00005A120000}"/>
    <cellStyle name="Normal 2 3 3 4 2 3 4" xfId="4666" xr:uid="{00000000-0005-0000-0000-00005B120000}"/>
    <cellStyle name="Normal 2 3 3 4 2 3 5" xfId="4667" xr:uid="{00000000-0005-0000-0000-00005C120000}"/>
    <cellStyle name="Normal 2 3 3 4 2 3 6" xfId="4668" xr:uid="{00000000-0005-0000-0000-00005D120000}"/>
    <cellStyle name="Normal 2 3 3 4 2 4" xfId="4669" xr:uid="{00000000-0005-0000-0000-00005E120000}"/>
    <cellStyle name="Normal 2 3 3 4 2 4 2" xfId="4670" xr:uid="{00000000-0005-0000-0000-00005F120000}"/>
    <cellStyle name="Normal 2 3 3 4 2 4 3" xfId="4671" xr:uid="{00000000-0005-0000-0000-000060120000}"/>
    <cellStyle name="Normal 2 3 3 4 2 4 4" xfId="4672" xr:uid="{00000000-0005-0000-0000-000061120000}"/>
    <cellStyle name="Normal 2 3 3 4 2 5" xfId="4673" xr:uid="{00000000-0005-0000-0000-000062120000}"/>
    <cellStyle name="Normal 2 3 3 4 2 5 2" xfId="4674" xr:uid="{00000000-0005-0000-0000-000063120000}"/>
    <cellStyle name="Normal 2 3 3 4 2 5 3" xfId="4675" xr:uid="{00000000-0005-0000-0000-000064120000}"/>
    <cellStyle name="Normal 2 3 3 4 2 5 4" xfId="4676" xr:uid="{00000000-0005-0000-0000-000065120000}"/>
    <cellStyle name="Normal 2 3 3 4 2 6" xfId="4677" xr:uid="{00000000-0005-0000-0000-000066120000}"/>
    <cellStyle name="Normal 2 3 3 4 2 7" xfId="4678" xr:uid="{00000000-0005-0000-0000-000067120000}"/>
    <cellStyle name="Normal 2 3 3 4 2 8" xfId="4679" xr:uid="{00000000-0005-0000-0000-000068120000}"/>
    <cellStyle name="Normal 2 3 3 4 3" xfId="4680" xr:uid="{00000000-0005-0000-0000-000069120000}"/>
    <cellStyle name="Normal 2 3 3 4 3 2" xfId="4681" xr:uid="{00000000-0005-0000-0000-00006A120000}"/>
    <cellStyle name="Normal 2 3 3 4 3 2 2" xfId="4682" xr:uid="{00000000-0005-0000-0000-00006B120000}"/>
    <cellStyle name="Normal 2 3 3 4 3 2 2 2" xfId="4683" xr:uid="{00000000-0005-0000-0000-00006C120000}"/>
    <cellStyle name="Normal 2 3 3 4 3 2 2 3" xfId="4684" xr:uid="{00000000-0005-0000-0000-00006D120000}"/>
    <cellStyle name="Normal 2 3 3 4 3 2 2 4" xfId="4685" xr:uid="{00000000-0005-0000-0000-00006E120000}"/>
    <cellStyle name="Normal 2 3 3 4 3 2 3" xfId="4686" xr:uid="{00000000-0005-0000-0000-00006F120000}"/>
    <cellStyle name="Normal 2 3 3 4 3 2 3 2" xfId="4687" xr:uid="{00000000-0005-0000-0000-000070120000}"/>
    <cellStyle name="Normal 2 3 3 4 3 2 3 3" xfId="4688" xr:uid="{00000000-0005-0000-0000-000071120000}"/>
    <cellStyle name="Normal 2 3 3 4 3 2 3 4" xfId="4689" xr:uid="{00000000-0005-0000-0000-000072120000}"/>
    <cellStyle name="Normal 2 3 3 4 3 2 4" xfId="4690" xr:uid="{00000000-0005-0000-0000-000073120000}"/>
    <cellStyle name="Normal 2 3 3 4 3 2 5" xfId="4691" xr:uid="{00000000-0005-0000-0000-000074120000}"/>
    <cellStyle name="Normal 2 3 3 4 3 2 6" xfId="4692" xr:uid="{00000000-0005-0000-0000-000075120000}"/>
    <cellStyle name="Normal 2 3 3 4 3 3" xfId="4693" xr:uid="{00000000-0005-0000-0000-000076120000}"/>
    <cellStyle name="Normal 2 3 3 4 3 3 2" xfId="4694" xr:uid="{00000000-0005-0000-0000-000077120000}"/>
    <cellStyle name="Normal 2 3 3 4 3 3 2 2" xfId="4695" xr:uid="{00000000-0005-0000-0000-000078120000}"/>
    <cellStyle name="Normal 2 3 3 4 3 3 2 3" xfId="4696" xr:uid="{00000000-0005-0000-0000-000079120000}"/>
    <cellStyle name="Normal 2 3 3 4 3 3 2 4" xfId="4697" xr:uid="{00000000-0005-0000-0000-00007A120000}"/>
    <cellStyle name="Normal 2 3 3 4 3 3 3" xfId="4698" xr:uid="{00000000-0005-0000-0000-00007B120000}"/>
    <cellStyle name="Normal 2 3 3 4 3 3 3 2" xfId="4699" xr:uid="{00000000-0005-0000-0000-00007C120000}"/>
    <cellStyle name="Normal 2 3 3 4 3 3 3 3" xfId="4700" xr:uid="{00000000-0005-0000-0000-00007D120000}"/>
    <cellStyle name="Normal 2 3 3 4 3 3 3 4" xfId="4701" xr:uid="{00000000-0005-0000-0000-00007E120000}"/>
    <cellStyle name="Normal 2 3 3 4 3 3 4" xfId="4702" xr:uid="{00000000-0005-0000-0000-00007F120000}"/>
    <cellStyle name="Normal 2 3 3 4 3 3 5" xfId="4703" xr:uid="{00000000-0005-0000-0000-000080120000}"/>
    <cellStyle name="Normal 2 3 3 4 3 3 6" xfId="4704" xr:uid="{00000000-0005-0000-0000-000081120000}"/>
    <cellStyle name="Normal 2 3 3 4 3 4" xfId="4705" xr:uid="{00000000-0005-0000-0000-000082120000}"/>
    <cellStyle name="Normal 2 3 3 4 3 4 2" xfId="4706" xr:uid="{00000000-0005-0000-0000-000083120000}"/>
    <cellStyle name="Normal 2 3 3 4 3 4 3" xfId="4707" xr:uid="{00000000-0005-0000-0000-000084120000}"/>
    <cellStyle name="Normal 2 3 3 4 3 4 4" xfId="4708" xr:uid="{00000000-0005-0000-0000-000085120000}"/>
    <cellStyle name="Normal 2 3 3 4 3 5" xfId="4709" xr:uid="{00000000-0005-0000-0000-000086120000}"/>
    <cellStyle name="Normal 2 3 3 4 3 5 2" xfId="4710" xr:uid="{00000000-0005-0000-0000-000087120000}"/>
    <cellStyle name="Normal 2 3 3 4 3 5 3" xfId="4711" xr:uid="{00000000-0005-0000-0000-000088120000}"/>
    <cellStyle name="Normal 2 3 3 4 3 5 4" xfId="4712" xr:uid="{00000000-0005-0000-0000-000089120000}"/>
    <cellStyle name="Normal 2 3 3 4 3 6" xfId="4713" xr:uid="{00000000-0005-0000-0000-00008A120000}"/>
    <cellStyle name="Normal 2 3 3 4 3 7" xfId="4714" xr:uid="{00000000-0005-0000-0000-00008B120000}"/>
    <cellStyle name="Normal 2 3 3 4 3 8" xfId="4715" xr:uid="{00000000-0005-0000-0000-00008C120000}"/>
    <cellStyle name="Normal 2 3 3 4 4" xfId="4716" xr:uid="{00000000-0005-0000-0000-00008D120000}"/>
    <cellStyle name="Normal 2 3 3 4 4 2" xfId="4717" xr:uid="{00000000-0005-0000-0000-00008E120000}"/>
    <cellStyle name="Normal 2 3 3 4 4 2 2" xfId="4718" xr:uid="{00000000-0005-0000-0000-00008F120000}"/>
    <cellStyle name="Normal 2 3 3 4 4 2 3" xfId="4719" xr:uid="{00000000-0005-0000-0000-000090120000}"/>
    <cellStyle name="Normal 2 3 3 4 4 2 4" xfId="4720" xr:uid="{00000000-0005-0000-0000-000091120000}"/>
    <cellStyle name="Normal 2 3 3 4 4 3" xfId="4721" xr:uid="{00000000-0005-0000-0000-000092120000}"/>
    <cellStyle name="Normal 2 3 3 4 4 3 2" xfId="4722" xr:uid="{00000000-0005-0000-0000-000093120000}"/>
    <cellStyle name="Normal 2 3 3 4 4 3 3" xfId="4723" xr:uid="{00000000-0005-0000-0000-000094120000}"/>
    <cellStyle name="Normal 2 3 3 4 4 3 4" xfId="4724" xr:uid="{00000000-0005-0000-0000-000095120000}"/>
    <cellStyle name="Normal 2 3 3 4 4 4" xfId="4725" xr:uid="{00000000-0005-0000-0000-000096120000}"/>
    <cellStyle name="Normal 2 3 3 4 4 5" xfId="4726" xr:uid="{00000000-0005-0000-0000-000097120000}"/>
    <cellStyle name="Normal 2 3 3 4 4 6" xfId="4727" xr:uid="{00000000-0005-0000-0000-000098120000}"/>
    <cellStyle name="Normal 2 3 3 4 5" xfId="4728" xr:uid="{00000000-0005-0000-0000-000099120000}"/>
    <cellStyle name="Normal 2 3 3 4 5 2" xfId="4729" xr:uid="{00000000-0005-0000-0000-00009A120000}"/>
    <cellStyle name="Normal 2 3 3 4 5 2 2" xfId="4730" xr:uid="{00000000-0005-0000-0000-00009B120000}"/>
    <cellStyle name="Normal 2 3 3 4 5 2 3" xfId="4731" xr:uid="{00000000-0005-0000-0000-00009C120000}"/>
    <cellStyle name="Normal 2 3 3 4 5 2 4" xfId="4732" xr:uid="{00000000-0005-0000-0000-00009D120000}"/>
    <cellStyle name="Normal 2 3 3 4 5 3" xfId="4733" xr:uid="{00000000-0005-0000-0000-00009E120000}"/>
    <cellStyle name="Normal 2 3 3 4 5 3 2" xfId="4734" xr:uid="{00000000-0005-0000-0000-00009F120000}"/>
    <cellStyle name="Normal 2 3 3 4 5 3 3" xfId="4735" xr:uid="{00000000-0005-0000-0000-0000A0120000}"/>
    <cellStyle name="Normal 2 3 3 4 5 3 4" xfId="4736" xr:uid="{00000000-0005-0000-0000-0000A1120000}"/>
    <cellStyle name="Normal 2 3 3 4 5 4" xfId="4737" xr:uid="{00000000-0005-0000-0000-0000A2120000}"/>
    <cellStyle name="Normal 2 3 3 4 5 5" xfId="4738" xr:uid="{00000000-0005-0000-0000-0000A3120000}"/>
    <cellStyle name="Normal 2 3 3 4 5 6" xfId="4739" xr:uid="{00000000-0005-0000-0000-0000A4120000}"/>
    <cellStyle name="Normal 2 3 3 4 6" xfId="4740" xr:uid="{00000000-0005-0000-0000-0000A5120000}"/>
    <cellStyle name="Normal 2 3 3 4 6 2" xfId="4741" xr:uid="{00000000-0005-0000-0000-0000A6120000}"/>
    <cellStyle name="Normal 2 3 3 4 6 3" xfId="4742" xr:uid="{00000000-0005-0000-0000-0000A7120000}"/>
    <cellStyle name="Normal 2 3 3 4 6 4" xfId="4743" xr:uid="{00000000-0005-0000-0000-0000A8120000}"/>
    <cellStyle name="Normal 2 3 3 4 7" xfId="4744" xr:uid="{00000000-0005-0000-0000-0000A9120000}"/>
    <cellStyle name="Normal 2 3 3 4 7 2" xfId="4745" xr:uid="{00000000-0005-0000-0000-0000AA120000}"/>
    <cellStyle name="Normal 2 3 3 4 7 3" xfId="4746" xr:uid="{00000000-0005-0000-0000-0000AB120000}"/>
    <cellStyle name="Normal 2 3 3 4 7 4" xfId="4747" xr:uid="{00000000-0005-0000-0000-0000AC120000}"/>
    <cellStyle name="Normal 2 3 3 4 8" xfId="4748" xr:uid="{00000000-0005-0000-0000-0000AD120000}"/>
    <cellStyle name="Normal 2 3 3 4 9" xfId="4749" xr:uid="{00000000-0005-0000-0000-0000AE120000}"/>
    <cellStyle name="Normal 2 3 3 5" xfId="4750" xr:uid="{00000000-0005-0000-0000-0000AF120000}"/>
    <cellStyle name="Normal 2 3 3 5 2" xfId="4751" xr:uid="{00000000-0005-0000-0000-0000B0120000}"/>
    <cellStyle name="Normal 2 3 3 5 2 2" xfId="4752" xr:uid="{00000000-0005-0000-0000-0000B1120000}"/>
    <cellStyle name="Normal 2 3 3 5 2 2 2" xfId="4753" xr:uid="{00000000-0005-0000-0000-0000B2120000}"/>
    <cellStyle name="Normal 2 3 3 5 2 2 3" xfId="4754" xr:uid="{00000000-0005-0000-0000-0000B3120000}"/>
    <cellStyle name="Normal 2 3 3 5 2 2 4" xfId="4755" xr:uid="{00000000-0005-0000-0000-0000B4120000}"/>
    <cellStyle name="Normal 2 3 3 5 2 3" xfId="4756" xr:uid="{00000000-0005-0000-0000-0000B5120000}"/>
    <cellStyle name="Normal 2 3 3 5 2 3 2" xfId="4757" xr:uid="{00000000-0005-0000-0000-0000B6120000}"/>
    <cellStyle name="Normal 2 3 3 5 2 3 3" xfId="4758" xr:uid="{00000000-0005-0000-0000-0000B7120000}"/>
    <cellStyle name="Normal 2 3 3 5 2 3 4" xfId="4759" xr:uid="{00000000-0005-0000-0000-0000B8120000}"/>
    <cellStyle name="Normal 2 3 3 5 2 4" xfId="4760" xr:uid="{00000000-0005-0000-0000-0000B9120000}"/>
    <cellStyle name="Normal 2 3 3 5 2 5" xfId="4761" xr:uid="{00000000-0005-0000-0000-0000BA120000}"/>
    <cellStyle name="Normal 2 3 3 5 2 6" xfId="4762" xr:uid="{00000000-0005-0000-0000-0000BB120000}"/>
    <cellStyle name="Normal 2 3 3 5 3" xfId="4763" xr:uid="{00000000-0005-0000-0000-0000BC120000}"/>
    <cellStyle name="Normal 2 3 3 5 3 2" xfId="4764" xr:uid="{00000000-0005-0000-0000-0000BD120000}"/>
    <cellStyle name="Normal 2 3 3 5 3 2 2" xfId="4765" xr:uid="{00000000-0005-0000-0000-0000BE120000}"/>
    <cellStyle name="Normal 2 3 3 5 3 2 3" xfId="4766" xr:uid="{00000000-0005-0000-0000-0000BF120000}"/>
    <cellStyle name="Normal 2 3 3 5 3 2 4" xfId="4767" xr:uid="{00000000-0005-0000-0000-0000C0120000}"/>
    <cellStyle name="Normal 2 3 3 5 3 3" xfId="4768" xr:uid="{00000000-0005-0000-0000-0000C1120000}"/>
    <cellStyle name="Normal 2 3 3 5 3 3 2" xfId="4769" xr:uid="{00000000-0005-0000-0000-0000C2120000}"/>
    <cellStyle name="Normal 2 3 3 5 3 3 3" xfId="4770" xr:uid="{00000000-0005-0000-0000-0000C3120000}"/>
    <cellStyle name="Normal 2 3 3 5 3 3 4" xfId="4771" xr:uid="{00000000-0005-0000-0000-0000C4120000}"/>
    <cellStyle name="Normal 2 3 3 5 3 4" xfId="4772" xr:uid="{00000000-0005-0000-0000-0000C5120000}"/>
    <cellStyle name="Normal 2 3 3 5 3 5" xfId="4773" xr:uid="{00000000-0005-0000-0000-0000C6120000}"/>
    <cellStyle name="Normal 2 3 3 5 3 6" xfId="4774" xr:uid="{00000000-0005-0000-0000-0000C7120000}"/>
    <cellStyle name="Normal 2 3 3 5 4" xfId="4775" xr:uid="{00000000-0005-0000-0000-0000C8120000}"/>
    <cellStyle name="Normal 2 3 3 5 4 2" xfId="4776" xr:uid="{00000000-0005-0000-0000-0000C9120000}"/>
    <cellStyle name="Normal 2 3 3 5 4 3" xfId="4777" xr:uid="{00000000-0005-0000-0000-0000CA120000}"/>
    <cellStyle name="Normal 2 3 3 5 4 4" xfId="4778" xr:uid="{00000000-0005-0000-0000-0000CB120000}"/>
    <cellStyle name="Normal 2 3 3 5 5" xfId="4779" xr:uid="{00000000-0005-0000-0000-0000CC120000}"/>
    <cellStyle name="Normal 2 3 3 5 5 2" xfId="4780" xr:uid="{00000000-0005-0000-0000-0000CD120000}"/>
    <cellStyle name="Normal 2 3 3 5 5 3" xfId="4781" xr:uid="{00000000-0005-0000-0000-0000CE120000}"/>
    <cellStyle name="Normal 2 3 3 5 5 4" xfId="4782" xr:uid="{00000000-0005-0000-0000-0000CF120000}"/>
    <cellStyle name="Normal 2 3 3 5 6" xfId="4783" xr:uid="{00000000-0005-0000-0000-0000D0120000}"/>
    <cellStyle name="Normal 2 3 3 5 7" xfId="4784" xr:uid="{00000000-0005-0000-0000-0000D1120000}"/>
    <cellStyle name="Normal 2 3 3 5 8" xfId="4785" xr:uid="{00000000-0005-0000-0000-0000D2120000}"/>
    <cellStyle name="Normal 2 3 3 6" xfId="4786" xr:uid="{00000000-0005-0000-0000-0000D3120000}"/>
    <cellStyle name="Normal 2 3 3 6 2" xfId="4787" xr:uid="{00000000-0005-0000-0000-0000D4120000}"/>
    <cellStyle name="Normal 2 3 3 6 2 2" xfId="4788" xr:uid="{00000000-0005-0000-0000-0000D5120000}"/>
    <cellStyle name="Normal 2 3 3 6 2 2 2" xfId="4789" xr:uid="{00000000-0005-0000-0000-0000D6120000}"/>
    <cellStyle name="Normal 2 3 3 6 2 2 3" xfId="4790" xr:uid="{00000000-0005-0000-0000-0000D7120000}"/>
    <cellStyle name="Normal 2 3 3 6 2 2 4" xfId="4791" xr:uid="{00000000-0005-0000-0000-0000D8120000}"/>
    <cellStyle name="Normal 2 3 3 6 2 3" xfId="4792" xr:uid="{00000000-0005-0000-0000-0000D9120000}"/>
    <cellStyle name="Normal 2 3 3 6 2 3 2" xfId="4793" xr:uid="{00000000-0005-0000-0000-0000DA120000}"/>
    <cellStyle name="Normal 2 3 3 6 2 3 3" xfId="4794" xr:uid="{00000000-0005-0000-0000-0000DB120000}"/>
    <cellStyle name="Normal 2 3 3 6 2 3 4" xfId="4795" xr:uid="{00000000-0005-0000-0000-0000DC120000}"/>
    <cellStyle name="Normal 2 3 3 6 2 4" xfId="4796" xr:uid="{00000000-0005-0000-0000-0000DD120000}"/>
    <cellStyle name="Normal 2 3 3 6 2 5" xfId="4797" xr:uid="{00000000-0005-0000-0000-0000DE120000}"/>
    <cellStyle name="Normal 2 3 3 6 2 6" xfId="4798" xr:uid="{00000000-0005-0000-0000-0000DF120000}"/>
    <cellStyle name="Normal 2 3 3 6 3" xfId="4799" xr:uid="{00000000-0005-0000-0000-0000E0120000}"/>
    <cellStyle name="Normal 2 3 3 6 3 2" xfId="4800" xr:uid="{00000000-0005-0000-0000-0000E1120000}"/>
    <cellStyle name="Normal 2 3 3 6 3 2 2" xfId="4801" xr:uid="{00000000-0005-0000-0000-0000E2120000}"/>
    <cellStyle name="Normal 2 3 3 6 3 2 3" xfId="4802" xr:uid="{00000000-0005-0000-0000-0000E3120000}"/>
    <cellStyle name="Normal 2 3 3 6 3 2 4" xfId="4803" xr:uid="{00000000-0005-0000-0000-0000E4120000}"/>
    <cellStyle name="Normal 2 3 3 6 3 3" xfId="4804" xr:uid="{00000000-0005-0000-0000-0000E5120000}"/>
    <cellStyle name="Normal 2 3 3 6 3 3 2" xfId="4805" xr:uid="{00000000-0005-0000-0000-0000E6120000}"/>
    <cellStyle name="Normal 2 3 3 6 3 3 3" xfId="4806" xr:uid="{00000000-0005-0000-0000-0000E7120000}"/>
    <cellStyle name="Normal 2 3 3 6 3 3 4" xfId="4807" xr:uid="{00000000-0005-0000-0000-0000E8120000}"/>
    <cellStyle name="Normal 2 3 3 6 3 4" xfId="4808" xr:uid="{00000000-0005-0000-0000-0000E9120000}"/>
    <cellStyle name="Normal 2 3 3 6 3 5" xfId="4809" xr:uid="{00000000-0005-0000-0000-0000EA120000}"/>
    <cellStyle name="Normal 2 3 3 6 3 6" xfId="4810" xr:uid="{00000000-0005-0000-0000-0000EB120000}"/>
    <cellStyle name="Normal 2 3 3 6 4" xfId="4811" xr:uid="{00000000-0005-0000-0000-0000EC120000}"/>
    <cellStyle name="Normal 2 3 3 6 4 2" xfId="4812" xr:uid="{00000000-0005-0000-0000-0000ED120000}"/>
    <cellStyle name="Normal 2 3 3 6 4 3" xfId="4813" xr:uid="{00000000-0005-0000-0000-0000EE120000}"/>
    <cellStyle name="Normal 2 3 3 6 4 4" xfId="4814" xr:uid="{00000000-0005-0000-0000-0000EF120000}"/>
    <cellStyle name="Normal 2 3 3 6 5" xfId="4815" xr:uid="{00000000-0005-0000-0000-0000F0120000}"/>
    <cellStyle name="Normal 2 3 3 6 5 2" xfId="4816" xr:uid="{00000000-0005-0000-0000-0000F1120000}"/>
    <cellStyle name="Normal 2 3 3 6 5 3" xfId="4817" xr:uid="{00000000-0005-0000-0000-0000F2120000}"/>
    <cellStyle name="Normal 2 3 3 6 5 4" xfId="4818" xr:uid="{00000000-0005-0000-0000-0000F3120000}"/>
    <cellStyle name="Normal 2 3 3 6 6" xfId="4819" xr:uid="{00000000-0005-0000-0000-0000F4120000}"/>
    <cellStyle name="Normal 2 3 3 6 7" xfId="4820" xr:uid="{00000000-0005-0000-0000-0000F5120000}"/>
    <cellStyle name="Normal 2 3 3 6 8" xfId="4821" xr:uid="{00000000-0005-0000-0000-0000F6120000}"/>
    <cellStyle name="Normal 2 3 3 7" xfId="4822" xr:uid="{00000000-0005-0000-0000-0000F7120000}"/>
    <cellStyle name="Normal 2 3 3 7 2" xfId="4823" xr:uid="{00000000-0005-0000-0000-0000F8120000}"/>
    <cellStyle name="Normal 2 3 3 7 2 2" xfId="4824" xr:uid="{00000000-0005-0000-0000-0000F9120000}"/>
    <cellStyle name="Normal 2 3 3 7 2 2 2" xfId="4825" xr:uid="{00000000-0005-0000-0000-0000FA120000}"/>
    <cellStyle name="Normal 2 3 3 7 2 2 3" xfId="4826" xr:uid="{00000000-0005-0000-0000-0000FB120000}"/>
    <cellStyle name="Normal 2 3 3 7 2 2 4" xfId="4827" xr:uid="{00000000-0005-0000-0000-0000FC120000}"/>
    <cellStyle name="Normal 2 3 3 7 2 3" xfId="4828" xr:uid="{00000000-0005-0000-0000-0000FD120000}"/>
    <cellStyle name="Normal 2 3 3 7 2 3 2" xfId="4829" xr:uid="{00000000-0005-0000-0000-0000FE120000}"/>
    <cellStyle name="Normal 2 3 3 7 2 3 3" xfId="4830" xr:uid="{00000000-0005-0000-0000-0000FF120000}"/>
    <cellStyle name="Normal 2 3 3 7 2 3 4" xfId="4831" xr:uid="{00000000-0005-0000-0000-000000130000}"/>
    <cellStyle name="Normal 2 3 3 7 2 4" xfId="4832" xr:uid="{00000000-0005-0000-0000-000001130000}"/>
    <cellStyle name="Normal 2 3 3 7 2 5" xfId="4833" xr:uid="{00000000-0005-0000-0000-000002130000}"/>
    <cellStyle name="Normal 2 3 3 7 2 6" xfId="4834" xr:uid="{00000000-0005-0000-0000-000003130000}"/>
    <cellStyle name="Normal 2 3 3 7 3" xfId="4835" xr:uid="{00000000-0005-0000-0000-000004130000}"/>
    <cellStyle name="Normal 2 3 3 7 3 2" xfId="4836" xr:uid="{00000000-0005-0000-0000-000005130000}"/>
    <cellStyle name="Normal 2 3 3 7 3 2 2" xfId="4837" xr:uid="{00000000-0005-0000-0000-000006130000}"/>
    <cellStyle name="Normal 2 3 3 7 3 2 3" xfId="4838" xr:uid="{00000000-0005-0000-0000-000007130000}"/>
    <cellStyle name="Normal 2 3 3 7 3 2 4" xfId="4839" xr:uid="{00000000-0005-0000-0000-000008130000}"/>
    <cellStyle name="Normal 2 3 3 7 3 3" xfId="4840" xr:uid="{00000000-0005-0000-0000-000009130000}"/>
    <cellStyle name="Normal 2 3 3 7 3 3 2" xfId="4841" xr:uid="{00000000-0005-0000-0000-00000A130000}"/>
    <cellStyle name="Normal 2 3 3 7 3 3 3" xfId="4842" xr:uid="{00000000-0005-0000-0000-00000B130000}"/>
    <cellStyle name="Normal 2 3 3 7 3 3 4" xfId="4843" xr:uid="{00000000-0005-0000-0000-00000C130000}"/>
    <cellStyle name="Normal 2 3 3 7 3 4" xfId="4844" xr:uid="{00000000-0005-0000-0000-00000D130000}"/>
    <cellStyle name="Normal 2 3 3 7 3 5" xfId="4845" xr:uid="{00000000-0005-0000-0000-00000E130000}"/>
    <cellStyle name="Normal 2 3 3 7 3 6" xfId="4846" xr:uid="{00000000-0005-0000-0000-00000F130000}"/>
    <cellStyle name="Normal 2 3 3 7 4" xfId="4847" xr:uid="{00000000-0005-0000-0000-000010130000}"/>
    <cellStyle name="Normal 2 3 3 7 4 2" xfId="4848" xr:uid="{00000000-0005-0000-0000-000011130000}"/>
    <cellStyle name="Normal 2 3 3 7 4 3" xfId="4849" xr:uid="{00000000-0005-0000-0000-000012130000}"/>
    <cellStyle name="Normal 2 3 3 7 4 4" xfId="4850" xr:uid="{00000000-0005-0000-0000-000013130000}"/>
    <cellStyle name="Normal 2 3 3 7 5" xfId="4851" xr:uid="{00000000-0005-0000-0000-000014130000}"/>
    <cellStyle name="Normal 2 3 3 7 5 2" xfId="4852" xr:uid="{00000000-0005-0000-0000-000015130000}"/>
    <cellStyle name="Normal 2 3 3 7 5 3" xfId="4853" xr:uid="{00000000-0005-0000-0000-000016130000}"/>
    <cellStyle name="Normal 2 3 3 7 5 4" xfId="4854" xr:uid="{00000000-0005-0000-0000-000017130000}"/>
    <cellStyle name="Normal 2 3 3 7 6" xfId="4855" xr:uid="{00000000-0005-0000-0000-000018130000}"/>
    <cellStyle name="Normal 2 3 3 7 7" xfId="4856" xr:uid="{00000000-0005-0000-0000-000019130000}"/>
    <cellStyle name="Normal 2 3 3 7 8" xfId="4857" xr:uid="{00000000-0005-0000-0000-00001A130000}"/>
    <cellStyle name="Normal 2 3 3 8" xfId="4858" xr:uid="{00000000-0005-0000-0000-00001B130000}"/>
    <cellStyle name="Normal 2 3 3 8 2" xfId="4859" xr:uid="{00000000-0005-0000-0000-00001C130000}"/>
    <cellStyle name="Normal 2 3 3 8 2 2" xfId="4860" xr:uid="{00000000-0005-0000-0000-00001D130000}"/>
    <cellStyle name="Normal 2 3 3 8 2 3" xfId="4861" xr:uid="{00000000-0005-0000-0000-00001E130000}"/>
    <cellStyle name="Normal 2 3 3 8 2 4" xfId="4862" xr:uid="{00000000-0005-0000-0000-00001F130000}"/>
    <cellStyle name="Normal 2 3 3 8 3" xfId="4863" xr:uid="{00000000-0005-0000-0000-000020130000}"/>
    <cellStyle name="Normal 2 3 3 8 3 2" xfId="4864" xr:uid="{00000000-0005-0000-0000-000021130000}"/>
    <cellStyle name="Normal 2 3 3 8 3 3" xfId="4865" xr:uid="{00000000-0005-0000-0000-000022130000}"/>
    <cellStyle name="Normal 2 3 3 8 3 4" xfId="4866" xr:uid="{00000000-0005-0000-0000-000023130000}"/>
    <cellStyle name="Normal 2 3 3 8 4" xfId="4867" xr:uid="{00000000-0005-0000-0000-000024130000}"/>
    <cellStyle name="Normal 2 3 3 8 5" xfId="4868" xr:uid="{00000000-0005-0000-0000-000025130000}"/>
    <cellStyle name="Normal 2 3 3 8 6" xfId="4869" xr:uid="{00000000-0005-0000-0000-000026130000}"/>
    <cellStyle name="Normal 2 3 3 9" xfId="4870" xr:uid="{00000000-0005-0000-0000-000027130000}"/>
    <cellStyle name="Normal 2 3 3 9 2" xfId="4871" xr:uid="{00000000-0005-0000-0000-000028130000}"/>
    <cellStyle name="Normal 2 3 3 9 2 2" xfId="4872" xr:uid="{00000000-0005-0000-0000-000029130000}"/>
    <cellStyle name="Normal 2 3 3 9 2 3" xfId="4873" xr:uid="{00000000-0005-0000-0000-00002A130000}"/>
    <cellStyle name="Normal 2 3 3 9 2 4" xfId="4874" xr:uid="{00000000-0005-0000-0000-00002B130000}"/>
    <cellStyle name="Normal 2 3 3 9 3" xfId="4875" xr:uid="{00000000-0005-0000-0000-00002C130000}"/>
    <cellStyle name="Normal 2 3 3 9 3 2" xfId="4876" xr:uid="{00000000-0005-0000-0000-00002D130000}"/>
    <cellStyle name="Normal 2 3 3 9 3 3" xfId="4877" xr:uid="{00000000-0005-0000-0000-00002E130000}"/>
    <cellStyle name="Normal 2 3 3 9 3 4" xfId="4878" xr:uid="{00000000-0005-0000-0000-00002F130000}"/>
    <cellStyle name="Normal 2 3 3 9 4" xfId="4879" xr:uid="{00000000-0005-0000-0000-000030130000}"/>
    <cellStyle name="Normal 2 3 3 9 5" xfId="4880" xr:uid="{00000000-0005-0000-0000-000031130000}"/>
    <cellStyle name="Normal 2 3 3 9 6" xfId="4881" xr:uid="{00000000-0005-0000-0000-000032130000}"/>
    <cellStyle name="Normal 2 3 4" xfId="4882" xr:uid="{00000000-0005-0000-0000-000033130000}"/>
    <cellStyle name="Normal 2 3 4 10" xfId="4883" xr:uid="{00000000-0005-0000-0000-000034130000}"/>
    <cellStyle name="Normal 2 3 4 10 2" xfId="4884" xr:uid="{00000000-0005-0000-0000-000035130000}"/>
    <cellStyle name="Normal 2 3 4 10 3" xfId="4885" xr:uid="{00000000-0005-0000-0000-000036130000}"/>
    <cellStyle name="Normal 2 3 4 10 4" xfId="4886" xr:uid="{00000000-0005-0000-0000-000037130000}"/>
    <cellStyle name="Normal 2 3 4 11" xfId="4887" xr:uid="{00000000-0005-0000-0000-000038130000}"/>
    <cellStyle name="Normal 2 3 4 12" xfId="4888" xr:uid="{00000000-0005-0000-0000-000039130000}"/>
    <cellStyle name="Normal 2 3 4 13" xfId="4889" xr:uid="{00000000-0005-0000-0000-00003A130000}"/>
    <cellStyle name="Normal 2 3 4 2" xfId="4890" xr:uid="{00000000-0005-0000-0000-00003B130000}"/>
    <cellStyle name="Normal 2 3 4 2 10" xfId="4891" xr:uid="{00000000-0005-0000-0000-00003C130000}"/>
    <cellStyle name="Normal 2 3 4 2 11" xfId="4892" xr:uid="{00000000-0005-0000-0000-00003D130000}"/>
    <cellStyle name="Normal 2 3 4 2 12" xfId="4893" xr:uid="{00000000-0005-0000-0000-00003E130000}"/>
    <cellStyle name="Normal 2 3 4 2 2" xfId="4894" xr:uid="{00000000-0005-0000-0000-00003F130000}"/>
    <cellStyle name="Normal 2 3 4 2 2 10" xfId="4895" xr:uid="{00000000-0005-0000-0000-000040130000}"/>
    <cellStyle name="Normal 2 3 4 2 2 2" xfId="4896" xr:uid="{00000000-0005-0000-0000-000041130000}"/>
    <cellStyle name="Normal 2 3 4 2 2 2 2" xfId="4897" xr:uid="{00000000-0005-0000-0000-000042130000}"/>
    <cellStyle name="Normal 2 3 4 2 2 2 2 2" xfId="4898" xr:uid="{00000000-0005-0000-0000-000043130000}"/>
    <cellStyle name="Normal 2 3 4 2 2 2 2 2 2" xfId="4899" xr:uid="{00000000-0005-0000-0000-000044130000}"/>
    <cellStyle name="Normal 2 3 4 2 2 2 2 2 3" xfId="4900" xr:uid="{00000000-0005-0000-0000-000045130000}"/>
    <cellStyle name="Normal 2 3 4 2 2 2 2 2 4" xfId="4901" xr:uid="{00000000-0005-0000-0000-000046130000}"/>
    <cellStyle name="Normal 2 3 4 2 2 2 2 3" xfId="4902" xr:uid="{00000000-0005-0000-0000-000047130000}"/>
    <cellStyle name="Normal 2 3 4 2 2 2 2 3 2" xfId="4903" xr:uid="{00000000-0005-0000-0000-000048130000}"/>
    <cellStyle name="Normal 2 3 4 2 2 2 2 3 3" xfId="4904" xr:uid="{00000000-0005-0000-0000-000049130000}"/>
    <cellStyle name="Normal 2 3 4 2 2 2 2 3 4" xfId="4905" xr:uid="{00000000-0005-0000-0000-00004A130000}"/>
    <cellStyle name="Normal 2 3 4 2 2 2 2 4" xfId="4906" xr:uid="{00000000-0005-0000-0000-00004B130000}"/>
    <cellStyle name="Normal 2 3 4 2 2 2 2 5" xfId="4907" xr:uid="{00000000-0005-0000-0000-00004C130000}"/>
    <cellStyle name="Normal 2 3 4 2 2 2 2 6" xfId="4908" xr:uid="{00000000-0005-0000-0000-00004D130000}"/>
    <cellStyle name="Normal 2 3 4 2 2 2 3" xfId="4909" xr:uid="{00000000-0005-0000-0000-00004E130000}"/>
    <cellStyle name="Normal 2 3 4 2 2 2 3 2" xfId="4910" xr:uid="{00000000-0005-0000-0000-00004F130000}"/>
    <cellStyle name="Normal 2 3 4 2 2 2 3 2 2" xfId="4911" xr:uid="{00000000-0005-0000-0000-000050130000}"/>
    <cellStyle name="Normal 2 3 4 2 2 2 3 2 3" xfId="4912" xr:uid="{00000000-0005-0000-0000-000051130000}"/>
    <cellStyle name="Normal 2 3 4 2 2 2 3 2 4" xfId="4913" xr:uid="{00000000-0005-0000-0000-000052130000}"/>
    <cellStyle name="Normal 2 3 4 2 2 2 3 3" xfId="4914" xr:uid="{00000000-0005-0000-0000-000053130000}"/>
    <cellStyle name="Normal 2 3 4 2 2 2 3 3 2" xfId="4915" xr:uid="{00000000-0005-0000-0000-000054130000}"/>
    <cellStyle name="Normal 2 3 4 2 2 2 3 3 3" xfId="4916" xr:uid="{00000000-0005-0000-0000-000055130000}"/>
    <cellStyle name="Normal 2 3 4 2 2 2 3 3 4" xfId="4917" xr:uid="{00000000-0005-0000-0000-000056130000}"/>
    <cellStyle name="Normal 2 3 4 2 2 2 3 4" xfId="4918" xr:uid="{00000000-0005-0000-0000-000057130000}"/>
    <cellStyle name="Normal 2 3 4 2 2 2 3 5" xfId="4919" xr:uid="{00000000-0005-0000-0000-000058130000}"/>
    <cellStyle name="Normal 2 3 4 2 2 2 3 6" xfId="4920" xr:uid="{00000000-0005-0000-0000-000059130000}"/>
    <cellStyle name="Normal 2 3 4 2 2 2 4" xfId="4921" xr:uid="{00000000-0005-0000-0000-00005A130000}"/>
    <cellStyle name="Normal 2 3 4 2 2 2 4 2" xfId="4922" xr:uid="{00000000-0005-0000-0000-00005B130000}"/>
    <cellStyle name="Normal 2 3 4 2 2 2 4 3" xfId="4923" xr:uid="{00000000-0005-0000-0000-00005C130000}"/>
    <cellStyle name="Normal 2 3 4 2 2 2 4 4" xfId="4924" xr:uid="{00000000-0005-0000-0000-00005D130000}"/>
    <cellStyle name="Normal 2 3 4 2 2 2 5" xfId="4925" xr:uid="{00000000-0005-0000-0000-00005E130000}"/>
    <cellStyle name="Normal 2 3 4 2 2 2 5 2" xfId="4926" xr:uid="{00000000-0005-0000-0000-00005F130000}"/>
    <cellStyle name="Normal 2 3 4 2 2 2 5 3" xfId="4927" xr:uid="{00000000-0005-0000-0000-000060130000}"/>
    <cellStyle name="Normal 2 3 4 2 2 2 5 4" xfId="4928" xr:uid="{00000000-0005-0000-0000-000061130000}"/>
    <cellStyle name="Normal 2 3 4 2 2 2 6" xfId="4929" xr:uid="{00000000-0005-0000-0000-000062130000}"/>
    <cellStyle name="Normal 2 3 4 2 2 2 7" xfId="4930" xr:uid="{00000000-0005-0000-0000-000063130000}"/>
    <cellStyle name="Normal 2 3 4 2 2 2 8" xfId="4931" xr:uid="{00000000-0005-0000-0000-000064130000}"/>
    <cellStyle name="Normal 2 3 4 2 2 3" xfId="4932" xr:uid="{00000000-0005-0000-0000-000065130000}"/>
    <cellStyle name="Normal 2 3 4 2 2 3 2" xfId="4933" xr:uid="{00000000-0005-0000-0000-000066130000}"/>
    <cellStyle name="Normal 2 3 4 2 2 3 2 2" xfId="4934" xr:uid="{00000000-0005-0000-0000-000067130000}"/>
    <cellStyle name="Normal 2 3 4 2 2 3 2 2 2" xfId="4935" xr:uid="{00000000-0005-0000-0000-000068130000}"/>
    <cellStyle name="Normal 2 3 4 2 2 3 2 2 3" xfId="4936" xr:uid="{00000000-0005-0000-0000-000069130000}"/>
    <cellStyle name="Normal 2 3 4 2 2 3 2 2 4" xfId="4937" xr:uid="{00000000-0005-0000-0000-00006A130000}"/>
    <cellStyle name="Normal 2 3 4 2 2 3 2 3" xfId="4938" xr:uid="{00000000-0005-0000-0000-00006B130000}"/>
    <cellStyle name="Normal 2 3 4 2 2 3 2 3 2" xfId="4939" xr:uid="{00000000-0005-0000-0000-00006C130000}"/>
    <cellStyle name="Normal 2 3 4 2 2 3 2 3 3" xfId="4940" xr:uid="{00000000-0005-0000-0000-00006D130000}"/>
    <cellStyle name="Normal 2 3 4 2 2 3 2 3 4" xfId="4941" xr:uid="{00000000-0005-0000-0000-00006E130000}"/>
    <cellStyle name="Normal 2 3 4 2 2 3 2 4" xfId="4942" xr:uid="{00000000-0005-0000-0000-00006F130000}"/>
    <cellStyle name="Normal 2 3 4 2 2 3 2 5" xfId="4943" xr:uid="{00000000-0005-0000-0000-000070130000}"/>
    <cellStyle name="Normal 2 3 4 2 2 3 2 6" xfId="4944" xr:uid="{00000000-0005-0000-0000-000071130000}"/>
    <cellStyle name="Normal 2 3 4 2 2 3 3" xfId="4945" xr:uid="{00000000-0005-0000-0000-000072130000}"/>
    <cellStyle name="Normal 2 3 4 2 2 3 3 2" xfId="4946" xr:uid="{00000000-0005-0000-0000-000073130000}"/>
    <cellStyle name="Normal 2 3 4 2 2 3 3 2 2" xfId="4947" xr:uid="{00000000-0005-0000-0000-000074130000}"/>
    <cellStyle name="Normal 2 3 4 2 2 3 3 2 3" xfId="4948" xr:uid="{00000000-0005-0000-0000-000075130000}"/>
    <cellStyle name="Normal 2 3 4 2 2 3 3 2 4" xfId="4949" xr:uid="{00000000-0005-0000-0000-000076130000}"/>
    <cellStyle name="Normal 2 3 4 2 2 3 3 3" xfId="4950" xr:uid="{00000000-0005-0000-0000-000077130000}"/>
    <cellStyle name="Normal 2 3 4 2 2 3 3 3 2" xfId="4951" xr:uid="{00000000-0005-0000-0000-000078130000}"/>
    <cellStyle name="Normal 2 3 4 2 2 3 3 3 3" xfId="4952" xr:uid="{00000000-0005-0000-0000-000079130000}"/>
    <cellStyle name="Normal 2 3 4 2 2 3 3 3 4" xfId="4953" xr:uid="{00000000-0005-0000-0000-00007A130000}"/>
    <cellStyle name="Normal 2 3 4 2 2 3 3 4" xfId="4954" xr:uid="{00000000-0005-0000-0000-00007B130000}"/>
    <cellStyle name="Normal 2 3 4 2 2 3 3 5" xfId="4955" xr:uid="{00000000-0005-0000-0000-00007C130000}"/>
    <cellStyle name="Normal 2 3 4 2 2 3 3 6" xfId="4956" xr:uid="{00000000-0005-0000-0000-00007D130000}"/>
    <cellStyle name="Normal 2 3 4 2 2 3 4" xfId="4957" xr:uid="{00000000-0005-0000-0000-00007E130000}"/>
    <cellStyle name="Normal 2 3 4 2 2 3 4 2" xfId="4958" xr:uid="{00000000-0005-0000-0000-00007F130000}"/>
    <cellStyle name="Normal 2 3 4 2 2 3 4 3" xfId="4959" xr:uid="{00000000-0005-0000-0000-000080130000}"/>
    <cellStyle name="Normal 2 3 4 2 2 3 4 4" xfId="4960" xr:uid="{00000000-0005-0000-0000-000081130000}"/>
    <cellStyle name="Normal 2 3 4 2 2 3 5" xfId="4961" xr:uid="{00000000-0005-0000-0000-000082130000}"/>
    <cellStyle name="Normal 2 3 4 2 2 3 5 2" xfId="4962" xr:uid="{00000000-0005-0000-0000-000083130000}"/>
    <cellStyle name="Normal 2 3 4 2 2 3 5 3" xfId="4963" xr:uid="{00000000-0005-0000-0000-000084130000}"/>
    <cellStyle name="Normal 2 3 4 2 2 3 5 4" xfId="4964" xr:uid="{00000000-0005-0000-0000-000085130000}"/>
    <cellStyle name="Normal 2 3 4 2 2 3 6" xfId="4965" xr:uid="{00000000-0005-0000-0000-000086130000}"/>
    <cellStyle name="Normal 2 3 4 2 2 3 7" xfId="4966" xr:uid="{00000000-0005-0000-0000-000087130000}"/>
    <cellStyle name="Normal 2 3 4 2 2 3 8" xfId="4967" xr:uid="{00000000-0005-0000-0000-000088130000}"/>
    <cellStyle name="Normal 2 3 4 2 2 4" xfId="4968" xr:uid="{00000000-0005-0000-0000-000089130000}"/>
    <cellStyle name="Normal 2 3 4 2 2 4 2" xfId="4969" xr:uid="{00000000-0005-0000-0000-00008A130000}"/>
    <cellStyle name="Normal 2 3 4 2 2 4 2 2" xfId="4970" xr:uid="{00000000-0005-0000-0000-00008B130000}"/>
    <cellStyle name="Normal 2 3 4 2 2 4 2 3" xfId="4971" xr:uid="{00000000-0005-0000-0000-00008C130000}"/>
    <cellStyle name="Normal 2 3 4 2 2 4 2 4" xfId="4972" xr:uid="{00000000-0005-0000-0000-00008D130000}"/>
    <cellStyle name="Normal 2 3 4 2 2 4 3" xfId="4973" xr:uid="{00000000-0005-0000-0000-00008E130000}"/>
    <cellStyle name="Normal 2 3 4 2 2 4 3 2" xfId="4974" xr:uid="{00000000-0005-0000-0000-00008F130000}"/>
    <cellStyle name="Normal 2 3 4 2 2 4 3 3" xfId="4975" xr:uid="{00000000-0005-0000-0000-000090130000}"/>
    <cellStyle name="Normal 2 3 4 2 2 4 3 4" xfId="4976" xr:uid="{00000000-0005-0000-0000-000091130000}"/>
    <cellStyle name="Normal 2 3 4 2 2 4 4" xfId="4977" xr:uid="{00000000-0005-0000-0000-000092130000}"/>
    <cellStyle name="Normal 2 3 4 2 2 4 5" xfId="4978" xr:uid="{00000000-0005-0000-0000-000093130000}"/>
    <cellStyle name="Normal 2 3 4 2 2 4 6" xfId="4979" xr:uid="{00000000-0005-0000-0000-000094130000}"/>
    <cellStyle name="Normal 2 3 4 2 2 5" xfId="4980" xr:uid="{00000000-0005-0000-0000-000095130000}"/>
    <cellStyle name="Normal 2 3 4 2 2 5 2" xfId="4981" xr:uid="{00000000-0005-0000-0000-000096130000}"/>
    <cellStyle name="Normal 2 3 4 2 2 5 2 2" xfId="4982" xr:uid="{00000000-0005-0000-0000-000097130000}"/>
    <cellStyle name="Normal 2 3 4 2 2 5 2 3" xfId="4983" xr:uid="{00000000-0005-0000-0000-000098130000}"/>
    <cellStyle name="Normal 2 3 4 2 2 5 2 4" xfId="4984" xr:uid="{00000000-0005-0000-0000-000099130000}"/>
    <cellStyle name="Normal 2 3 4 2 2 5 3" xfId="4985" xr:uid="{00000000-0005-0000-0000-00009A130000}"/>
    <cellStyle name="Normal 2 3 4 2 2 5 3 2" xfId="4986" xr:uid="{00000000-0005-0000-0000-00009B130000}"/>
    <cellStyle name="Normal 2 3 4 2 2 5 3 3" xfId="4987" xr:uid="{00000000-0005-0000-0000-00009C130000}"/>
    <cellStyle name="Normal 2 3 4 2 2 5 3 4" xfId="4988" xr:uid="{00000000-0005-0000-0000-00009D130000}"/>
    <cellStyle name="Normal 2 3 4 2 2 5 4" xfId="4989" xr:uid="{00000000-0005-0000-0000-00009E130000}"/>
    <cellStyle name="Normal 2 3 4 2 2 5 5" xfId="4990" xr:uid="{00000000-0005-0000-0000-00009F130000}"/>
    <cellStyle name="Normal 2 3 4 2 2 5 6" xfId="4991" xr:uid="{00000000-0005-0000-0000-0000A0130000}"/>
    <cellStyle name="Normal 2 3 4 2 2 6" xfId="4992" xr:uid="{00000000-0005-0000-0000-0000A1130000}"/>
    <cellStyle name="Normal 2 3 4 2 2 6 2" xfId="4993" xr:uid="{00000000-0005-0000-0000-0000A2130000}"/>
    <cellStyle name="Normal 2 3 4 2 2 6 3" xfId="4994" xr:uid="{00000000-0005-0000-0000-0000A3130000}"/>
    <cellStyle name="Normal 2 3 4 2 2 6 4" xfId="4995" xr:uid="{00000000-0005-0000-0000-0000A4130000}"/>
    <cellStyle name="Normal 2 3 4 2 2 7" xfId="4996" xr:uid="{00000000-0005-0000-0000-0000A5130000}"/>
    <cellStyle name="Normal 2 3 4 2 2 7 2" xfId="4997" xr:uid="{00000000-0005-0000-0000-0000A6130000}"/>
    <cellStyle name="Normal 2 3 4 2 2 7 3" xfId="4998" xr:uid="{00000000-0005-0000-0000-0000A7130000}"/>
    <cellStyle name="Normal 2 3 4 2 2 7 4" xfId="4999" xr:uid="{00000000-0005-0000-0000-0000A8130000}"/>
    <cellStyle name="Normal 2 3 4 2 2 8" xfId="5000" xr:uid="{00000000-0005-0000-0000-0000A9130000}"/>
    <cellStyle name="Normal 2 3 4 2 2 9" xfId="5001" xr:uid="{00000000-0005-0000-0000-0000AA130000}"/>
    <cellStyle name="Normal 2 3 4 2 3" xfId="5002" xr:uid="{00000000-0005-0000-0000-0000AB130000}"/>
    <cellStyle name="Normal 2 3 4 2 3 2" xfId="5003" xr:uid="{00000000-0005-0000-0000-0000AC130000}"/>
    <cellStyle name="Normal 2 3 4 2 3 2 2" xfId="5004" xr:uid="{00000000-0005-0000-0000-0000AD130000}"/>
    <cellStyle name="Normal 2 3 4 2 3 2 2 2" xfId="5005" xr:uid="{00000000-0005-0000-0000-0000AE130000}"/>
    <cellStyle name="Normal 2 3 4 2 3 2 2 3" xfId="5006" xr:uid="{00000000-0005-0000-0000-0000AF130000}"/>
    <cellStyle name="Normal 2 3 4 2 3 2 2 4" xfId="5007" xr:uid="{00000000-0005-0000-0000-0000B0130000}"/>
    <cellStyle name="Normal 2 3 4 2 3 2 3" xfId="5008" xr:uid="{00000000-0005-0000-0000-0000B1130000}"/>
    <cellStyle name="Normal 2 3 4 2 3 2 3 2" xfId="5009" xr:uid="{00000000-0005-0000-0000-0000B2130000}"/>
    <cellStyle name="Normal 2 3 4 2 3 2 3 3" xfId="5010" xr:uid="{00000000-0005-0000-0000-0000B3130000}"/>
    <cellStyle name="Normal 2 3 4 2 3 2 3 4" xfId="5011" xr:uid="{00000000-0005-0000-0000-0000B4130000}"/>
    <cellStyle name="Normal 2 3 4 2 3 2 4" xfId="5012" xr:uid="{00000000-0005-0000-0000-0000B5130000}"/>
    <cellStyle name="Normal 2 3 4 2 3 2 5" xfId="5013" xr:uid="{00000000-0005-0000-0000-0000B6130000}"/>
    <cellStyle name="Normal 2 3 4 2 3 2 6" xfId="5014" xr:uid="{00000000-0005-0000-0000-0000B7130000}"/>
    <cellStyle name="Normal 2 3 4 2 3 3" xfId="5015" xr:uid="{00000000-0005-0000-0000-0000B8130000}"/>
    <cellStyle name="Normal 2 3 4 2 3 3 2" xfId="5016" xr:uid="{00000000-0005-0000-0000-0000B9130000}"/>
    <cellStyle name="Normal 2 3 4 2 3 3 2 2" xfId="5017" xr:uid="{00000000-0005-0000-0000-0000BA130000}"/>
    <cellStyle name="Normal 2 3 4 2 3 3 2 3" xfId="5018" xr:uid="{00000000-0005-0000-0000-0000BB130000}"/>
    <cellStyle name="Normal 2 3 4 2 3 3 2 4" xfId="5019" xr:uid="{00000000-0005-0000-0000-0000BC130000}"/>
    <cellStyle name="Normal 2 3 4 2 3 3 3" xfId="5020" xr:uid="{00000000-0005-0000-0000-0000BD130000}"/>
    <cellStyle name="Normal 2 3 4 2 3 3 3 2" xfId="5021" xr:uid="{00000000-0005-0000-0000-0000BE130000}"/>
    <cellStyle name="Normal 2 3 4 2 3 3 3 3" xfId="5022" xr:uid="{00000000-0005-0000-0000-0000BF130000}"/>
    <cellStyle name="Normal 2 3 4 2 3 3 3 4" xfId="5023" xr:uid="{00000000-0005-0000-0000-0000C0130000}"/>
    <cellStyle name="Normal 2 3 4 2 3 3 4" xfId="5024" xr:uid="{00000000-0005-0000-0000-0000C1130000}"/>
    <cellStyle name="Normal 2 3 4 2 3 3 5" xfId="5025" xr:uid="{00000000-0005-0000-0000-0000C2130000}"/>
    <cellStyle name="Normal 2 3 4 2 3 3 6" xfId="5026" xr:uid="{00000000-0005-0000-0000-0000C3130000}"/>
    <cellStyle name="Normal 2 3 4 2 3 4" xfId="5027" xr:uid="{00000000-0005-0000-0000-0000C4130000}"/>
    <cellStyle name="Normal 2 3 4 2 3 4 2" xfId="5028" xr:uid="{00000000-0005-0000-0000-0000C5130000}"/>
    <cellStyle name="Normal 2 3 4 2 3 4 3" xfId="5029" xr:uid="{00000000-0005-0000-0000-0000C6130000}"/>
    <cellStyle name="Normal 2 3 4 2 3 4 4" xfId="5030" xr:uid="{00000000-0005-0000-0000-0000C7130000}"/>
    <cellStyle name="Normal 2 3 4 2 3 5" xfId="5031" xr:uid="{00000000-0005-0000-0000-0000C8130000}"/>
    <cellStyle name="Normal 2 3 4 2 3 5 2" xfId="5032" xr:uid="{00000000-0005-0000-0000-0000C9130000}"/>
    <cellStyle name="Normal 2 3 4 2 3 5 3" xfId="5033" xr:uid="{00000000-0005-0000-0000-0000CA130000}"/>
    <cellStyle name="Normal 2 3 4 2 3 5 4" xfId="5034" xr:uid="{00000000-0005-0000-0000-0000CB130000}"/>
    <cellStyle name="Normal 2 3 4 2 3 6" xfId="5035" xr:uid="{00000000-0005-0000-0000-0000CC130000}"/>
    <cellStyle name="Normal 2 3 4 2 3 7" xfId="5036" xr:uid="{00000000-0005-0000-0000-0000CD130000}"/>
    <cellStyle name="Normal 2 3 4 2 3 8" xfId="5037" xr:uid="{00000000-0005-0000-0000-0000CE130000}"/>
    <cellStyle name="Normal 2 3 4 2 4" xfId="5038" xr:uid="{00000000-0005-0000-0000-0000CF130000}"/>
    <cellStyle name="Normal 2 3 4 2 4 2" xfId="5039" xr:uid="{00000000-0005-0000-0000-0000D0130000}"/>
    <cellStyle name="Normal 2 3 4 2 4 2 2" xfId="5040" xr:uid="{00000000-0005-0000-0000-0000D1130000}"/>
    <cellStyle name="Normal 2 3 4 2 4 2 2 2" xfId="5041" xr:uid="{00000000-0005-0000-0000-0000D2130000}"/>
    <cellStyle name="Normal 2 3 4 2 4 2 2 3" xfId="5042" xr:uid="{00000000-0005-0000-0000-0000D3130000}"/>
    <cellStyle name="Normal 2 3 4 2 4 2 2 4" xfId="5043" xr:uid="{00000000-0005-0000-0000-0000D4130000}"/>
    <cellStyle name="Normal 2 3 4 2 4 2 3" xfId="5044" xr:uid="{00000000-0005-0000-0000-0000D5130000}"/>
    <cellStyle name="Normal 2 3 4 2 4 2 3 2" xfId="5045" xr:uid="{00000000-0005-0000-0000-0000D6130000}"/>
    <cellStyle name="Normal 2 3 4 2 4 2 3 3" xfId="5046" xr:uid="{00000000-0005-0000-0000-0000D7130000}"/>
    <cellStyle name="Normal 2 3 4 2 4 2 3 4" xfId="5047" xr:uid="{00000000-0005-0000-0000-0000D8130000}"/>
    <cellStyle name="Normal 2 3 4 2 4 2 4" xfId="5048" xr:uid="{00000000-0005-0000-0000-0000D9130000}"/>
    <cellStyle name="Normal 2 3 4 2 4 2 5" xfId="5049" xr:uid="{00000000-0005-0000-0000-0000DA130000}"/>
    <cellStyle name="Normal 2 3 4 2 4 2 6" xfId="5050" xr:uid="{00000000-0005-0000-0000-0000DB130000}"/>
    <cellStyle name="Normal 2 3 4 2 4 3" xfId="5051" xr:uid="{00000000-0005-0000-0000-0000DC130000}"/>
    <cellStyle name="Normal 2 3 4 2 4 3 2" xfId="5052" xr:uid="{00000000-0005-0000-0000-0000DD130000}"/>
    <cellStyle name="Normal 2 3 4 2 4 3 2 2" xfId="5053" xr:uid="{00000000-0005-0000-0000-0000DE130000}"/>
    <cellStyle name="Normal 2 3 4 2 4 3 2 3" xfId="5054" xr:uid="{00000000-0005-0000-0000-0000DF130000}"/>
    <cellStyle name="Normal 2 3 4 2 4 3 2 4" xfId="5055" xr:uid="{00000000-0005-0000-0000-0000E0130000}"/>
    <cellStyle name="Normal 2 3 4 2 4 3 3" xfId="5056" xr:uid="{00000000-0005-0000-0000-0000E1130000}"/>
    <cellStyle name="Normal 2 3 4 2 4 3 3 2" xfId="5057" xr:uid="{00000000-0005-0000-0000-0000E2130000}"/>
    <cellStyle name="Normal 2 3 4 2 4 3 3 3" xfId="5058" xr:uid="{00000000-0005-0000-0000-0000E3130000}"/>
    <cellStyle name="Normal 2 3 4 2 4 3 3 4" xfId="5059" xr:uid="{00000000-0005-0000-0000-0000E4130000}"/>
    <cellStyle name="Normal 2 3 4 2 4 3 4" xfId="5060" xr:uid="{00000000-0005-0000-0000-0000E5130000}"/>
    <cellStyle name="Normal 2 3 4 2 4 3 5" xfId="5061" xr:uid="{00000000-0005-0000-0000-0000E6130000}"/>
    <cellStyle name="Normal 2 3 4 2 4 3 6" xfId="5062" xr:uid="{00000000-0005-0000-0000-0000E7130000}"/>
    <cellStyle name="Normal 2 3 4 2 4 4" xfId="5063" xr:uid="{00000000-0005-0000-0000-0000E8130000}"/>
    <cellStyle name="Normal 2 3 4 2 4 4 2" xfId="5064" xr:uid="{00000000-0005-0000-0000-0000E9130000}"/>
    <cellStyle name="Normal 2 3 4 2 4 4 3" xfId="5065" xr:uid="{00000000-0005-0000-0000-0000EA130000}"/>
    <cellStyle name="Normal 2 3 4 2 4 4 4" xfId="5066" xr:uid="{00000000-0005-0000-0000-0000EB130000}"/>
    <cellStyle name="Normal 2 3 4 2 4 5" xfId="5067" xr:uid="{00000000-0005-0000-0000-0000EC130000}"/>
    <cellStyle name="Normal 2 3 4 2 4 5 2" xfId="5068" xr:uid="{00000000-0005-0000-0000-0000ED130000}"/>
    <cellStyle name="Normal 2 3 4 2 4 5 3" xfId="5069" xr:uid="{00000000-0005-0000-0000-0000EE130000}"/>
    <cellStyle name="Normal 2 3 4 2 4 5 4" xfId="5070" xr:uid="{00000000-0005-0000-0000-0000EF130000}"/>
    <cellStyle name="Normal 2 3 4 2 4 6" xfId="5071" xr:uid="{00000000-0005-0000-0000-0000F0130000}"/>
    <cellStyle name="Normal 2 3 4 2 4 7" xfId="5072" xr:uid="{00000000-0005-0000-0000-0000F1130000}"/>
    <cellStyle name="Normal 2 3 4 2 4 8" xfId="5073" xr:uid="{00000000-0005-0000-0000-0000F2130000}"/>
    <cellStyle name="Normal 2 3 4 2 5" xfId="5074" xr:uid="{00000000-0005-0000-0000-0000F3130000}"/>
    <cellStyle name="Normal 2 3 4 2 5 2" xfId="5075" xr:uid="{00000000-0005-0000-0000-0000F4130000}"/>
    <cellStyle name="Normal 2 3 4 2 5 2 2" xfId="5076" xr:uid="{00000000-0005-0000-0000-0000F5130000}"/>
    <cellStyle name="Normal 2 3 4 2 5 2 2 2" xfId="5077" xr:uid="{00000000-0005-0000-0000-0000F6130000}"/>
    <cellStyle name="Normal 2 3 4 2 5 2 2 3" xfId="5078" xr:uid="{00000000-0005-0000-0000-0000F7130000}"/>
    <cellStyle name="Normal 2 3 4 2 5 2 2 4" xfId="5079" xr:uid="{00000000-0005-0000-0000-0000F8130000}"/>
    <cellStyle name="Normal 2 3 4 2 5 2 3" xfId="5080" xr:uid="{00000000-0005-0000-0000-0000F9130000}"/>
    <cellStyle name="Normal 2 3 4 2 5 2 3 2" xfId="5081" xr:uid="{00000000-0005-0000-0000-0000FA130000}"/>
    <cellStyle name="Normal 2 3 4 2 5 2 3 3" xfId="5082" xr:uid="{00000000-0005-0000-0000-0000FB130000}"/>
    <cellStyle name="Normal 2 3 4 2 5 2 3 4" xfId="5083" xr:uid="{00000000-0005-0000-0000-0000FC130000}"/>
    <cellStyle name="Normal 2 3 4 2 5 2 4" xfId="5084" xr:uid="{00000000-0005-0000-0000-0000FD130000}"/>
    <cellStyle name="Normal 2 3 4 2 5 2 5" xfId="5085" xr:uid="{00000000-0005-0000-0000-0000FE130000}"/>
    <cellStyle name="Normal 2 3 4 2 5 2 6" xfId="5086" xr:uid="{00000000-0005-0000-0000-0000FF130000}"/>
    <cellStyle name="Normal 2 3 4 2 5 3" xfId="5087" xr:uid="{00000000-0005-0000-0000-000000140000}"/>
    <cellStyle name="Normal 2 3 4 2 5 3 2" xfId="5088" xr:uid="{00000000-0005-0000-0000-000001140000}"/>
    <cellStyle name="Normal 2 3 4 2 5 3 2 2" xfId="5089" xr:uid="{00000000-0005-0000-0000-000002140000}"/>
    <cellStyle name="Normal 2 3 4 2 5 3 2 3" xfId="5090" xr:uid="{00000000-0005-0000-0000-000003140000}"/>
    <cellStyle name="Normal 2 3 4 2 5 3 2 4" xfId="5091" xr:uid="{00000000-0005-0000-0000-000004140000}"/>
    <cellStyle name="Normal 2 3 4 2 5 3 3" xfId="5092" xr:uid="{00000000-0005-0000-0000-000005140000}"/>
    <cellStyle name="Normal 2 3 4 2 5 3 3 2" xfId="5093" xr:uid="{00000000-0005-0000-0000-000006140000}"/>
    <cellStyle name="Normal 2 3 4 2 5 3 3 3" xfId="5094" xr:uid="{00000000-0005-0000-0000-000007140000}"/>
    <cellStyle name="Normal 2 3 4 2 5 3 3 4" xfId="5095" xr:uid="{00000000-0005-0000-0000-000008140000}"/>
    <cellStyle name="Normal 2 3 4 2 5 3 4" xfId="5096" xr:uid="{00000000-0005-0000-0000-000009140000}"/>
    <cellStyle name="Normal 2 3 4 2 5 3 5" xfId="5097" xr:uid="{00000000-0005-0000-0000-00000A140000}"/>
    <cellStyle name="Normal 2 3 4 2 5 3 6" xfId="5098" xr:uid="{00000000-0005-0000-0000-00000B140000}"/>
    <cellStyle name="Normal 2 3 4 2 5 4" xfId="5099" xr:uid="{00000000-0005-0000-0000-00000C140000}"/>
    <cellStyle name="Normal 2 3 4 2 5 4 2" xfId="5100" xr:uid="{00000000-0005-0000-0000-00000D140000}"/>
    <cellStyle name="Normal 2 3 4 2 5 4 3" xfId="5101" xr:uid="{00000000-0005-0000-0000-00000E140000}"/>
    <cellStyle name="Normal 2 3 4 2 5 4 4" xfId="5102" xr:uid="{00000000-0005-0000-0000-00000F140000}"/>
    <cellStyle name="Normal 2 3 4 2 5 5" xfId="5103" xr:uid="{00000000-0005-0000-0000-000010140000}"/>
    <cellStyle name="Normal 2 3 4 2 5 5 2" xfId="5104" xr:uid="{00000000-0005-0000-0000-000011140000}"/>
    <cellStyle name="Normal 2 3 4 2 5 5 3" xfId="5105" xr:uid="{00000000-0005-0000-0000-000012140000}"/>
    <cellStyle name="Normal 2 3 4 2 5 5 4" xfId="5106" xr:uid="{00000000-0005-0000-0000-000013140000}"/>
    <cellStyle name="Normal 2 3 4 2 5 6" xfId="5107" xr:uid="{00000000-0005-0000-0000-000014140000}"/>
    <cellStyle name="Normal 2 3 4 2 5 7" xfId="5108" xr:uid="{00000000-0005-0000-0000-000015140000}"/>
    <cellStyle name="Normal 2 3 4 2 5 8" xfId="5109" xr:uid="{00000000-0005-0000-0000-000016140000}"/>
    <cellStyle name="Normal 2 3 4 2 6" xfId="5110" xr:uid="{00000000-0005-0000-0000-000017140000}"/>
    <cellStyle name="Normal 2 3 4 2 6 2" xfId="5111" xr:uid="{00000000-0005-0000-0000-000018140000}"/>
    <cellStyle name="Normal 2 3 4 2 6 2 2" xfId="5112" xr:uid="{00000000-0005-0000-0000-000019140000}"/>
    <cellStyle name="Normal 2 3 4 2 6 2 3" xfId="5113" xr:uid="{00000000-0005-0000-0000-00001A140000}"/>
    <cellStyle name="Normal 2 3 4 2 6 2 4" xfId="5114" xr:uid="{00000000-0005-0000-0000-00001B140000}"/>
    <cellStyle name="Normal 2 3 4 2 6 3" xfId="5115" xr:uid="{00000000-0005-0000-0000-00001C140000}"/>
    <cellStyle name="Normal 2 3 4 2 6 3 2" xfId="5116" xr:uid="{00000000-0005-0000-0000-00001D140000}"/>
    <cellStyle name="Normal 2 3 4 2 6 3 3" xfId="5117" xr:uid="{00000000-0005-0000-0000-00001E140000}"/>
    <cellStyle name="Normal 2 3 4 2 6 3 4" xfId="5118" xr:uid="{00000000-0005-0000-0000-00001F140000}"/>
    <cellStyle name="Normal 2 3 4 2 6 4" xfId="5119" xr:uid="{00000000-0005-0000-0000-000020140000}"/>
    <cellStyle name="Normal 2 3 4 2 6 5" xfId="5120" xr:uid="{00000000-0005-0000-0000-000021140000}"/>
    <cellStyle name="Normal 2 3 4 2 6 6" xfId="5121" xr:uid="{00000000-0005-0000-0000-000022140000}"/>
    <cellStyle name="Normal 2 3 4 2 7" xfId="5122" xr:uid="{00000000-0005-0000-0000-000023140000}"/>
    <cellStyle name="Normal 2 3 4 2 7 2" xfId="5123" xr:uid="{00000000-0005-0000-0000-000024140000}"/>
    <cellStyle name="Normal 2 3 4 2 7 2 2" xfId="5124" xr:uid="{00000000-0005-0000-0000-000025140000}"/>
    <cellStyle name="Normal 2 3 4 2 7 2 3" xfId="5125" xr:uid="{00000000-0005-0000-0000-000026140000}"/>
    <cellStyle name="Normal 2 3 4 2 7 2 4" xfId="5126" xr:uid="{00000000-0005-0000-0000-000027140000}"/>
    <cellStyle name="Normal 2 3 4 2 7 3" xfId="5127" xr:uid="{00000000-0005-0000-0000-000028140000}"/>
    <cellStyle name="Normal 2 3 4 2 7 3 2" xfId="5128" xr:uid="{00000000-0005-0000-0000-000029140000}"/>
    <cellStyle name="Normal 2 3 4 2 7 3 3" xfId="5129" xr:uid="{00000000-0005-0000-0000-00002A140000}"/>
    <cellStyle name="Normal 2 3 4 2 7 3 4" xfId="5130" xr:uid="{00000000-0005-0000-0000-00002B140000}"/>
    <cellStyle name="Normal 2 3 4 2 7 4" xfId="5131" xr:uid="{00000000-0005-0000-0000-00002C140000}"/>
    <cellStyle name="Normal 2 3 4 2 7 5" xfId="5132" xr:uid="{00000000-0005-0000-0000-00002D140000}"/>
    <cellStyle name="Normal 2 3 4 2 7 6" xfId="5133" xr:uid="{00000000-0005-0000-0000-00002E140000}"/>
    <cellStyle name="Normal 2 3 4 2 8" xfId="5134" xr:uid="{00000000-0005-0000-0000-00002F140000}"/>
    <cellStyle name="Normal 2 3 4 2 8 2" xfId="5135" xr:uid="{00000000-0005-0000-0000-000030140000}"/>
    <cellStyle name="Normal 2 3 4 2 8 3" xfId="5136" xr:uid="{00000000-0005-0000-0000-000031140000}"/>
    <cellStyle name="Normal 2 3 4 2 8 4" xfId="5137" xr:uid="{00000000-0005-0000-0000-000032140000}"/>
    <cellStyle name="Normal 2 3 4 2 9" xfId="5138" xr:uid="{00000000-0005-0000-0000-000033140000}"/>
    <cellStyle name="Normal 2 3 4 2 9 2" xfId="5139" xr:uid="{00000000-0005-0000-0000-000034140000}"/>
    <cellStyle name="Normal 2 3 4 2 9 3" xfId="5140" xr:uid="{00000000-0005-0000-0000-000035140000}"/>
    <cellStyle name="Normal 2 3 4 2 9 4" xfId="5141" xr:uid="{00000000-0005-0000-0000-000036140000}"/>
    <cellStyle name="Normal 2 3 4 3" xfId="5142" xr:uid="{00000000-0005-0000-0000-000037140000}"/>
    <cellStyle name="Normal 2 3 4 3 10" xfId="5143" xr:uid="{00000000-0005-0000-0000-000038140000}"/>
    <cellStyle name="Normal 2 3 4 3 2" xfId="5144" xr:uid="{00000000-0005-0000-0000-000039140000}"/>
    <cellStyle name="Normal 2 3 4 3 2 2" xfId="5145" xr:uid="{00000000-0005-0000-0000-00003A140000}"/>
    <cellStyle name="Normal 2 3 4 3 2 2 2" xfId="5146" xr:uid="{00000000-0005-0000-0000-00003B140000}"/>
    <cellStyle name="Normal 2 3 4 3 2 2 2 2" xfId="5147" xr:uid="{00000000-0005-0000-0000-00003C140000}"/>
    <cellStyle name="Normal 2 3 4 3 2 2 2 3" xfId="5148" xr:uid="{00000000-0005-0000-0000-00003D140000}"/>
    <cellStyle name="Normal 2 3 4 3 2 2 2 4" xfId="5149" xr:uid="{00000000-0005-0000-0000-00003E140000}"/>
    <cellStyle name="Normal 2 3 4 3 2 2 3" xfId="5150" xr:uid="{00000000-0005-0000-0000-00003F140000}"/>
    <cellStyle name="Normal 2 3 4 3 2 2 3 2" xfId="5151" xr:uid="{00000000-0005-0000-0000-000040140000}"/>
    <cellStyle name="Normal 2 3 4 3 2 2 3 3" xfId="5152" xr:uid="{00000000-0005-0000-0000-000041140000}"/>
    <cellStyle name="Normal 2 3 4 3 2 2 3 4" xfId="5153" xr:uid="{00000000-0005-0000-0000-000042140000}"/>
    <cellStyle name="Normal 2 3 4 3 2 2 4" xfId="5154" xr:uid="{00000000-0005-0000-0000-000043140000}"/>
    <cellStyle name="Normal 2 3 4 3 2 2 5" xfId="5155" xr:uid="{00000000-0005-0000-0000-000044140000}"/>
    <cellStyle name="Normal 2 3 4 3 2 2 6" xfId="5156" xr:uid="{00000000-0005-0000-0000-000045140000}"/>
    <cellStyle name="Normal 2 3 4 3 2 3" xfId="5157" xr:uid="{00000000-0005-0000-0000-000046140000}"/>
    <cellStyle name="Normal 2 3 4 3 2 3 2" xfId="5158" xr:uid="{00000000-0005-0000-0000-000047140000}"/>
    <cellStyle name="Normal 2 3 4 3 2 3 2 2" xfId="5159" xr:uid="{00000000-0005-0000-0000-000048140000}"/>
    <cellStyle name="Normal 2 3 4 3 2 3 2 3" xfId="5160" xr:uid="{00000000-0005-0000-0000-000049140000}"/>
    <cellStyle name="Normal 2 3 4 3 2 3 2 4" xfId="5161" xr:uid="{00000000-0005-0000-0000-00004A140000}"/>
    <cellStyle name="Normal 2 3 4 3 2 3 3" xfId="5162" xr:uid="{00000000-0005-0000-0000-00004B140000}"/>
    <cellStyle name="Normal 2 3 4 3 2 3 3 2" xfId="5163" xr:uid="{00000000-0005-0000-0000-00004C140000}"/>
    <cellStyle name="Normal 2 3 4 3 2 3 3 3" xfId="5164" xr:uid="{00000000-0005-0000-0000-00004D140000}"/>
    <cellStyle name="Normal 2 3 4 3 2 3 3 4" xfId="5165" xr:uid="{00000000-0005-0000-0000-00004E140000}"/>
    <cellStyle name="Normal 2 3 4 3 2 3 4" xfId="5166" xr:uid="{00000000-0005-0000-0000-00004F140000}"/>
    <cellStyle name="Normal 2 3 4 3 2 3 5" xfId="5167" xr:uid="{00000000-0005-0000-0000-000050140000}"/>
    <cellStyle name="Normal 2 3 4 3 2 3 6" xfId="5168" xr:uid="{00000000-0005-0000-0000-000051140000}"/>
    <cellStyle name="Normal 2 3 4 3 2 4" xfId="5169" xr:uid="{00000000-0005-0000-0000-000052140000}"/>
    <cellStyle name="Normal 2 3 4 3 2 4 2" xfId="5170" xr:uid="{00000000-0005-0000-0000-000053140000}"/>
    <cellStyle name="Normal 2 3 4 3 2 4 3" xfId="5171" xr:uid="{00000000-0005-0000-0000-000054140000}"/>
    <cellStyle name="Normal 2 3 4 3 2 4 4" xfId="5172" xr:uid="{00000000-0005-0000-0000-000055140000}"/>
    <cellStyle name="Normal 2 3 4 3 2 5" xfId="5173" xr:uid="{00000000-0005-0000-0000-000056140000}"/>
    <cellStyle name="Normal 2 3 4 3 2 5 2" xfId="5174" xr:uid="{00000000-0005-0000-0000-000057140000}"/>
    <cellStyle name="Normal 2 3 4 3 2 5 3" xfId="5175" xr:uid="{00000000-0005-0000-0000-000058140000}"/>
    <cellStyle name="Normal 2 3 4 3 2 5 4" xfId="5176" xr:uid="{00000000-0005-0000-0000-000059140000}"/>
    <cellStyle name="Normal 2 3 4 3 2 6" xfId="5177" xr:uid="{00000000-0005-0000-0000-00005A140000}"/>
    <cellStyle name="Normal 2 3 4 3 2 7" xfId="5178" xr:uid="{00000000-0005-0000-0000-00005B140000}"/>
    <cellStyle name="Normal 2 3 4 3 2 8" xfId="5179" xr:uid="{00000000-0005-0000-0000-00005C140000}"/>
    <cellStyle name="Normal 2 3 4 3 3" xfId="5180" xr:uid="{00000000-0005-0000-0000-00005D140000}"/>
    <cellStyle name="Normal 2 3 4 3 3 2" xfId="5181" xr:uid="{00000000-0005-0000-0000-00005E140000}"/>
    <cellStyle name="Normal 2 3 4 3 3 2 2" xfId="5182" xr:uid="{00000000-0005-0000-0000-00005F140000}"/>
    <cellStyle name="Normal 2 3 4 3 3 2 2 2" xfId="5183" xr:uid="{00000000-0005-0000-0000-000060140000}"/>
    <cellStyle name="Normal 2 3 4 3 3 2 2 3" xfId="5184" xr:uid="{00000000-0005-0000-0000-000061140000}"/>
    <cellStyle name="Normal 2 3 4 3 3 2 2 4" xfId="5185" xr:uid="{00000000-0005-0000-0000-000062140000}"/>
    <cellStyle name="Normal 2 3 4 3 3 2 3" xfId="5186" xr:uid="{00000000-0005-0000-0000-000063140000}"/>
    <cellStyle name="Normal 2 3 4 3 3 2 3 2" xfId="5187" xr:uid="{00000000-0005-0000-0000-000064140000}"/>
    <cellStyle name="Normal 2 3 4 3 3 2 3 3" xfId="5188" xr:uid="{00000000-0005-0000-0000-000065140000}"/>
    <cellStyle name="Normal 2 3 4 3 3 2 3 4" xfId="5189" xr:uid="{00000000-0005-0000-0000-000066140000}"/>
    <cellStyle name="Normal 2 3 4 3 3 2 4" xfId="5190" xr:uid="{00000000-0005-0000-0000-000067140000}"/>
    <cellStyle name="Normal 2 3 4 3 3 2 5" xfId="5191" xr:uid="{00000000-0005-0000-0000-000068140000}"/>
    <cellStyle name="Normal 2 3 4 3 3 2 6" xfId="5192" xr:uid="{00000000-0005-0000-0000-000069140000}"/>
    <cellStyle name="Normal 2 3 4 3 3 3" xfId="5193" xr:uid="{00000000-0005-0000-0000-00006A140000}"/>
    <cellStyle name="Normal 2 3 4 3 3 3 2" xfId="5194" xr:uid="{00000000-0005-0000-0000-00006B140000}"/>
    <cellStyle name="Normal 2 3 4 3 3 3 2 2" xfId="5195" xr:uid="{00000000-0005-0000-0000-00006C140000}"/>
    <cellStyle name="Normal 2 3 4 3 3 3 2 3" xfId="5196" xr:uid="{00000000-0005-0000-0000-00006D140000}"/>
    <cellStyle name="Normal 2 3 4 3 3 3 2 4" xfId="5197" xr:uid="{00000000-0005-0000-0000-00006E140000}"/>
    <cellStyle name="Normal 2 3 4 3 3 3 3" xfId="5198" xr:uid="{00000000-0005-0000-0000-00006F140000}"/>
    <cellStyle name="Normal 2 3 4 3 3 3 3 2" xfId="5199" xr:uid="{00000000-0005-0000-0000-000070140000}"/>
    <cellStyle name="Normal 2 3 4 3 3 3 3 3" xfId="5200" xr:uid="{00000000-0005-0000-0000-000071140000}"/>
    <cellStyle name="Normal 2 3 4 3 3 3 3 4" xfId="5201" xr:uid="{00000000-0005-0000-0000-000072140000}"/>
    <cellStyle name="Normal 2 3 4 3 3 3 4" xfId="5202" xr:uid="{00000000-0005-0000-0000-000073140000}"/>
    <cellStyle name="Normal 2 3 4 3 3 3 5" xfId="5203" xr:uid="{00000000-0005-0000-0000-000074140000}"/>
    <cellStyle name="Normal 2 3 4 3 3 3 6" xfId="5204" xr:uid="{00000000-0005-0000-0000-000075140000}"/>
    <cellStyle name="Normal 2 3 4 3 3 4" xfId="5205" xr:uid="{00000000-0005-0000-0000-000076140000}"/>
    <cellStyle name="Normal 2 3 4 3 3 4 2" xfId="5206" xr:uid="{00000000-0005-0000-0000-000077140000}"/>
    <cellStyle name="Normal 2 3 4 3 3 4 3" xfId="5207" xr:uid="{00000000-0005-0000-0000-000078140000}"/>
    <cellStyle name="Normal 2 3 4 3 3 4 4" xfId="5208" xr:uid="{00000000-0005-0000-0000-000079140000}"/>
    <cellStyle name="Normal 2 3 4 3 3 5" xfId="5209" xr:uid="{00000000-0005-0000-0000-00007A140000}"/>
    <cellStyle name="Normal 2 3 4 3 3 5 2" xfId="5210" xr:uid="{00000000-0005-0000-0000-00007B140000}"/>
    <cellStyle name="Normal 2 3 4 3 3 5 3" xfId="5211" xr:uid="{00000000-0005-0000-0000-00007C140000}"/>
    <cellStyle name="Normal 2 3 4 3 3 5 4" xfId="5212" xr:uid="{00000000-0005-0000-0000-00007D140000}"/>
    <cellStyle name="Normal 2 3 4 3 3 6" xfId="5213" xr:uid="{00000000-0005-0000-0000-00007E140000}"/>
    <cellStyle name="Normal 2 3 4 3 3 7" xfId="5214" xr:uid="{00000000-0005-0000-0000-00007F140000}"/>
    <cellStyle name="Normal 2 3 4 3 3 8" xfId="5215" xr:uid="{00000000-0005-0000-0000-000080140000}"/>
    <cellStyle name="Normal 2 3 4 3 4" xfId="5216" xr:uid="{00000000-0005-0000-0000-000081140000}"/>
    <cellStyle name="Normal 2 3 4 3 4 2" xfId="5217" xr:uid="{00000000-0005-0000-0000-000082140000}"/>
    <cellStyle name="Normal 2 3 4 3 4 2 2" xfId="5218" xr:uid="{00000000-0005-0000-0000-000083140000}"/>
    <cellStyle name="Normal 2 3 4 3 4 2 3" xfId="5219" xr:uid="{00000000-0005-0000-0000-000084140000}"/>
    <cellStyle name="Normal 2 3 4 3 4 2 4" xfId="5220" xr:uid="{00000000-0005-0000-0000-000085140000}"/>
    <cellStyle name="Normal 2 3 4 3 4 3" xfId="5221" xr:uid="{00000000-0005-0000-0000-000086140000}"/>
    <cellStyle name="Normal 2 3 4 3 4 3 2" xfId="5222" xr:uid="{00000000-0005-0000-0000-000087140000}"/>
    <cellStyle name="Normal 2 3 4 3 4 3 3" xfId="5223" xr:uid="{00000000-0005-0000-0000-000088140000}"/>
    <cellStyle name="Normal 2 3 4 3 4 3 4" xfId="5224" xr:uid="{00000000-0005-0000-0000-000089140000}"/>
    <cellStyle name="Normal 2 3 4 3 4 4" xfId="5225" xr:uid="{00000000-0005-0000-0000-00008A140000}"/>
    <cellStyle name="Normal 2 3 4 3 4 5" xfId="5226" xr:uid="{00000000-0005-0000-0000-00008B140000}"/>
    <cellStyle name="Normal 2 3 4 3 4 6" xfId="5227" xr:uid="{00000000-0005-0000-0000-00008C140000}"/>
    <cellStyle name="Normal 2 3 4 3 5" xfId="5228" xr:uid="{00000000-0005-0000-0000-00008D140000}"/>
    <cellStyle name="Normal 2 3 4 3 5 2" xfId="5229" xr:uid="{00000000-0005-0000-0000-00008E140000}"/>
    <cellStyle name="Normal 2 3 4 3 5 2 2" xfId="5230" xr:uid="{00000000-0005-0000-0000-00008F140000}"/>
    <cellStyle name="Normal 2 3 4 3 5 2 3" xfId="5231" xr:uid="{00000000-0005-0000-0000-000090140000}"/>
    <cellStyle name="Normal 2 3 4 3 5 2 4" xfId="5232" xr:uid="{00000000-0005-0000-0000-000091140000}"/>
    <cellStyle name="Normal 2 3 4 3 5 3" xfId="5233" xr:uid="{00000000-0005-0000-0000-000092140000}"/>
    <cellStyle name="Normal 2 3 4 3 5 3 2" xfId="5234" xr:uid="{00000000-0005-0000-0000-000093140000}"/>
    <cellStyle name="Normal 2 3 4 3 5 3 3" xfId="5235" xr:uid="{00000000-0005-0000-0000-000094140000}"/>
    <cellStyle name="Normal 2 3 4 3 5 3 4" xfId="5236" xr:uid="{00000000-0005-0000-0000-000095140000}"/>
    <cellStyle name="Normal 2 3 4 3 5 4" xfId="5237" xr:uid="{00000000-0005-0000-0000-000096140000}"/>
    <cellStyle name="Normal 2 3 4 3 5 5" xfId="5238" xr:uid="{00000000-0005-0000-0000-000097140000}"/>
    <cellStyle name="Normal 2 3 4 3 5 6" xfId="5239" xr:uid="{00000000-0005-0000-0000-000098140000}"/>
    <cellStyle name="Normal 2 3 4 3 6" xfId="5240" xr:uid="{00000000-0005-0000-0000-000099140000}"/>
    <cellStyle name="Normal 2 3 4 3 6 2" xfId="5241" xr:uid="{00000000-0005-0000-0000-00009A140000}"/>
    <cellStyle name="Normal 2 3 4 3 6 3" xfId="5242" xr:uid="{00000000-0005-0000-0000-00009B140000}"/>
    <cellStyle name="Normal 2 3 4 3 6 4" xfId="5243" xr:uid="{00000000-0005-0000-0000-00009C140000}"/>
    <cellStyle name="Normal 2 3 4 3 7" xfId="5244" xr:uid="{00000000-0005-0000-0000-00009D140000}"/>
    <cellStyle name="Normal 2 3 4 3 7 2" xfId="5245" xr:uid="{00000000-0005-0000-0000-00009E140000}"/>
    <cellStyle name="Normal 2 3 4 3 7 3" xfId="5246" xr:uid="{00000000-0005-0000-0000-00009F140000}"/>
    <cellStyle name="Normal 2 3 4 3 7 4" xfId="5247" xr:uid="{00000000-0005-0000-0000-0000A0140000}"/>
    <cellStyle name="Normal 2 3 4 3 8" xfId="5248" xr:uid="{00000000-0005-0000-0000-0000A1140000}"/>
    <cellStyle name="Normal 2 3 4 3 9" xfId="5249" xr:uid="{00000000-0005-0000-0000-0000A2140000}"/>
    <cellStyle name="Normal 2 3 4 4" xfId="5250" xr:uid="{00000000-0005-0000-0000-0000A3140000}"/>
    <cellStyle name="Normal 2 3 4 4 2" xfId="5251" xr:uid="{00000000-0005-0000-0000-0000A4140000}"/>
    <cellStyle name="Normal 2 3 4 4 2 2" xfId="5252" xr:uid="{00000000-0005-0000-0000-0000A5140000}"/>
    <cellStyle name="Normal 2 3 4 4 2 2 2" xfId="5253" xr:uid="{00000000-0005-0000-0000-0000A6140000}"/>
    <cellStyle name="Normal 2 3 4 4 2 2 3" xfId="5254" xr:uid="{00000000-0005-0000-0000-0000A7140000}"/>
    <cellStyle name="Normal 2 3 4 4 2 2 4" xfId="5255" xr:uid="{00000000-0005-0000-0000-0000A8140000}"/>
    <cellStyle name="Normal 2 3 4 4 2 3" xfId="5256" xr:uid="{00000000-0005-0000-0000-0000A9140000}"/>
    <cellStyle name="Normal 2 3 4 4 2 3 2" xfId="5257" xr:uid="{00000000-0005-0000-0000-0000AA140000}"/>
    <cellStyle name="Normal 2 3 4 4 2 3 3" xfId="5258" xr:uid="{00000000-0005-0000-0000-0000AB140000}"/>
    <cellStyle name="Normal 2 3 4 4 2 3 4" xfId="5259" xr:uid="{00000000-0005-0000-0000-0000AC140000}"/>
    <cellStyle name="Normal 2 3 4 4 2 4" xfId="5260" xr:uid="{00000000-0005-0000-0000-0000AD140000}"/>
    <cellStyle name="Normal 2 3 4 4 2 5" xfId="5261" xr:uid="{00000000-0005-0000-0000-0000AE140000}"/>
    <cellStyle name="Normal 2 3 4 4 2 6" xfId="5262" xr:uid="{00000000-0005-0000-0000-0000AF140000}"/>
    <cellStyle name="Normal 2 3 4 4 3" xfId="5263" xr:uid="{00000000-0005-0000-0000-0000B0140000}"/>
    <cellStyle name="Normal 2 3 4 4 3 2" xfId="5264" xr:uid="{00000000-0005-0000-0000-0000B1140000}"/>
    <cellStyle name="Normal 2 3 4 4 3 2 2" xfId="5265" xr:uid="{00000000-0005-0000-0000-0000B2140000}"/>
    <cellStyle name="Normal 2 3 4 4 3 2 3" xfId="5266" xr:uid="{00000000-0005-0000-0000-0000B3140000}"/>
    <cellStyle name="Normal 2 3 4 4 3 2 4" xfId="5267" xr:uid="{00000000-0005-0000-0000-0000B4140000}"/>
    <cellStyle name="Normal 2 3 4 4 3 3" xfId="5268" xr:uid="{00000000-0005-0000-0000-0000B5140000}"/>
    <cellStyle name="Normal 2 3 4 4 3 3 2" xfId="5269" xr:uid="{00000000-0005-0000-0000-0000B6140000}"/>
    <cellStyle name="Normal 2 3 4 4 3 3 3" xfId="5270" xr:uid="{00000000-0005-0000-0000-0000B7140000}"/>
    <cellStyle name="Normal 2 3 4 4 3 3 4" xfId="5271" xr:uid="{00000000-0005-0000-0000-0000B8140000}"/>
    <cellStyle name="Normal 2 3 4 4 3 4" xfId="5272" xr:uid="{00000000-0005-0000-0000-0000B9140000}"/>
    <cellStyle name="Normal 2 3 4 4 3 5" xfId="5273" xr:uid="{00000000-0005-0000-0000-0000BA140000}"/>
    <cellStyle name="Normal 2 3 4 4 3 6" xfId="5274" xr:uid="{00000000-0005-0000-0000-0000BB140000}"/>
    <cellStyle name="Normal 2 3 4 4 4" xfId="5275" xr:uid="{00000000-0005-0000-0000-0000BC140000}"/>
    <cellStyle name="Normal 2 3 4 4 4 2" xfId="5276" xr:uid="{00000000-0005-0000-0000-0000BD140000}"/>
    <cellStyle name="Normal 2 3 4 4 4 3" xfId="5277" xr:uid="{00000000-0005-0000-0000-0000BE140000}"/>
    <cellStyle name="Normal 2 3 4 4 4 4" xfId="5278" xr:uid="{00000000-0005-0000-0000-0000BF140000}"/>
    <cellStyle name="Normal 2 3 4 4 5" xfId="5279" xr:uid="{00000000-0005-0000-0000-0000C0140000}"/>
    <cellStyle name="Normal 2 3 4 4 5 2" xfId="5280" xr:uid="{00000000-0005-0000-0000-0000C1140000}"/>
    <cellStyle name="Normal 2 3 4 4 5 3" xfId="5281" xr:uid="{00000000-0005-0000-0000-0000C2140000}"/>
    <cellStyle name="Normal 2 3 4 4 5 4" xfId="5282" xr:uid="{00000000-0005-0000-0000-0000C3140000}"/>
    <cellStyle name="Normal 2 3 4 4 6" xfId="5283" xr:uid="{00000000-0005-0000-0000-0000C4140000}"/>
    <cellStyle name="Normal 2 3 4 4 7" xfId="5284" xr:uid="{00000000-0005-0000-0000-0000C5140000}"/>
    <cellStyle name="Normal 2 3 4 4 8" xfId="5285" xr:uid="{00000000-0005-0000-0000-0000C6140000}"/>
    <cellStyle name="Normal 2 3 4 5" xfId="5286" xr:uid="{00000000-0005-0000-0000-0000C7140000}"/>
    <cellStyle name="Normal 2 3 4 5 2" xfId="5287" xr:uid="{00000000-0005-0000-0000-0000C8140000}"/>
    <cellStyle name="Normal 2 3 4 5 2 2" xfId="5288" xr:uid="{00000000-0005-0000-0000-0000C9140000}"/>
    <cellStyle name="Normal 2 3 4 5 2 2 2" xfId="5289" xr:uid="{00000000-0005-0000-0000-0000CA140000}"/>
    <cellStyle name="Normal 2 3 4 5 2 2 3" xfId="5290" xr:uid="{00000000-0005-0000-0000-0000CB140000}"/>
    <cellStyle name="Normal 2 3 4 5 2 2 4" xfId="5291" xr:uid="{00000000-0005-0000-0000-0000CC140000}"/>
    <cellStyle name="Normal 2 3 4 5 2 3" xfId="5292" xr:uid="{00000000-0005-0000-0000-0000CD140000}"/>
    <cellStyle name="Normal 2 3 4 5 2 3 2" xfId="5293" xr:uid="{00000000-0005-0000-0000-0000CE140000}"/>
    <cellStyle name="Normal 2 3 4 5 2 3 3" xfId="5294" xr:uid="{00000000-0005-0000-0000-0000CF140000}"/>
    <cellStyle name="Normal 2 3 4 5 2 3 4" xfId="5295" xr:uid="{00000000-0005-0000-0000-0000D0140000}"/>
    <cellStyle name="Normal 2 3 4 5 2 4" xfId="5296" xr:uid="{00000000-0005-0000-0000-0000D1140000}"/>
    <cellStyle name="Normal 2 3 4 5 2 5" xfId="5297" xr:uid="{00000000-0005-0000-0000-0000D2140000}"/>
    <cellStyle name="Normal 2 3 4 5 2 6" xfId="5298" xr:uid="{00000000-0005-0000-0000-0000D3140000}"/>
    <cellStyle name="Normal 2 3 4 5 3" xfId="5299" xr:uid="{00000000-0005-0000-0000-0000D4140000}"/>
    <cellStyle name="Normal 2 3 4 5 3 2" xfId="5300" xr:uid="{00000000-0005-0000-0000-0000D5140000}"/>
    <cellStyle name="Normal 2 3 4 5 3 2 2" xfId="5301" xr:uid="{00000000-0005-0000-0000-0000D6140000}"/>
    <cellStyle name="Normal 2 3 4 5 3 2 3" xfId="5302" xr:uid="{00000000-0005-0000-0000-0000D7140000}"/>
    <cellStyle name="Normal 2 3 4 5 3 2 4" xfId="5303" xr:uid="{00000000-0005-0000-0000-0000D8140000}"/>
    <cellStyle name="Normal 2 3 4 5 3 3" xfId="5304" xr:uid="{00000000-0005-0000-0000-0000D9140000}"/>
    <cellStyle name="Normal 2 3 4 5 3 3 2" xfId="5305" xr:uid="{00000000-0005-0000-0000-0000DA140000}"/>
    <cellStyle name="Normal 2 3 4 5 3 3 3" xfId="5306" xr:uid="{00000000-0005-0000-0000-0000DB140000}"/>
    <cellStyle name="Normal 2 3 4 5 3 3 4" xfId="5307" xr:uid="{00000000-0005-0000-0000-0000DC140000}"/>
    <cellStyle name="Normal 2 3 4 5 3 4" xfId="5308" xr:uid="{00000000-0005-0000-0000-0000DD140000}"/>
    <cellStyle name="Normal 2 3 4 5 3 5" xfId="5309" xr:uid="{00000000-0005-0000-0000-0000DE140000}"/>
    <cellStyle name="Normal 2 3 4 5 3 6" xfId="5310" xr:uid="{00000000-0005-0000-0000-0000DF140000}"/>
    <cellStyle name="Normal 2 3 4 5 4" xfId="5311" xr:uid="{00000000-0005-0000-0000-0000E0140000}"/>
    <cellStyle name="Normal 2 3 4 5 4 2" xfId="5312" xr:uid="{00000000-0005-0000-0000-0000E1140000}"/>
    <cellStyle name="Normal 2 3 4 5 4 3" xfId="5313" xr:uid="{00000000-0005-0000-0000-0000E2140000}"/>
    <cellStyle name="Normal 2 3 4 5 4 4" xfId="5314" xr:uid="{00000000-0005-0000-0000-0000E3140000}"/>
    <cellStyle name="Normal 2 3 4 5 5" xfId="5315" xr:uid="{00000000-0005-0000-0000-0000E4140000}"/>
    <cellStyle name="Normal 2 3 4 5 5 2" xfId="5316" xr:uid="{00000000-0005-0000-0000-0000E5140000}"/>
    <cellStyle name="Normal 2 3 4 5 5 3" xfId="5317" xr:uid="{00000000-0005-0000-0000-0000E6140000}"/>
    <cellStyle name="Normal 2 3 4 5 5 4" xfId="5318" xr:uid="{00000000-0005-0000-0000-0000E7140000}"/>
    <cellStyle name="Normal 2 3 4 5 6" xfId="5319" xr:uid="{00000000-0005-0000-0000-0000E8140000}"/>
    <cellStyle name="Normal 2 3 4 5 7" xfId="5320" xr:uid="{00000000-0005-0000-0000-0000E9140000}"/>
    <cellStyle name="Normal 2 3 4 5 8" xfId="5321" xr:uid="{00000000-0005-0000-0000-0000EA140000}"/>
    <cellStyle name="Normal 2 3 4 6" xfId="5322" xr:uid="{00000000-0005-0000-0000-0000EB140000}"/>
    <cellStyle name="Normal 2 3 4 6 2" xfId="5323" xr:uid="{00000000-0005-0000-0000-0000EC140000}"/>
    <cellStyle name="Normal 2 3 4 6 2 2" xfId="5324" xr:uid="{00000000-0005-0000-0000-0000ED140000}"/>
    <cellStyle name="Normal 2 3 4 6 2 2 2" xfId="5325" xr:uid="{00000000-0005-0000-0000-0000EE140000}"/>
    <cellStyle name="Normal 2 3 4 6 2 2 3" xfId="5326" xr:uid="{00000000-0005-0000-0000-0000EF140000}"/>
    <cellStyle name="Normal 2 3 4 6 2 2 4" xfId="5327" xr:uid="{00000000-0005-0000-0000-0000F0140000}"/>
    <cellStyle name="Normal 2 3 4 6 2 3" xfId="5328" xr:uid="{00000000-0005-0000-0000-0000F1140000}"/>
    <cellStyle name="Normal 2 3 4 6 2 3 2" xfId="5329" xr:uid="{00000000-0005-0000-0000-0000F2140000}"/>
    <cellStyle name="Normal 2 3 4 6 2 3 3" xfId="5330" xr:uid="{00000000-0005-0000-0000-0000F3140000}"/>
    <cellStyle name="Normal 2 3 4 6 2 3 4" xfId="5331" xr:uid="{00000000-0005-0000-0000-0000F4140000}"/>
    <cellStyle name="Normal 2 3 4 6 2 4" xfId="5332" xr:uid="{00000000-0005-0000-0000-0000F5140000}"/>
    <cellStyle name="Normal 2 3 4 6 2 5" xfId="5333" xr:uid="{00000000-0005-0000-0000-0000F6140000}"/>
    <cellStyle name="Normal 2 3 4 6 2 6" xfId="5334" xr:uid="{00000000-0005-0000-0000-0000F7140000}"/>
    <cellStyle name="Normal 2 3 4 6 3" xfId="5335" xr:uid="{00000000-0005-0000-0000-0000F8140000}"/>
    <cellStyle name="Normal 2 3 4 6 3 2" xfId="5336" xr:uid="{00000000-0005-0000-0000-0000F9140000}"/>
    <cellStyle name="Normal 2 3 4 6 3 2 2" xfId="5337" xr:uid="{00000000-0005-0000-0000-0000FA140000}"/>
    <cellStyle name="Normal 2 3 4 6 3 2 3" xfId="5338" xr:uid="{00000000-0005-0000-0000-0000FB140000}"/>
    <cellStyle name="Normal 2 3 4 6 3 2 4" xfId="5339" xr:uid="{00000000-0005-0000-0000-0000FC140000}"/>
    <cellStyle name="Normal 2 3 4 6 3 3" xfId="5340" xr:uid="{00000000-0005-0000-0000-0000FD140000}"/>
    <cellStyle name="Normal 2 3 4 6 3 3 2" xfId="5341" xr:uid="{00000000-0005-0000-0000-0000FE140000}"/>
    <cellStyle name="Normal 2 3 4 6 3 3 3" xfId="5342" xr:uid="{00000000-0005-0000-0000-0000FF140000}"/>
    <cellStyle name="Normal 2 3 4 6 3 3 4" xfId="5343" xr:uid="{00000000-0005-0000-0000-000000150000}"/>
    <cellStyle name="Normal 2 3 4 6 3 4" xfId="5344" xr:uid="{00000000-0005-0000-0000-000001150000}"/>
    <cellStyle name="Normal 2 3 4 6 3 5" xfId="5345" xr:uid="{00000000-0005-0000-0000-000002150000}"/>
    <cellStyle name="Normal 2 3 4 6 3 6" xfId="5346" xr:uid="{00000000-0005-0000-0000-000003150000}"/>
    <cellStyle name="Normal 2 3 4 6 4" xfId="5347" xr:uid="{00000000-0005-0000-0000-000004150000}"/>
    <cellStyle name="Normal 2 3 4 6 4 2" xfId="5348" xr:uid="{00000000-0005-0000-0000-000005150000}"/>
    <cellStyle name="Normal 2 3 4 6 4 3" xfId="5349" xr:uid="{00000000-0005-0000-0000-000006150000}"/>
    <cellStyle name="Normal 2 3 4 6 4 4" xfId="5350" xr:uid="{00000000-0005-0000-0000-000007150000}"/>
    <cellStyle name="Normal 2 3 4 6 5" xfId="5351" xr:uid="{00000000-0005-0000-0000-000008150000}"/>
    <cellStyle name="Normal 2 3 4 6 5 2" xfId="5352" xr:uid="{00000000-0005-0000-0000-000009150000}"/>
    <cellStyle name="Normal 2 3 4 6 5 3" xfId="5353" xr:uid="{00000000-0005-0000-0000-00000A150000}"/>
    <cellStyle name="Normal 2 3 4 6 5 4" xfId="5354" xr:uid="{00000000-0005-0000-0000-00000B150000}"/>
    <cellStyle name="Normal 2 3 4 6 6" xfId="5355" xr:uid="{00000000-0005-0000-0000-00000C150000}"/>
    <cellStyle name="Normal 2 3 4 6 7" xfId="5356" xr:uid="{00000000-0005-0000-0000-00000D150000}"/>
    <cellStyle name="Normal 2 3 4 6 8" xfId="5357" xr:uid="{00000000-0005-0000-0000-00000E150000}"/>
    <cellStyle name="Normal 2 3 4 7" xfId="5358" xr:uid="{00000000-0005-0000-0000-00000F150000}"/>
    <cellStyle name="Normal 2 3 4 7 2" xfId="5359" xr:uid="{00000000-0005-0000-0000-000010150000}"/>
    <cellStyle name="Normal 2 3 4 7 2 2" xfId="5360" xr:uid="{00000000-0005-0000-0000-000011150000}"/>
    <cellStyle name="Normal 2 3 4 7 2 3" xfId="5361" xr:uid="{00000000-0005-0000-0000-000012150000}"/>
    <cellStyle name="Normal 2 3 4 7 2 4" xfId="5362" xr:uid="{00000000-0005-0000-0000-000013150000}"/>
    <cellStyle name="Normal 2 3 4 7 3" xfId="5363" xr:uid="{00000000-0005-0000-0000-000014150000}"/>
    <cellStyle name="Normal 2 3 4 7 3 2" xfId="5364" xr:uid="{00000000-0005-0000-0000-000015150000}"/>
    <cellStyle name="Normal 2 3 4 7 3 3" xfId="5365" xr:uid="{00000000-0005-0000-0000-000016150000}"/>
    <cellStyle name="Normal 2 3 4 7 3 4" xfId="5366" xr:uid="{00000000-0005-0000-0000-000017150000}"/>
    <cellStyle name="Normal 2 3 4 7 4" xfId="5367" xr:uid="{00000000-0005-0000-0000-000018150000}"/>
    <cellStyle name="Normal 2 3 4 7 5" xfId="5368" xr:uid="{00000000-0005-0000-0000-000019150000}"/>
    <cellStyle name="Normal 2 3 4 7 6" xfId="5369" xr:uid="{00000000-0005-0000-0000-00001A150000}"/>
    <cellStyle name="Normal 2 3 4 8" xfId="5370" xr:uid="{00000000-0005-0000-0000-00001B150000}"/>
    <cellStyle name="Normal 2 3 4 8 2" xfId="5371" xr:uid="{00000000-0005-0000-0000-00001C150000}"/>
    <cellStyle name="Normal 2 3 4 8 2 2" xfId="5372" xr:uid="{00000000-0005-0000-0000-00001D150000}"/>
    <cellStyle name="Normal 2 3 4 8 2 3" xfId="5373" xr:uid="{00000000-0005-0000-0000-00001E150000}"/>
    <cellStyle name="Normal 2 3 4 8 2 4" xfId="5374" xr:uid="{00000000-0005-0000-0000-00001F150000}"/>
    <cellStyle name="Normal 2 3 4 8 3" xfId="5375" xr:uid="{00000000-0005-0000-0000-000020150000}"/>
    <cellStyle name="Normal 2 3 4 8 3 2" xfId="5376" xr:uid="{00000000-0005-0000-0000-000021150000}"/>
    <cellStyle name="Normal 2 3 4 8 3 3" xfId="5377" xr:uid="{00000000-0005-0000-0000-000022150000}"/>
    <cellStyle name="Normal 2 3 4 8 3 4" xfId="5378" xr:uid="{00000000-0005-0000-0000-000023150000}"/>
    <cellStyle name="Normal 2 3 4 8 4" xfId="5379" xr:uid="{00000000-0005-0000-0000-000024150000}"/>
    <cellStyle name="Normal 2 3 4 8 5" xfId="5380" xr:uid="{00000000-0005-0000-0000-000025150000}"/>
    <cellStyle name="Normal 2 3 4 8 6" xfId="5381" xr:uid="{00000000-0005-0000-0000-000026150000}"/>
    <cellStyle name="Normal 2 3 4 9" xfId="5382" xr:uid="{00000000-0005-0000-0000-000027150000}"/>
    <cellStyle name="Normal 2 3 4 9 2" xfId="5383" xr:uid="{00000000-0005-0000-0000-000028150000}"/>
    <cellStyle name="Normal 2 3 4 9 3" xfId="5384" xr:uid="{00000000-0005-0000-0000-000029150000}"/>
    <cellStyle name="Normal 2 3 4 9 4" xfId="5385" xr:uid="{00000000-0005-0000-0000-00002A150000}"/>
    <cellStyle name="Normal 2 3 5" xfId="5386" xr:uid="{00000000-0005-0000-0000-00002B150000}"/>
    <cellStyle name="Normal 2 3 5 10" xfId="5387" xr:uid="{00000000-0005-0000-0000-00002C150000}"/>
    <cellStyle name="Normal 2 3 5 11" xfId="5388" xr:uid="{00000000-0005-0000-0000-00002D150000}"/>
    <cellStyle name="Normal 2 3 5 12" xfId="5389" xr:uid="{00000000-0005-0000-0000-00002E150000}"/>
    <cellStyle name="Normal 2 3 5 2" xfId="5390" xr:uid="{00000000-0005-0000-0000-00002F150000}"/>
    <cellStyle name="Normal 2 3 5 2 10" xfId="5391" xr:uid="{00000000-0005-0000-0000-000030150000}"/>
    <cellStyle name="Normal 2 3 5 2 2" xfId="5392" xr:uid="{00000000-0005-0000-0000-000031150000}"/>
    <cellStyle name="Normal 2 3 5 2 2 2" xfId="5393" xr:uid="{00000000-0005-0000-0000-000032150000}"/>
    <cellStyle name="Normal 2 3 5 2 2 2 2" xfId="5394" xr:uid="{00000000-0005-0000-0000-000033150000}"/>
    <cellStyle name="Normal 2 3 5 2 2 2 2 2" xfId="5395" xr:uid="{00000000-0005-0000-0000-000034150000}"/>
    <cellStyle name="Normal 2 3 5 2 2 2 2 3" xfId="5396" xr:uid="{00000000-0005-0000-0000-000035150000}"/>
    <cellStyle name="Normal 2 3 5 2 2 2 2 4" xfId="5397" xr:uid="{00000000-0005-0000-0000-000036150000}"/>
    <cellStyle name="Normal 2 3 5 2 2 2 3" xfId="5398" xr:uid="{00000000-0005-0000-0000-000037150000}"/>
    <cellStyle name="Normal 2 3 5 2 2 2 3 2" xfId="5399" xr:uid="{00000000-0005-0000-0000-000038150000}"/>
    <cellStyle name="Normal 2 3 5 2 2 2 3 3" xfId="5400" xr:uid="{00000000-0005-0000-0000-000039150000}"/>
    <cellStyle name="Normal 2 3 5 2 2 2 3 4" xfId="5401" xr:uid="{00000000-0005-0000-0000-00003A150000}"/>
    <cellStyle name="Normal 2 3 5 2 2 2 4" xfId="5402" xr:uid="{00000000-0005-0000-0000-00003B150000}"/>
    <cellStyle name="Normal 2 3 5 2 2 2 5" xfId="5403" xr:uid="{00000000-0005-0000-0000-00003C150000}"/>
    <cellStyle name="Normal 2 3 5 2 2 2 6" xfId="5404" xr:uid="{00000000-0005-0000-0000-00003D150000}"/>
    <cellStyle name="Normal 2 3 5 2 2 3" xfId="5405" xr:uid="{00000000-0005-0000-0000-00003E150000}"/>
    <cellStyle name="Normal 2 3 5 2 2 3 2" xfId="5406" xr:uid="{00000000-0005-0000-0000-00003F150000}"/>
    <cellStyle name="Normal 2 3 5 2 2 3 2 2" xfId="5407" xr:uid="{00000000-0005-0000-0000-000040150000}"/>
    <cellStyle name="Normal 2 3 5 2 2 3 2 3" xfId="5408" xr:uid="{00000000-0005-0000-0000-000041150000}"/>
    <cellStyle name="Normal 2 3 5 2 2 3 2 4" xfId="5409" xr:uid="{00000000-0005-0000-0000-000042150000}"/>
    <cellStyle name="Normal 2 3 5 2 2 3 3" xfId="5410" xr:uid="{00000000-0005-0000-0000-000043150000}"/>
    <cellStyle name="Normal 2 3 5 2 2 3 3 2" xfId="5411" xr:uid="{00000000-0005-0000-0000-000044150000}"/>
    <cellStyle name="Normal 2 3 5 2 2 3 3 3" xfId="5412" xr:uid="{00000000-0005-0000-0000-000045150000}"/>
    <cellStyle name="Normal 2 3 5 2 2 3 3 4" xfId="5413" xr:uid="{00000000-0005-0000-0000-000046150000}"/>
    <cellStyle name="Normal 2 3 5 2 2 3 4" xfId="5414" xr:uid="{00000000-0005-0000-0000-000047150000}"/>
    <cellStyle name="Normal 2 3 5 2 2 3 5" xfId="5415" xr:uid="{00000000-0005-0000-0000-000048150000}"/>
    <cellStyle name="Normal 2 3 5 2 2 3 6" xfId="5416" xr:uid="{00000000-0005-0000-0000-000049150000}"/>
    <cellStyle name="Normal 2 3 5 2 2 4" xfId="5417" xr:uid="{00000000-0005-0000-0000-00004A150000}"/>
    <cellStyle name="Normal 2 3 5 2 2 4 2" xfId="5418" xr:uid="{00000000-0005-0000-0000-00004B150000}"/>
    <cellStyle name="Normal 2 3 5 2 2 4 3" xfId="5419" xr:uid="{00000000-0005-0000-0000-00004C150000}"/>
    <cellStyle name="Normal 2 3 5 2 2 4 4" xfId="5420" xr:uid="{00000000-0005-0000-0000-00004D150000}"/>
    <cellStyle name="Normal 2 3 5 2 2 5" xfId="5421" xr:uid="{00000000-0005-0000-0000-00004E150000}"/>
    <cellStyle name="Normal 2 3 5 2 2 5 2" xfId="5422" xr:uid="{00000000-0005-0000-0000-00004F150000}"/>
    <cellStyle name="Normal 2 3 5 2 2 5 3" xfId="5423" xr:uid="{00000000-0005-0000-0000-000050150000}"/>
    <cellStyle name="Normal 2 3 5 2 2 5 4" xfId="5424" xr:uid="{00000000-0005-0000-0000-000051150000}"/>
    <cellStyle name="Normal 2 3 5 2 2 6" xfId="5425" xr:uid="{00000000-0005-0000-0000-000052150000}"/>
    <cellStyle name="Normal 2 3 5 2 2 7" xfId="5426" xr:uid="{00000000-0005-0000-0000-000053150000}"/>
    <cellStyle name="Normal 2 3 5 2 2 8" xfId="5427" xr:uid="{00000000-0005-0000-0000-000054150000}"/>
    <cellStyle name="Normal 2 3 5 2 3" xfId="5428" xr:uid="{00000000-0005-0000-0000-000055150000}"/>
    <cellStyle name="Normal 2 3 5 2 3 2" xfId="5429" xr:uid="{00000000-0005-0000-0000-000056150000}"/>
    <cellStyle name="Normal 2 3 5 2 3 2 2" xfId="5430" xr:uid="{00000000-0005-0000-0000-000057150000}"/>
    <cellStyle name="Normal 2 3 5 2 3 2 2 2" xfId="5431" xr:uid="{00000000-0005-0000-0000-000058150000}"/>
    <cellStyle name="Normal 2 3 5 2 3 2 2 3" xfId="5432" xr:uid="{00000000-0005-0000-0000-000059150000}"/>
    <cellStyle name="Normal 2 3 5 2 3 2 2 4" xfId="5433" xr:uid="{00000000-0005-0000-0000-00005A150000}"/>
    <cellStyle name="Normal 2 3 5 2 3 2 3" xfId="5434" xr:uid="{00000000-0005-0000-0000-00005B150000}"/>
    <cellStyle name="Normal 2 3 5 2 3 2 3 2" xfId="5435" xr:uid="{00000000-0005-0000-0000-00005C150000}"/>
    <cellStyle name="Normal 2 3 5 2 3 2 3 3" xfId="5436" xr:uid="{00000000-0005-0000-0000-00005D150000}"/>
    <cellStyle name="Normal 2 3 5 2 3 2 3 4" xfId="5437" xr:uid="{00000000-0005-0000-0000-00005E150000}"/>
    <cellStyle name="Normal 2 3 5 2 3 2 4" xfId="5438" xr:uid="{00000000-0005-0000-0000-00005F150000}"/>
    <cellStyle name="Normal 2 3 5 2 3 2 5" xfId="5439" xr:uid="{00000000-0005-0000-0000-000060150000}"/>
    <cellStyle name="Normal 2 3 5 2 3 2 6" xfId="5440" xr:uid="{00000000-0005-0000-0000-000061150000}"/>
    <cellStyle name="Normal 2 3 5 2 3 3" xfId="5441" xr:uid="{00000000-0005-0000-0000-000062150000}"/>
    <cellStyle name="Normal 2 3 5 2 3 3 2" xfId="5442" xr:uid="{00000000-0005-0000-0000-000063150000}"/>
    <cellStyle name="Normal 2 3 5 2 3 3 2 2" xfId="5443" xr:uid="{00000000-0005-0000-0000-000064150000}"/>
    <cellStyle name="Normal 2 3 5 2 3 3 2 3" xfId="5444" xr:uid="{00000000-0005-0000-0000-000065150000}"/>
    <cellStyle name="Normal 2 3 5 2 3 3 2 4" xfId="5445" xr:uid="{00000000-0005-0000-0000-000066150000}"/>
    <cellStyle name="Normal 2 3 5 2 3 3 3" xfId="5446" xr:uid="{00000000-0005-0000-0000-000067150000}"/>
    <cellStyle name="Normal 2 3 5 2 3 3 3 2" xfId="5447" xr:uid="{00000000-0005-0000-0000-000068150000}"/>
    <cellStyle name="Normal 2 3 5 2 3 3 3 3" xfId="5448" xr:uid="{00000000-0005-0000-0000-000069150000}"/>
    <cellStyle name="Normal 2 3 5 2 3 3 3 4" xfId="5449" xr:uid="{00000000-0005-0000-0000-00006A150000}"/>
    <cellStyle name="Normal 2 3 5 2 3 3 4" xfId="5450" xr:uid="{00000000-0005-0000-0000-00006B150000}"/>
    <cellStyle name="Normal 2 3 5 2 3 3 5" xfId="5451" xr:uid="{00000000-0005-0000-0000-00006C150000}"/>
    <cellStyle name="Normal 2 3 5 2 3 3 6" xfId="5452" xr:uid="{00000000-0005-0000-0000-00006D150000}"/>
    <cellStyle name="Normal 2 3 5 2 3 4" xfId="5453" xr:uid="{00000000-0005-0000-0000-00006E150000}"/>
    <cellStyle name="Normal 2 3 5 2 3 4 2" xfId="5454" xr:uid="{00000000-0005-0000-0000-00006F150000}"/>
    <cellStyle name="Normal 2 3 5 2 3 4 3" xfId="5455" xr:uid="{00000000-0005-0000-0000-000070150000}"/>
    <cellStyle name="Normal 2 3 5 2 3 4 4" xfId="5456" xr:uid="{00000000-0005-0000-0000-000071150000}"/>
    <cellStyle name="Normal 2 3 5 2 3 5" xfId="5457" xr:uid="{00000000-0005-0000-0000-000072150000}"/>
    <cellStyle name="Normal 2 3 5 2 3 5 2" xfId="5458" xr:uid="{00000000-0005-0000-0000-000073150000}"/>
    <cellStyle name="Normal 2 3 5 2 3 5 3" xfId="5459" xr:uid="{00000000-0005-0000-0000-000074150000}"/>
    <cellStyle name="Normal 2 3 5 2 3 5 4" xfId="5460" xr:uid="{00000000-0005-0000-0000-000075150000}"/>
    <cellStyle name="Normal 2 3 5 2 3 6" xfId="5461" xr:uid="{00000000-0005-0000-0000-000076150000}"/>
    <cellStyle name="Normal 2 3 5 2 3 7" xfId="5462" xr:uid="{00000000-0005-0000-0000-000077150000}"/>
    <cellStyle name="Normal 2 3 5 2 3 8" xfId="5463" xr:uid="{00000000-0005-0000-0000-000078150000}"/>
    <cellStyle name="Normal 2 3 5 2 4" xfId="5464" xr:uid="{00000000-0005-0000-0000-000079150000}"/>
    <cellStyle name="Normal 2 3 5 2 4 2" xfId="5465" xr:uid="{00000000-0005-0000-0000-00007A150000}"/>
    <cellStyle name="Normal 2 3 5 2 4 2 2" xfId="5466" xr:uid="{00000000-0005-0000-0000-00007B150000}"/>
    <cellStyle name="Normal 2 3 5 2 4 2 3" xfId="5467" xr:uid="{00000000-0005-0000-0000-00007C150000}"/>
    <cellStyle name="Normal 2 3 5 2 4 2 4" xfId="5468" xr:uid="{00000000-0005-0000-0000-00007D150000}"/>
    <cellStyle name="Normal 2 3 5 2 4 3" xfId="5469" xr:uid="{00000000-0005-0000-0000-00007E150000}"/>
    <cellStyle name="Normal 2 3 5 2 4 3 2" xfId="5470" xr:uid="{00000000-0005-0000-0000-00007F150000}"/>
    <cellStyle name="Normal 2 3 5 2 4 3 3" xfId="5471" xr:uid="{00000000-0005-0000-0000-000080150000}"/>
    <cellStyle name="Normal 2 3 5 2 4 3 4" xfId="5472" xr:uid="{00000000-0005-0000-0000-000081150000}"/>
    <cellStyle name="Normal 2 3 5 2 4 4" xfId="5473" xr:uid="{00000000-0005-0000-0000-000082150000}"/>
    <cellStyle name="Normal 2 3 5 2 4 5" xfId="5474" xr:uid="{00000000-0005-0000-0000-000083150000}"/>
    <cellStyle name="Normal 2 3 5 2 4 6" xfId="5475" xr:uid="{00000000-0005-0000-0000-000084150000}"/>
    <cellStyle name="Normal 2 3 5 2 5" xfId="5476" xr:uid="{00000000-0005-0000-0000-000085150000}"/>
    <cellStyle name="Normal 2 3 5 2 5 2" xfId="5477" xr:uid="{00000000-0005-0000-0000-000086150000}"/>
    <cellStyle name="Normal 2 3 5 2 5 2 2" xfId="5478" xr:uid="{00000000-0005-0000-0000-000087150000}"/>
    <cellStyle name="Normal 2 3 5 2 5 2 3" xfId="5479" xr:uid="{00000000-0005-0000-0000-000088150000}"/>
    <cellStyle name="Normal 2 3 5 2 5 2 4" xfId="5480" xr:uid="{00000000-0005-0000-0000-000089150000}"/>
    <cellStyle name="Normal 2 3 5 2 5 3" xfId="5481" xr:uid="{00000000-0005-0000-0000-00008A150000}"/>
    <cellStyle name="Normal 2 3 5 2 5 3 2" xfId="5482" xr:uid="{00000000-0005-0000-0000-00008B150000}"/>
    <cellStyle name="Normal 2 3 5 2 5 3 3" xfId="5483" xr:uid="{00000000-0005-0000-0000-00008C150000}"/>
    <cellStyle name="Normal 2 3 5 2 5 3 4" xfId="5484" xr:uid="{00000000-0005-0000-0000-00008D150000}"/>
    <cellStyle name="Normal 2 3 5 2 5 4" xfId="5485" xr:uid="{00000000-0005-0000-0000-00008E150000}"/>
    <cellStyle name="Normal 2 3 5 2 5 5" xfId="5486" xr:uid="{00000000-0005-0000-0000-00008F150000}"/>
    <cellStyle name="Normal 2 3 5 2 5 6" xfId="5487" xr:uid="{00000000-0005-0000-0000-000090150000}"/>
    <cellStyle name="Normal 2 3 5 2 6" xfId="5488" xr:uid="{00000000-0005-0000-0000-000091150000}"/>
    <cellStyle name="Normal 2 3 5 2 6 2" xfId="5489" xr:uid="{00000000-0005-0000-0000-000092150000}"/>
    <cellStyle name="Normal 2 3 5 2 6 3" xfId="5490" xr:uid="{00000000-0005-0000-0000-000093150000}"/>
    <cellStyle name="Normal 2 3 5 2 6 4" xfId="5491" xr:uid="{00000000-0005-0000-0000-000094150000}"/>
    <cellStyle name="Normal 2 3 5 2 7" xfId="5492" xr:uid="{00000000-0005-0000-0000-000095150000}"/>
    <cellStyle name="Normal 2 3 5 2 7 2" xfId="5493" xr:uid="{00000000-0005-0000-0000-000096150000}"/>
    <cellStyle name="Normal 2 3 5 2 7 3" xfId="5494" xr:uid="{00000000-0005-0000-0000-000097150000}"/>
    <cellStyle name="Normal 2 3 5 2 7 4" xfId="5495" xr:uid="{00000000-0005-0000-0000-000098150000}"/>
    <cellStyle name="Normal 2 3 5 2 8" xfId="5496" xr:uid="{00000000-0005-0000-0000-000099150000}"/>
    <cellStyle name="Normal 2 3 5 2 9" xfId="5497" xr:uid="{00000000-0005-0000-0000-00009A150000}"/>
    <cellStyle name="Normal 2 3 5 3" xfId="5498" xr:uid="{00000000-0005-0000-0000-00009B150000}"/>
    <cellStyle name="Normal 2 3 5 3 2" xfId="5499" xr:uid="{00000000-0005-0000-0000-00009C150000}"/>
    <cellStyle name="Normal 2 3 5 3 2 2" xfId="5500" xr:uid="{00000000-0005-0000-0000-00009D150000}"/>
    <cellStyle name="Normal 2 3 5 3 2 2 2" xfId="5501" xr:uid="{00000000-0005-0000-0000-00009E150000}"/>
    <cellStyle name="Normal 2 3 5 3 2 2 3" xfId="5502" xr:uid="{00000000-0005-0000-0000-00009F150000}"/>
    <cellStyle name="Normal 2 3 5 3 2 2 4" xfId="5503" xr:uid="{00000000-0005-0000-0000-0000A0150000}"/>
    <cellStyle name="Normal 2 3 5 3 2 3" xfId="5504" xr:uid="{00000000-0005-0000-0000-0000A1150000}"/>
    <cellStyle name="Normal 2 3 5 3 2 3 2" xfId="5505" xr:uid="{00000000-0005-0000-0000-0000A2150000}"/>
    <cellStyle name="Normal 2 3 5 3 2 3 3" xfId="5506" xr:uid="{00000000-0005-0000-0000-0000A3150000}"/>
    <cellStyle name="Normal 2 3 5 3 2 3 4" xfId="5507" xr:uid="{00000000-0005-0000-0000-0000A4150000}"/>
    <cellStyle name="Normal 2 3 5 3 2 4" xfId="5508" xr:uid="{00000000-0005-0000-0000-0000A5150000}"/>
    <cellStyle name="Normal 2 3 5 3 2 5" xfId="5509" xr:uid="{00000000-0005-0000-0000-0000A6150000}"/>
    <cellStyle name="Normal 2 3 5 3 2 6" xfId="5510" xr:uid="{00000000-0005-0000-0000-0000A7150000}"/>
    <cellStyle name="Normal 2 3 5 3 3" xfId="5511" xr:uid="{00000000-0005-0000-0000-0000A8150000}"/>
    <cellStyle name="Normal 2 3 5 3 3 2" xfId="5512" xr:uid="{00000000-0005-0000-0000-0000A9150000}"/>
    <cellStyle name="Normal 2 3 5 3 3 2 2" xfId="5513" xr:uid="{00000000-0005-0000-0000-0000AA150000}"/>
    <cellStyle name="Normal 2 3 5 3 3 2 3" xfId="5514" xr:uid="{00000000-0005-0000-0000-0000AB150000}"/>
    <cellStyle name="Normal 2 3 5 3 3 2 4" xfId="5515" xr:uid="{00000000-0005-0000-0000-0000AC150000}"/>
    <cellStyle name="Normal 2 3 5 3 3 3" xfId="5516" xr:uid="{00000000-0005-0000-0000-0000AD150000}"/>
    <cellStyle name="Normal 2 3 5 3 3 3 2" xfId="5517" xr:uid="{00000000-0005-0000-0000-0000AE150000}"/>
    <cellStyle name="Normal 2 3 5 3 3 3 3" xfId="5518" xr:uid="{00000000-0005-0000-0000-0000AF150000}"/>
    <cellStyle name="Normal 2 3 5 3 3 3 4" xfId="5519" xr:uid="{00000000-0005-0000-0000-0000B0150000}"/>
    <cellStyle name="Normal 2 3 5 3 3 4" xfId="5520" xr:uid="{00000000-0005-0000-0000-0000B1150000}"/>
    <cellStyle name="Normal 2 3 5 3 3 5" xfId="5521" xr:uid="{00000000-0005-0000-0000-0000B2150000}"/>
    <cellStyle name="Normal 2 3 5 3 3 6" xfId="5522" xr:uid="{00000000-0005-0000-0000-0000B3150000}"/>
    <cellStyle name="Normal 2 3 5 3 4" xfId="5523" xr:uid="{00000000-0005-0000-0000-0000B4150000}"/>
    <cellStyle name="Normal 2 3 5 3 4 2" xfId="5524" xr:uid="{00000000-0005-0000-0000-0000B5150000}"/>
    <cellStyle name="Normal 2 3 5 3 4 3" xfId="5525" xr:uid="{00000000-0005-0000-0000-0000B6150000}"/>
    <cellStyle name="Normal 2 3 5 3 4 4" xfId="5526" xr:uid="{00000000-0005-0000-0000-0000B7150000}"/>
    <cellStyle name="Normal 2 3 5 3 5" xfId="5527" xr:uid="{00000000-0005-0000-0000-0000B8150000}"/>
    <cellStyle name="Normal 2 3 5 3 5 2" xfId="5528" xr:uid="{00000000-0005-0000-0000-0000B9150000}"/>
    <cellStyle name="Normal 2 3 5 3 5 3" xfId="5529" xr:uid="{00000000-0005-0000-0000-0000BA150000}"/>
    <cellStyle name="Normal 2 3 5 3 5 4" xfId="5530" xr:uid="{00000000-0005-0000-0000-0000BB150000}"/>
    <cellStyle name="Normal 2 3 5 3 6" xfId="5531" xr:uid="{00000000-0005-0000-0000-0000BC150000}"/>
    <cellStyle name="Normal 2 3 5 3 7" xfId="5532" xr:uid="{00000000-0005-0000-0000-0000BD150000}"/>
    <cellStyle name="Normal 2 3 5 3 8" xfId="5533" xr:uid="{00000000-0005-0000-0000-0000BE150000}"/>
    <cellStyle name="Normal 2 3 5 4" xfId="5534" xr:uid="{00000000-0005-0000-0000-0000BF150000}"/>
    <cellStyle name="Normal 2 3 5 4 2" xfId="5535" xr:uid="{00000000-0005-0000-0000-0000C0150000}"/>
    <cellStyle name="Normal 2 3 5 4 2 2" xfId="5536" xr:uid="{00000000-0005-0000-0000-0000C1150000}"/>
    <cellStyle name="Normal 2 3 5 4 2 2 2" xfId="5537" xr:uid="{00000000-0005-0000-0000-0000C2150000}"/>
    <cellStyle name="Normal 2 3 5 4 2 2 3" xfId="5538" xr:uid="{00000000-0005-0000-0000-0000C3150000}"/>
    <cellStyle name="Normal 2 3 5 4 2 2 4" xfId="5539" xr:uid="{00000000-0005-0000-0000-0000C4150000}"/>
    <cellStyle name="Normal 2 3 5 4 2 3" xfId="5540" xr:uid="{00000000-0005-0000-0000-0000C5150000}"/>
    <cellStyle name="Normal 2 3 5 4 2 3 2" xfId="5541" xr:uid="{00000000-0005-0000-0000-0000C6150000}"/>
    <cellStyle name="Normal 2 3 5 4 2 3 3" xfId="5542" xr:uid="{00000000-0005-0000-0000-0000C7150000}"/>
    <cellStyle name="Normal 2 3 5 4 2 3 4" xfId="5543" xr:uid="{00000000-0005-0000-0000-0000C8150000}"/>
    <cellStyle name="Normal 2 3 5 4 2 4" xfId="5544" xr:uid="{00000000-0005-0000-0000-0000C9150000}"/>
    <cellStyle name="Normal 2 3 5 4 2 5" xfId="5545" xr:uid="{00000000-0005-0000-0000-0000CA150000}"/>
    <cellStyle name="Normal 2 3 5 4 2 6" xfId="5546" xr:uid="{00000000-0005-0000-0000-0000CB150000}"/>
    <cellStyle name="Normal 2 3 5 4 3" xfId="5547" xr:uid="{00000000-0005-0000-0000-0000CC150000}"/>
    <cellStyle name="Normal 2 3 5 4 3 2" xfId="5548" xr:uid="{00000000-0005-0000-0000-0000CD150000}"/>
    <cellStyle name="Normal 2 3 5 4 3 2 2" xfId="5549" xr:uid="{00000000-0005-0000-0000-0000CE150000}"/>
    <cellStyle name="Normal 2 3 5 4 3 2 3" xfId="5550" xr:uid="{00000000-0005-0000-0000-0000CF150000}"/>
    <cellStyle name="Normal 2 3 5 4 3 2 4" xfId="5551" xr:uid="{00000000-0005-0000-0000-0000D0150000}"/>
    <cellStyle name="Normal 2 3 5 4 3 3" xfId="5552" xr:uid="{00000000-0005-0000-0000-0000D1150000}"/>
    <cellStyle name="Normal 2 3 5 4 3 3 2" xfId="5553" xr:uid="{00000000-0005-0000-0000-0000D2150000}"/>
    <cellStyle name="Normal 2 3 5 4 3 3 3" xfId="5554" xr:uid="{00000000-0005-0000-0000-0000D3150000}"/>
    <cellStyle name="Normal 2 3 5 4 3 3 4" xfId="5555" xr:uid="{00000000-0005-0000-0000-0000D4150000}"/>
    <cellStyle name="Normal 2 3 5 4 3 4" xfId="5556" xr:uid="{00000000-0005-0000-0000-0000D5150000}"/>
    <cellStyle name="Normal 2 3 5 4 3 5" xfId="5557" xr:uid="{00000000-0005-0000-0000-0000D6150000}"/>
    <cellStyle name="Normal 2 3 5 4 3 6" xfId="5558" xr:uid="{00000000-0005-0000-0000-0000D7150000}"/>
    <cellStyle name="Normal 2 3 5 4 4" xfId="5559" xr:uid="{00000000-0005-0000-0000-0000D8150000}"/>
    <cellStyle name="Normal 2 3 5 4 4 2" xfId="5560" xr:uid="{00000000-0005-0000-0000-0000D9150000}"/>
    <cellStyle name="Normal 2 3 5 4 4 3" xfId="5561" xr:uid="{00000000-0005-0000-0000-0000DA150000}"/>
    <cellStyle name="Normal 2 3 5 4 4 4" xfId="5562" xr:uid="{00000000-0005-0000-0000-0000DB150000}"/>
    <cellStyle name="Normal 2 3 5 4 5" xfId="5563" xr:uid="{00000000-0005-0000-0000-0000DC150000}"/>
    <cellStyle name="Normal 2 3 5 4 5 2" xfId="5564" xr:uid="{00000000-0005-0000-0000-0000DD150000}"/>
    <cellStyle name="Normal 2 3 5 4 5 3" xfId="5565" xr:uid="{00000000-0005-0000-0000-0000DE150000}"/>
    <cellStyle name="Normal 2 3 5 4 5 4" xfId="5566" xr:uid="{00000000-0005-0000-0000-0000DF150000}"/>
    <cellStyle name="Normal 2 3 5 4 6" xfId="5567" xr:uid="{00000000-0005-0000-0000-0000E0150000}"/>
    <cellStyle name="Normal 2 3 5 4 7" xfId="5568" xr:uid="{00000000-0005-0000-0000-0000E1150000}"/>
    <cellStyle name="Normal 2 3 5 4 8" xfId="5569" xr:uid="{00000000-0005-0000-0000-0000E2150000}"/>
    <cellStyle name="Normal 2 3 5 5" xfId="5570" xr:uid="{00000000-0005-0000-0000-0000E3150000}"/>
    <cellStyle name="Normal 2 3 5 5 2" xfId="5571" xr:uid="{00000000-0005-0000-0000-0000E4150000}"/>
    <cellStyle name="Normal 2 3 5 5 2 2" xfId="5572" xr:uid="{00000000-0005-0000-0000-0000E5150000}"/>
    <cellStyle name="Normal 2 3 5 5 2 2 2" xfId="5573" xr:uid="{00000000-0005-0000-0000-0000E6150000}"/>
    <cellStyle name="Normal 2 3 5 5 2 2 3" xfId="5574" xr:uid="{00000000-0005-0000-0000-0000E7150000}"/>
    <cellStyle name="Normal 2 3 5 5 2 2 4" xfId="5575" xr:uid="{00000000-0005-0000-0000-0000E8150000}"/>
    <cellStyle name="Normal 2 3 5 5 2 3" xfId="5576" xr:uid="{00000000-0005-0000-0000-0000E9150000}"/>
    <cellStyle name="Normal 2 3 5 5 2 3 2" xfId="5577" xr:uid="{00000000-0005-0000-0000-0000EA150000}"/>
    <cellStyle name="Normal 2 3 5 5 2 3 3" xfId="5578" xr:uid="{00000000-0005-0000-0000-0000EB150000}"/>
    <cellStyle name="Normal 2 3 5 5 2 3 4" xfId="5579" xr:uid="{00000000-0005-0000-0000-0000EC150000}"/>
    <cellStyle name="Normal 2 3 5 5 2 4" xfId="5580" xr:uid="{00000000-0005-0000-0000-0000ED150000}"/>
    <cellStyle name="Normal 2 3 5 5 2 5" xfId="5581" xr:uid="{00000000-0005-0000-0000-0000EE150000}"/>
    <cellStyle name="Normal 2 3 5 5 2 6" xfId="5582" xr:uid="{00000000-0005-0000-0000-0000EF150000}"/>
    <cellStyle name="Normal 2 3 5 5 3" xfId="5583" xr:uid="{00000000-0005-0000-0000-0000F0150000}"/>
    <cellStyle name="Normal 2 3 5 5 3 2" xfId="5584" xr:uid="{00000000-0005-0000-0000-0000F1150000}"/>
    <cellStyle name="Normal 2 3 5 5 3 2 2" xfId="5585" xr:uid="{00000000-0005-0000-0000-0000F2150000}"/>
    <cellStyle name="Normal 2 3 5 5 3 2 3" xfId="5586" xr:uid="{00000000-0005-0000-0000-0000F3150000}"/>
    <cellStyle name="Normal 2 3 5 5 3 2 4" xfId="5587" xr:uid="{00000000-0005-0000-0000-0000F4150000}"/>
    <cellStyle name="Normal 2 3 5 5 3 3" xfId="5588" xr:uid="{00000000-0005-0000-0000-0000F5150000}"/>
    <cellStyle name="Normal 2 3 5 5 3 3 2" xfId="5589" xr:uid="{00000000-0005-0000-0000-0000F6150000}"/>
    <cellStyle name="Normal 2 3 5 5 3 3 3" xfId="5590" xr:uid="{00000000-0005-0000-0000-0000F7150000}"/>
    <cellStyle name="Normal 2 3 5 5 3 3 4" xfId="5591" xr:uid="{00000000-0005-0000-0000-0000F8150000}"/>
    <cellStyle name="Normal 2 3 5 5 3 4" xfId="5592" xr:uid="{00000000-0005-0000-0000-0000F9150000}"/>
    <cellStyle name="Normal 2 3 5 5 3 5" xfId="5593" xr:uid="{00000000-0005-0000-0000-0000FA150000}"/>
    <cellStyle name="Normal 2 3 5 5 3 6" xfId="5594" xr:uid="{00000000-0005-0000-0000-0000FB150000}"/>
    <cellStyle name="Normal 2 3 5 5 4" xfId="5595" xr:uid="{00000000-0005-0000-0000-0000FC150000}"/>
    <cellStyle name="Normal 2 3 5 5 4 2" xfId="5596" xr:uid="{00000000-0005-0000-0000-0000FD150000}"/>
    <cellStyle name="Normal 2 3 5 5 4 3" xfId="5597" xr:uid="{00000000-0005-0000-0000-0000FE150000}"/>
    <cellStyle name="Normal 2 3 5 5 4 4" xfId="5598" xr:uid="{00000000-0005-0000-0000-0000FF150000}"/>
    <cellStyle name="Normal 2 3 5 5 5" xfId="5599" xr:uid="{00000000-0005-0000-0000-000000160000}"/>
    <cellStyle name="Normal 2 3 5 5 5 2" xfId="5600" xr:uid="{00000000-0005-0000-0000-000001160000}"/>
    <cellStyle name="Normal 2 3 5 5 5 3" xfId="5601" xr:uid="{00000000-0005-0000-0000-000002160000}"/>
    <cellStyle name="Normal 2 3 5 5 5 4" xfId="5602" xr:uid="{00000000-0005-0000-0000-000003160000}"/>
    <cellStyle name="Normal 2 3 5 5 6" xfId="5603" xr:uid="{00000000-0005-0000-0000-000004160000}"/>
    <cellStyle name="Normal 2 3 5 5 7" xfId="5604" xr:uid="{00000000-0005-0000-0000-000005160000}"/>
    <cellStyle name="Normal 2 3 5 5 8" xfId="5605" xr:uid="{00000000-0005-0000-0000-000006160000}"/>
    <cellStyle name="Normal 2 3 5 6" xfId="5606" xr:uid="{00000000-0005-0000-0000-000007160000}"/>
    <cellStyle name="Normal 2 3 5 6 2" xfId="5607" xr:uid="{00000000-0005-0000-0000-000008160000}"/>
    <cellStyle name="Normal 2 3 5 6 2 2" xfId="5608" xr:uid="{00000000-0005-0000-0000-000009160000}"/>
    <cellStyle name="Normal 2 3 5 6 2 3" xfId="5609" xr:uid="{00000000-0005-0000-0000-00000A160000}"/>
    <cellStyle name="Normal 2 3 5 6 2 4" xfId="5610" xr:uid="{00000000-0005-0000-0000-00000B160000}"/>
    <cellStyle name="Normal 2 3 5 6 3" xfId="5611" xr:uid="{00000000-0005-0000-0000-00000C160000}"/>
    <cellStyle name="Normal 2 3 5 6 3 2" xfId="5612" xr:uid="{00000000-0005-0000-0000-00000D160000}"/>
    <cellStyle name="Normal 2 3 5 6 3 3" xfId="5613" xr:uid="{00000000-0005-0000-0000-00000E160000}"/>
    <cellStyle name="Normal 2 3 5 6 3 4" xfId="5614" xr:uid="{00000000-0005-0000-0000-00000F160000}"/>
    <cellStyle name="Normal 2 3 5 6 4" xfId="5615" xr:uid="{00000000-0005-0000-0000-000010160000}"/>
    <cellStyle name="Normal 2 3 5 6 5" xfId="5616" xr:uid="{00000000-0005-0000-0000-000011160000}"/>
    <cellStyle name="Normal 2 3 5 6 6" xfId="5617" xr:uid="{00000000-0005-0000-0000-000012160000}"/>
    <cellStyle name="Normal 2 3 5 7" xfId="5618" xr:uid="{00000000-0005-0000-0000-000013160000}"/>
    <cellStyle name="Normal 2 3 5 7 2" xfId="5619" xr:uid="{00000000-0005-0000-0000-000014160000}"/>
    <cellStyle name="Normal 2 3 5 7 2 2" xfId="5620" xr:uid="{00000000-0005-0000-0000-000015160000}"/>
    <cellStyle name="Normal 2 3 5 7 2 3" xfId="5621" xr:uid="{00000000-0005-0000-0000-000016160000}"/>
    <cellStyle name="Normal 2 3 5 7 2 4" xfId="5622" xr:uid="{00000000-0005-0000-0000-000017160000}"/>
    <cellStyle name="Normal 2 3 5 7 3" xfId="5623" xr:uid="{00000000-0005-0000-0000-000018160000}"/>
    <cellStyle name="Normal 2 3 5 7 3 2" xfId="5624" xr:uid="{00000000-0005-0000-0000-000019160000}"/>
    <cellStyle name="Normal 2 3 5 7 3 3" xfId="5625" xr:uid="{00000000-0005-0000-0000-00001A160000}"/>
    <cellStyle name="Normal 2 3 5 7 3 4" xfId="5626" xr:uid="{00000000-0005-0000-0000-00001B160000}"/>
    <cellStyle name="Normal 2 3 5 7 4" xfId="5627" xr:uid="{00000000-0005-0000-0000-00001C160000}"/>
    <cellStyle name="Normal 2 3 5 7 5" xfId="5628" xr:uid="{00000000-0005-0000-0000-00001D160000}"/>
    <cellStyle name="Normal 2 3 5 7 6" xfId="5629" xr:uid="{00000000-0005-0000-0000-00001E160000}"/>
    <cellStyle name="Normal 2 3 5 8" xfId="5630" xr:uid="{00000000-0005-0000-0000-00001F160000}"/>
    <cellStyle name="Normal 2 3 5 8 2" xfId="5631" xr:uid="{00000000-0005-0000-0000-000020160000}"/>
    <cellStyle name="Normal 2 3 5 8 3" xfId="5632" xr:uid="{00000000-0005-0000-0000-000021160000}"/>
    <cellStyle name="Normal 2 3 5 8 4" xfId="5633" xr:uid="{00000000-0005-0000-0000-000022160000}"/>
    <cellStyle name="Normal 2 3 5 9" xfId="5634" xr:uid="{00000000-0005-0000-0000-000023160000}"/>
    <cellStyle name="Normal 2 3 5 9 2" xfId="5635" xr:uid="{00000000-0005-0000-0000-000024160000}"/>
    <cellStyle name="Normal 2 3 5 9 3" xfId="5636" xr:uid="{00000000-0005-0000-0000-000025160000}"/>
    <cellStyle name="Normal 2 3 5 9 4" xfId="5637" xr:uid="{00000000-0005-0000-0000-000026160000}"/>
    <cellStyle name="Normal 2 3 6" xfId="5638" xr:uid="{00000000-0005-0000-0000-000027160000}"/>
    <cellStyle name="Normal 2 3 6 10" xfId="5639" xr:uid="{00000000-0005-0000-0000-000028160000}"/>
    <cellStyle name="Normal 2 3 6 2" xfId="5640" xr:uid="{00000000-0005-0000-0000-000029160000}"/>
    <cellStyle name="Normal 2 3 6 2 2" xfId="5641" xr:uid="{00000000-0005-0000-0000-00002A160000}"/>
    <cellStyle name="Normal 2 3 6 2 2 2" xfId="5642" xr:uid="{00000000-0005-0000-0000-00002B160000}"/>
    <cellStyle name="Normal 2 3 6 2 2 2 2" xfId="5643" xr:uid="{00000000-0005-0000-0000-00002C160000}"/>
    <cellStyle name="Normal 2 3 6 2 2 2 3" xfId="5644" xr:uid="{00000000-0005-0000-0000-00002D160000}"/>
    <cellStyle name="Normal 2 3 6 2 2 2 4" xfId="5645" xr:uid="{00000000-0005-0000-0000-00002E160000}"/>
    <cellStyle name="Normal 2 3 6 2 2 3" xfId="5646" xr:uid="{00000000-0005-0000-0000-00002F160000}"/>
    <cellStyle name="Normal 2 3 6 2 2 3 2" xfId="5647" xr:uid="{00000000-0005-0000-0000-000030160000}"/>
    <cellStyle name="Normal 2 3 6 2 2 3 3" xfId="5648" xr:uid="{00000000-0005-0000-0000-000031160000}"/>
    <cellStyle name="Normal 2 3 6 2 2 3 4" xfId="5649" xr:uid="{00000000-0005-0000-0000-000032160000}"/>
    <cellStyle name="Normal 2 3 6 2 2 4" xfId="5650" xr:uid="{00000000-0005-0000-0000-000033160000}"/>
    <cellStyle name="Normal 2 3 6 2 2 5" xfId="5651" xr:uid="{00000000-0005-0000-0000-000034160000}"/>
    <cellStyle name="Normal 2 3 6 2 2 6" xfId="5652" xr:uid="{00000000-0005-0000-0000-000035160000}"/>
    <cellStyle name="Normal 2 3 6 2 3" xfId="5653" xr:uid="{00000000-0005-0000-0000-000036160000}"/>
    <cellStyle name="Normal 2 3 6 2 3 2" xfId="5654" xr:uid="{00000000-0005-0000-0000-000037160000}"/>
    <cellStyle name="Normal 2 3 6 2 3 2 2" xfId="5655" xr:uid="{00000000-0005-0000-0000-000038160000}"/>
    <cellStyle name="Normal 2 3 6 2 3 2 3" xfId="5656" xr:uid="{00000000-0005-0000-0000-000039160000}"/>
    <cellStyle name="Normal 2 3 6 2 3 2 4" xfId="5657" xr:uid="{00000000-0005-0000-0000-00003A160000}"/>
    <cellStyle name="Normal 2 3 6 2 3 3" xfId="5658" xr:uid="{00000000-0005-0000-0000-00003B160000}"/>
    <cellStyle name="Normal 2 3 6 2 3 3 2" xfId="5659" xr:uid="{00000000-0005-0000-0000-00003C160000}"/>
    <cellStyle name="Normal 2 3 6 2 3 3 3" xfId="5660" xr:uid="{00000000-0005-0000-0000-00003D160000}"/>
    <cellStyle name="Normal 2 3 6 2 3 3 4" xfId="5661" xr:uid="{00000000-0005-0000-0000-00003E160000}"/>
    <cellStyle name="Normal 2 3 6 2 3 4" xfId="5662" xr:uid="{00000000-0005-0000-0000-00003F160000}"/>
    <cellStyle name="Normal 2 3 6 2 3 5" xfId="5663" xr:uid="{00000000-0005-0000-0000-000040160000}"/>
    <cellStyle name="Normal 2 3 6 2 3 6" xfId="5664" xr:uid="{00000000-0005-0000-0000-000041160000}"/>
    <cellStyle name="Normal 2 3 6 2 4" xfId="5665" xr:uid="{00000000-0005-0000-0000-000042160000}"/>
    <cellStyle name="Normal 2 3 6 2 4 2" xfId="5666" xr:uid="{00000000-0005-0000-0000-000043160000}"/>
    <cellStyle name="Normal 2 3 6 2 4 3" xfId="5667" xr:uid="{00000000-0005-0000-0000-000044160000}"/>
    <cellStyle name="Normal 2 3 6 2 4 4" xfId="5668" xr:uid="{00000000-0005-0000-0000-000045160000}"/>
    <cellStyle name="Normal 2 3 6 2 5" xfId="5669" xr:uid="{00000000-0005-0000-0000-000046160000}"/>
    <cellStyle name="Normal 2 3 6 2 5 2" xfId="5670" xr:uid="{00000000-0005-0000-0000-000047160000}"/>
    <cellStyle name="Normal 2 3 6 2 5 3" xfId="5671" xr:uid="{00000000-0005-0000-0000-000048160000}"/>
    <cellStyle name="Normal 2 3 6 2 5 4" xfId="5672" xr:uid="{00000000-0005-0000-0000-000049160000}"/>
    <cellStyle name="Normal 2 3 6 2 6" xfId="5673" xr:uid="{00000000-0005-0000-0000-00004A160000}"/>
    <cellStyle name="Normal 2 3 6 2 7" xfId="5674" xr:uid="{00000000-0005-0000-0000-00004B160000}"/>
    <cellStyle name="Normal 2 3 6 2 8" xfId="5675" xr:uid="{00000000-0005-0000-0000-00004C160000}"/>
    <cellStyle name="Normal 2 3 6 3" xfId="5676" xr:uid="{00000000-0005-0000-0000-00004D160000}"/>
    <cellStyle name="Normal 2 3 6 3 2" xfId="5677" xr:uid="{00000000-0005-0000-0000-00004E160000}"/>
    <cellStyle name="Normal 2 3 6 3 2 2" xfId="5678" xr:uid="{00000000-0005-0000-0000-00004F160000}"/>
    <cellStyle name="Normal 2 3 6 3 2 2 2" xfId="5679" xr:uid="{00000000-0005-0000-0000-000050160000}"/>
    <cellStyle name="Normal 2 3 6 3 2 2 3" xfId="5680" xr:uid="{00000000-0005-0000-0000-000051160000}"/>
    <cellStyle name="Normal 2 3 6 3 2 2 4" xfId="5681" xr:uid="{00000000-0005-0000-0000-000052160000}"/>
    <cellStyle name="Normal 2 3 6 3 2 3" xfId="5682" xr:uid="{00000000-0005-0000-0000-000053160000}"/>
    <cellStyle name="Normal 2 3 6 3 2 3 2" xfId="5683" xr:uid="{00000000-0005-0000-0000-000054160000}"/>
    <cellStyle name="Normal 2 3 6 3 2 3 3" xfId="5684" xr:uid="{00000000-0005-0000-0000-000055160000}"/>
    <cellStyle name="Normal 2 3 6 3 2 3 4" xfId="5685" xr:uid="{00000000-0005-0000-0000-000056160000}"/>
    <cellStyle name="Normal 2 3 6 3 2 4" xfId="5686" xr:uid="{00000000-0005-0000-0000-000057160000}"/>
    <cellStyle name="Normal 2 3 6 3 2 5" xfId="5687" xr:uid="{00000000-0005-0000-0000-000058160000}"/>
    <cellStyle name="Normal 2 3 6 3 2 6" xfId="5688" xr:uid="{00000000-0005-0000-0000-000059160000}"/>
    <cellStyle name="Normal 2 3 6 3 3" xfId="5689" xr:uid="{00000000-0005-0000-0000-00005A160000}"/>
    <cellStyle name="Normal 2 3 6 3 3 2" xfId="5690" xr:uid="{00000000-0005-0000-0000-00005B160000}"/>
    <cellStyle name="Normal 2 3 6 3 3 2 2" xfId="5691" xr:uid="{00000000-0005-0000-0000-00005C160000}"/>
    <cellStyle name="Normal 2 3 6 3 3 2 3" xfId="5692" xr:uid="{00000000-0005-0000-0000-00005D160000}"/>
    <cellStyle name="Normal 2 3 6 3 3 2 4" xfId="5693" xr:uid="{00000000-0005-0000-0000-00005E160000}"/>
    <cellStyle name="Normal 2 3 6 3 3 3" xfId="5694" xr:uid="{00000000-0005-0000-0000-00005F160000}"/>
    <cellStyle name="Normal 2 3 6 3 3 3 2" xfId="5695" xr:uid="{00000000-0005-0000-0000-000060160000}"/>
    <cellStyle name="Normal 2 3 6 3 3 3 3" xfId="5696" xr:uid="{00000000-0005-0000-0000-000061160000}"/>
    <cellStyle name="Normal 2 3 6 3 3 3 4" xfId="5697" xr:uid="{00000000-0005-0000-0000-000062160000}"/>
    <cellStyle name="Normal 2 3 6 3 3 4" xfId="5698" xr:uid="{00000000-0005-0000-0000-000063160000}"/>
    <cellStyle name="Normal 2 3 6 3 3 5" xfId="5699" xr:uid="{00000000-0005-0000-0000-000064160000}"/>
    <cellStyle name="Normal 2 3 6 3 3 6" xfId="5700" xr:uid="{00000000-0005-0000-0000-000065160000}"/>
    <cellStyle name="Normal 2 3 6 3 4" xfId="5701" xr:uid="{00000000-0005-0000-0000-000066160000}"/>
    <cellStyle name="Normal 2 3 6 3 4 2" xfId="5702" xr:uid="{00000000-0005-0000-0000-000067160000}"/>
    <cellStyle name="Normal 2 3 6 3 4 3" xfId="5703" xr:uid="{00000000-0005-0000-0000-000068160000}"/>
    <cellStyle name="Normal 2 3 6 3 4 4" xfId="5704" xr:uid="{00000000-0005-0000-0000-000069160000}"/>
    <cellStyle name="Normal 2 3 6 3 5" xfId="5705" xr:uid="{00000000-0005-0000-0000-00006A160000}"/>
    <cellStyle name="Normal 2 3 6 3 5 2" xfId="5706" xr:uid="{00000000-0005-0000-0000-00006B160000}"/>
    <cellStyle name="Normal 2 3 6 3 5 3" xfId="5707" xr:uid="{00000000-0005-0000-0000-00006C160000}"/>
    <cellStyle name="Normal 2 3 6 3 5 4" xfId="5708" xr:uid="{00000000-0005-0000-0000-00006D160000}"/>
    <cellStyle name="Normal 2 3 6 3 6" xfId="5709" xr:uid="{00000000-0005-0000-0000-00006E160000}"/>
    <cellStyle name="Normal 2 3 6 3 7" xfId="5710" xr:uid="{00000000-0005-0000-0000-00006F160000}"/>
    <cellStyle name="Normal 2 3 6 3 8" xfId="5711" xr:uid="{00000000-0005-0000-0000-000070160000}"/>
    <cellStyle name="Normal 2 3 6 4" xfId="5712" xr:uid="{00000000-0005-0000-0000-000071160000}"/>
    <cellStyle name="Normal 2 3 6 4 2" xfId="5713" xr:uid="{00000000-0005-0000-0000-000072160000}"/>
    <cellStyle name="Normal 2 3 6 4 2 2" xfId="5714" xr:uid="{00000000-0005-0000-0000-000073160000}"/>
    <cellStyle name="Normal 2 3 6 4 2 3" xfId="5715" xr:uid="{00000000-0005-0000-0000-000074160000}"/>
    <cellStyle name="Normal 2 3 6 4 2 4" xfId="5716" xr:uid="{00000000-0005-0000-0000-000075160000}"/>
    <cellStyle name="Normal 2 3 6 4 3" xfId="5717" xr:uid="{00000000-0005-0000-0000-000076160000}"/>
    <cellStyle name="Normal 2 3 6 4 3 2" xfId="5718" xr:uid="{00000000-0005-0000-0000-000077160000}"/>
    <cellStyle name="Normal 2 3 6 4 3 3" xfId="5719" xr:uid="{00000000-0005-0000-0000-000078160000}"/>
    <cellStyle name="Normal 2 3 6 4 3 4" xfId="5720" xr:uid="{00000000-0005-0000-0000-000079160000}"/>
    <cellStyle name="Normal 2 3 6 4 4" xfId="5721" xr:uid="{00000000-0005-0000-0000-00007A160000}"/>
    <cellStyle name="Normal 2 3 6 4 5" xfId="5722" xr:uid="{00000000-0005-0000-0000-00007B160000}"/>
    <cellStyle name="Normal 2 3 6 4 6" xfId="5723" xr:uid="{00000000-0005-0000-0000-00007C160000}"/>
    <cellStyle name="Normal 2 3 6 5" xfId="5724" xr:uid="{00000000-0005-0000-0000-00007D160000}"/>
    <cellStyle name="Normal 2 3 6 5 2" xfId="5725" xr:uid="{00000000-0005-0000-0000-00007E160000}"/>
    <cellStyle name="Normal 2 3 6 5 2 2" xfId="5726" xr:uid="{00000000-0005-0000-0000-00007F160000}"/>
    <cellStyle name="Normal 2 3 6 5 2 3" xfId="5727" xr:uid="{00000000-0005-0000-0000-000080160000}"/>
    <cellStyle name="Normal 2 3 6 5 2 4" xfId="5728" xr:uid="{00000000-0005-0000-0000-000081160000}"/>
    <cellStyle name="Normal 2 3 6 5 3" xfId="5729" xr:uid="{00000000-0005-0000-0000-000082160000}"/>
    <cellStyle name="Normal 2 3 6 5 3 2" xfId="5730" xr:uid="{00000000-0005-0000-0000-000083160000}"/>
    <cellStyle name="Normal 2 3 6 5 3 3" xfId="5731" xr:uid="{00000000-0005-0000-0000-000084160000}"/>
    <cellStyle name="Normal 2 3 6 5 3 4" xfId="5732" xr:uid="{00000000-0005-0000-0000-000085160000}"/>
    <cellStyle name="Normal 2 3 6 5 4" xfId="5733" xr:uid="{00000000-0005-0000-0000-000086160000}"/>
    <cellStyle name="Normal 2 3 6 5 5" xfId="5734" xr:uid="{00000000-0005-0000-0000-000087160000}"/>
    <cellStyle name="Normal 2 3 6 5 6" xfId="5735" xr:uid="{00000000-0005-0000-0000-000088160000}"/>
    <cellStyle name="Normal 2 3 6 6" xfId="5736" xr:uid="{00000000-0005-0000-0000-000089160000}"/>
    <cellStyle name="Normal 2 3 6 6 2" xfId="5737" xr:uid="{00000000-0005-0000-0000-00008A160000}"/>
    <cellStyle name="Normal 2 3 6 6 3" xfId="5738" xr:uid="{00000000-0005-0000-0000-00008B160000}"/>
    <cellStyle name="Normal 2 3 6 6 4" xfId="5739" xr:uid="{00000000-0005-0000-0000-00008C160000}"/>
    <cellStyle name="Normal 2 3 6 7" xfId="5740" xr:uid="{00000000-0005-0000-0000-00008D160000}"/>
    <cellStyle name="Normal 2 3 6 7 2" xfId="5741" xr:uid="{00000000-0005-0000-0000-00008E160000}"/>
    <cellStyle name="Normal 2 3 6 7 3" xfId="5742" xr:uid="{00000000-0005-0000-0000-00008F160000}"/>
    <cellStyle name="Normal 2 3 6 7 4" xfId="5743" xr:uid="{00000000-0005-0000-0000-000090160000}"/>
    <cellStyle name="Normal 2 3 6 8" xfId="5744" xr:uid="{00000000-0005-0000-0000-000091160000}"/>
    <cellStyle name="Normal 2 3 6 9" xfId="5745" xr:uid="{00000000-0005-0000-0000-000092160000}"/>
    <cellStyle name="Normal 2 3 7" xfId="5746" xr:uid="{00000000-0005-0000-0000-000093160000}"/>
    <cellStyle name="Normal 2 3 7 2" xfId="5747" xr:uid="{00000000-0005-0000-0000-000094160000}"/>
    <cellStyle name="Normal 2 3 7 2 2" xfId="5748" xr:uid="{00000000-0005-0000-0000-000095160000}"/>
    <cellStyle name="Normal 2 3 7 2 2 2" xfId="5749" xr:uid="{00000000-0005-0000-0000-000096160000}"/>
    <cellStyle name="Normal 2 3 7 2 2 3" xfId="5750" xr:uid="{00000000-0005-0000-0000-000097160000}"/>
    <cellStyle name="Normal 2 3 7 2 2 4" xfId="5751" xr:uid="{00000000-0005-0000-0000-000098160000}"/>
    <cellStyle name="Normal 2 3 7 2 3" xfId="5752" xr:uid="{00000000-0005-0000-0000-000099160000}"/>
    <cellStyle name="Normal 2 3 7 2 3 2" xfId="5753" xr:uid="{00000000-0005-0000-0000-00009A160000}"/>
    <cellStyle name="Normal 2 3 7 2 3 3" xfId="5754" xr:uid="{00000000-0005-0000-0000-00009B160000}"/>
    <cellStyle name="Normal 2 3 7 2 3 4" xfId="5755" xr:uid="{00000000-0005-0000-0000-00009C160000}"/>
    <cellStyle name="Normal 2 3 7 2 4" xfId="5756" xr:uid="{00000000-0005-0000-0000-00009D160000}"/>
    <cellStyle name="Normal 2 3 7 2 5" xfId="5757" xr:uid="{00000000-0005-0000-0000-00009E160000}"/>
    <cellStyle name="Normal 2 3 7 2 6" xfId="5758" xr:uid="{00000000-0005-0000-0000-00009F160000}"/>
    <cellStyle name="Normal 2 3 7 3" xfId="5759" xr:uid="{00000000-0005-0000-0000-0000A0160000}"/>
    <cellStyle name="Normal 2 3 7 3 2" xfId="5760" xr:uid="{00000000-0005-0000-0000-0000A1160000}"/>
    <cellStyle name="Normal 2 3 7 3 2 2" xfId="5761" xr:uid="{00000000-0005-0000-0000-0000A2160000}"/>
    <cellStyle name="Normal 2 3 7 3 2 3" xfId="5762" xr:uid="{00000000-0005-0000-0000-0000A3160000}"/>
    <cellStyle name="Normal 2 3 7 3 2 4" xfId="5763" xr:uid="{00000000-0005-0000-0000-0000A4160000}"/>
    <cellStyle name="Normal 2 3 7 3 3" xfId="5764" xr:uid="{00000000-0005-0000-0000-0000A5160000}"/>
    <cellStyle name="Normal 2 3 7 3 3 2" xfId="5765" xr:uid="{00000000-0005-0000-0000-0000A6160000}"/>
    <cellStyle name="Normal 2 3 7 3 3 3" xfId="5766" xr:uid="{00000000-0005-0000-0000-0000A7160000}"/>
    <cellStyle name="Normal 2 3 7 3 3 4" xfId="5767" xr:uid="{00000000-0005-0000-0000-0000A8160000}"/>
    <cellStyle name="Normal 2 3 7 3 4" xfId="5768" xr:uid="{00000000-0005-0000-0000-0000A9160000}"/>
    <cellStyle name="Normal 2 3 7 3 5" xfId="5769" xr:uid="{00000000-0005-0000-0000-0000AA160000}"/>
    <cellStyle name="Normal 2 3 7 3 6" xfId="5770" xr:uid="{00000000-0005-0000-0000-0000AB160000}"/>
    <cellStyle name="Normal 2 3 7 4" xfId="5771" xr:uid="{00000000-0005-0000-0000-0000AC160000}"/>
    <cellStyle name="Normal 2 3 7 4 2" xfId="5772" xr:uid="{00000000-0005-0000-0000-0000AD160000}"/>
    <cellStyle name="Normal 2 3 7 4 3" xfId="5773" xr:uid="{00000000-0005-0000-0000-0000AE160000}"/>
    <cellStyle name="Normal 2 3 7 4 4" xfId="5774" xr:uid="{00000000-0005-0000-0000-0000AF160000}"/>
    <cellStyle name="Normal 2 3 7 5" xfId="5775" xr:uid="{00000000-0005-0000-0000-0000B0160000}"/>
    <cellStyle name="Normal 2 3 7 5 2" xfId="5776" xr:uid="{00000000-0005-0000-0000-0000B1160000}"/>
    <cellStyle name="Normal 2 3 7 5 3" xfId="5777" xr:uid="{00000000-0005-0000-0000-0000B2160000}"/>
    <cellStyle name="Normal 2 3 7 5 4" xfId="5778" xr:uid="{00000000-0005-0000-0000-0000B3160000}"/>
    <cellStyle name="Normal 2 3 7 6" xfId="5779" xr:uid="{00000000-0005-0000-0000-0000B4160000}"/>
    <cellStyle name="Normal 2 3 7 7" xfId="5780" xr:uid="{00000000-0005-0000-0000-0000B5160000}"/>
    <cellStyle name="Normal 2 3 7 8" xfId="5781" xr:uid="{00000000-0005-0000-0000-0000B6160000}"/>
    <cellStyle name="Normal 2 3 8" xfId="5782" xr:uid="{00000000-0005-0000-0000-0000B7160000}"/>
    <cellStyle name="Normal 2 3 8 2" xfId="5783" xr:uid="{00000000-0005-0000-0000-0000B8160000}"/>
    <cellStyle name="Normal 2 3 8 2 2" xfId="5784" xr:uid="{00000000-0005-0000-0000-0000B9160000}"/>
    <cellStyle name="Normal 2 3 8 2 2 2" xfId="5785" xr:uid="{00000000-0005-0000-0000-0000BA160000}"/>
    <cellStyle name="Normal 2 3 8 2 2 3" xfId="5786" xr:uid="{00000000-0005-0000-0000-0000BB160000}"/>
    <cellStyle name="Normal 2 3 8 2 2 4" xfId="5787" xr:uid="{00000000-0005-0000-0000-0000BC160000}"/>
    <cellStyle name="Normal 2 3 8 2 3" xfId="5788" xr:uid="{00000000-0005-0000-0000-0000BD160000}"/>
    <cellStyle name="Normal 2 3 8 2 3 2" xfId="5789" xr:uid="{00000000-0005-0000-0000-0000BE160000}"/>
    <cellStyle name="Normal 2 3 8 2 3 3" xfId="5790" xr:uid="{00000000-0005-0000-0000-0000BF160000}"/>
    <cellStyle name="Normal 2 3 8 2 3 4" xfId="5791" xr:uid="{00000000-0005-0000-0000-0000C0160000}"/>
    <cellStyle name="Normal 2 3 8 2 4" xfId="5792" xr:uid="{00000000-0005-0000-0000-0000C1160000}"/>
    <cellStyle name="Normal 2 3 8 2 5" xfId="5793" xr:uid="{00000000-0005-0000-0000-0000C2160000}"/>
    <cellStyle name="Normal 2 3 8 2 6" xfId="5794" xr:uid="{00000000-0005-0000-0000-0000C3160000}"/>
    <cellStyle name="Normal 2 3 8 3" xfId="5795" xr:uid="{00000000-0005-0000-0000-0000C4160000}"/>
    <cellStyle name="Normal 2 3 8 3 2" xfId="5796" xr:uid="{00000000-0005-0000-0000-0000C5160000}"/>
    <cellStyle name="Normal 2 3 8 3 2 2" xfId="5797" xr:uid="{00000000-0005-0000-0000-0000C6160000}"/>
    <cellStyle name="Normal 2 3 8 3 2 3" xfId="5798" xr:uid="{00000000-0005-0000-0000-0000C7160000}"/>
    <cellStyle name="Normal 2 3 8 3 2 4" xfId="5799" xr:uid="{00000000-0005-0000-0000-0000C8160000}"/>
    <cellStyle name="Normal 2 3 8 3 3" xfId="5800" xr:uid="{00000000-0005-0000-0000-0000C9160000}"/>
    <cellStyle name="Normal 2 3 8 3 3 2" xfId="5801" xr:uid="{00000000-0005-0000-0000-0000CA160000}"/>
    <cellStyle name="Normal 2 3 8 3 3 3" xfId="5802" xr:uid="{00000000-0005-0000-0000-0000CB160000}"/>
    <cellStyle name="Normal 2 3 8 3 3 4" xfId="5803" xr:uid="{00000000-0005-0000-0000-0000CC160000}"/>
    <cellStyle name="Normal 2 3 8 3 4" xfId="5804" xr:uid="{00000000-0005-0000-0000-0000CD160000}"/>
    <cellStyle name="Normal 2 3 8 3 5" xfId="5805" xr:uid="{00000000-0005-0000-0000-0000CE160000}"/>
    <cellStyle name="Normal 2 3 8 3 6" xfId="5806" xr:uid="{00000000-0005-0000-0000-0000CF160000}"/>
    <cellStyle name="Normal 2 3 8 4" xfId="5807" xr:uid="{00000000-0005-0000-0000-0000D0160000}"/>
    <cellStyle name="Normal 2 3 8 4 2" xfId="5808" xr:uid="{00000000-0005-0000-0000-0000D1160000}"/>
    <cellStyle name="Normal 2 3 8 4 3" xfId="5809" xr:uid="{00000000-0005-0000-0000-0000D2160000}"/>
    <cellStyle name="Normal 2 3 8 4 4" xfId="5810" xr:uid="{00000000-0005-0000-0000-0000D3160000}"/>
    <cellStyle name="Normal 2 3 8 5" xfId="5811" xr:uid="{00000000-0005-0000-0000-0000D4160000}"/>
    <cellStyle name="Normal 2 3 8 5 2" xfId="5812" xr:uid="{00000000-0005-0000-0000-0000D5160000}"/>
    <cellStyle name="Normal 2 3 8 5 3" xfId="5813" xr:uid="{00000000-0005-0000-0000-0000D6160000}"/>
    <cellStyle name="Normal 2 3 8 5 4" xfId="5814" xr:uid="{00000000-0005-0000-0000-0000D7160000}"/>
    <cellStyle name="Normal 2 3 8 6" xfId="5815" xr:uid="{00000000-0005-0000-0000-0000D8160000}"/>
    <cellStyle name="Normal 2 3 8 7" xfId="5816" xr:uid="{00000000-0005-0000-0000-0000D9160000}"/>
    <cellStyle name="Normal 2 3 8 8" xfId="5817" xr:uid="{00000000-0005-0000-0000-0000DA160000}"/>
    <cellStyle name="Normal 2 3 9" xfId="5818" xr:uid="{00000000-0005-0000-0000-0000DB160000}"/>
    <cellStyle name="Normal 2 3 9 2" xfId="5819" xr:uid="{00000000-0005-0000-0000-0000DC160000}"/>
    <cellStyle name="Normal 2 3 9 2 2" xfId="5820" xr:uid="{00000000-0005-0000-0000-0000DD160000}"/>
    <cellStyle name="Normal 2 3 9 2 2 2" xfId="5821" xr:uid="{00000000-0005-0000-0000-0000DE160000}"/>
    <cellStyle name="Normal 2 3 9 2 2 3" xfId="5822" xr:uid="{00000000-0005-0000-0000-0000DF160000}"/>
    <cellStyle name="Normal 2 3 9 2 2 4" xfId="5823" xr:uid="{00000000-0005-0000-0000-0000E0160000}"/>
    <cellStyle name="Normal 2 3 9 2 3" xfId="5824" xr:uid="{00000000-0005-0000-0000-0000E1160000}"/>
    <cellStyle name="Normal 2 3 9 2 3 2" xfId="5825" xr:uid="{00000000-0005-0000-0000-0000E2160000}"/>
    <cellStyle name="Normal 2 3 9 2 3 3" xfId="5826" xr:uid="{00000000-0005-0000-0000-0000E3160000}"/>
    <cellStyle name="Normal 2 3 9 2 3 4" xfId="5827" xr:uid="{00000000-0005-0000-0000-0000E4160000}"/>
    <cellStyle name="Normal 2 3 9 2 4" xfId="5828" xr:uid="{00000000-0005-0000-0000-0000E5160000}"/>
    <cellStyle name="Normal 2 3 9 2 5" xfId="5829" xr:uid="{00000000-0005-0000-0000-0000E6160000}"/>
    <cellStyle name="Normal 2 3 9 2 6" xfId="5830" xr:uid="{00000000-0005-0000-0000-0000E7160000}"/>
    <cellStyle name="Normal 2 3 9 3" xfId="5831" xr:uid="{00000000-0005-0000-0000-0000E8160000}"/>
    <cellStyle name="Normal 2 3 9 3 2" xfId="5832" xr:uid="{00000000-0005-0000-0000-0000E9160000}"/>
    <cellStyle name="Normal 2 3 9 3 2 2" xfId="5833" xr:uid="{00000000-0005-0000-0000-0000EA160000}"/>
    <cellStyle name="Normal 2 3 9 3 2 3" xfId="5834" xr:uid="{00000000-0005-0000-0000-0000EB160000}"/>
    <cellStyle name="Normal 2 3 9 3 2 4" xfId="5835" xr:uid="{00000000-0005-0000-0000-0000EC160000}"/>
    <cellStyle name="Normal 2 3 9 3 3" xfId="5836" xr:uid="{00000000-0005-0000-0000-0000ED160000}"/>
    <cellStyle name="Normal 2 3 9 3 3 2" xfId="5837" xr:uid="{00000000-0005-0000-0000-0000EE160000}"/>
    <cellStyle name="Normal 2 3 9 3 3 3" xfId="5838" xr:uid="{00000000-0005-0000-0000-0000EF160000}"/>
    <cellStyle name="Normal 2 3 9 3 3 4" xfId="5839" xr:uid="{00000000-0005-0000-0000-0000F0160000}"/>
    <cellStyle name="Normal 2 3 9 3 4" xfId="5840" xr:uid="{00000000-0005-0000-0000-0000F1160000}"/>
    <cellStyle name="Normal 2 3 9 3 5" xfId="5841" xr:uid="{00000000-0005-0000-0000-0000F2160000}"/>
    <cellStyle name="Normal 2 3 9 3 6" xfId="5842" xr:uid="{00000000-0005-0000-0000-0000F3160000}"/>
    <cellStyle name="Normal 2 3 9 4" xfId="5843" xr:uid="{00000000-0005-0000-0000-0000F4160000}"/>
    <cellStyle name="Normal 2 3 9 4 2" xfId="5844" xr:uid="{00000000-0005-0000-0000-0000F5160000}"/>
    <cellStyle name="Normal 2 3 9 4 3" xfId="5845" xr:uid="{00000000-0005-0000-0000-0000F6160000}"/>
    <cellStyle name="Normal 2 3 9 4 4" xfId="5846" xr:uid="{00000000-0005-0000-0000-0000F7160000}"/>
    <cellStyle name="Normal 2 3 9 5" xfId="5847" xr:uid="{00000000-0005-0000-0000-0000F8160000}"/>
    <cellStyle name="Normal 2 3 9 5 2" xfId="5848" xr:uid="{00000000-0005-0000-0000-0000F9160000}"/>
    <cellStyle name="Normal 2 3 9 5 3" xfId="5849" xr:uid="{00000000-0005-0000-0000-0000FA160000}"/>
    <cellStyle name="Normal 2 3 9 5 4" xfId="5850" xr:uid="{00000000-0005-0000-0000-0000FB160000}"/>
    <cellStyle name="Normal 2 3 9 6" xfId="5851" xr:uid="{00000000-0005-0000-0000-0000FC160000}"/>
    <cellStyle name="Normal 2 3 9 7" xfId="5852" xr:uid="{00000000-0005-0000-0000-0000FD160000}"/>
    <cellStyle name="Normal 2 3 9 8" xfId="5853" xr:uid="{00000000-0005-0000-0000-0000FE160000}"/>
    <cellStyle name="Normal 2 4" xfId="5854" xr:uid="{00000000-0005-0000-0000-0000FF160000}"/>
    <cellStyle name="Normal 2 4 2" xfId="5855" xr:uid="{00000000-0005-0000-0000-000000170000}"/>
    <cellStyle name="Normal 2 4 2 2" xfId="5856" xr:uid="{00000000-0005-0000-0000-000001170000}"/>
    <cellStyle name="Normal 2 4 2 2 2" xfId="5857" xr:uid="{00000000-0005-0000-0000-000002170000}"/>
    <cellStyle name="Normal 2 4 2 2 2 2" xfId="5858" xr:uid="{00000000-0005-0000-0000-000003170000}"/>
    <cellStyle name="Normal 2 4 2 2 3" xfId="5859" xr:uid="{00000000-0005-0000-0000-000004170000}"/>
    <cellStyle name="Normal 2 4 2 3" xfId="5860" xr:uid="{00000000-0005-0000-0000-000005170000}"/>
    <cellStyle name="Normal 2 4 2 3 2" xfId="5861" xr:uid="{00000000-0005-0000-0000-000006170000}"/>
    <cellStyle name="Normal 2 4 2 4" xfId="5862" xr:uid="{00000000-0005-0000-0000-000007170000}"/>
    <cellStyle name="Normal 2 4 3" xfId="5863" xr:uid="{00000000-0005-0000-0000-000008170000}"/>
    <cellStyle name="Normal 2 4 3 2" xfId="5864" xr:uid="{00000000-0005-0000-0000-000009170000}"/>
    <cellStyle name="Normal 2 4 3 2 2" xfId="5865" xr:uid="{00000000-0005-0000-0000-00000A170000}"/>
    <cellStyle name="Normal 2 4 3 3" xfId="5866" xr:uid="{00000000-0005-0000-0000-00000B170000}"/>
    <cellStyle name="Normal 2 4 4" xfId="5867" xr:uid="{00000000-0005-0000-0000-00000C170000}"/>
    <cellStyle name="Normal 2 4 4 2" xfId="5868" xr:uid="{00000000-0005-0000-0000-00000D170000}"/>
    <cellStyle name="Normal 2 4 5" xfId="5869" xr:uid="{00000000-0005-0000-0000-00000E170000}"/>
    <cellStyle name="Normal 2 4 6" xfId="5870" xr:uid="{00000000-0005-0000-0000-00000F170000}"/>
    <cellStyle name="Normal 2 5" xfId="5871" xr:uid="{00000000-0005-0000-0000-000010170000}"/>
    <cellStyle name="Normal 2 5 10" xfId="5872" xr:uid="{00000000-0005-0000-0000-000011170000}"/>
    <cellStyle name="Normal 2 5 10 2" xfId="5873" xr:uid="{00000000-0005-0000-0000-000012170000}"/>
    <cellStyle name="Normal 2 5 10 3" xfId="5874" xr:uid="{00000000-0005-0000-0000-000013170000}"/>
    <cellStyle name="Normal 2 5 10 4" xfId="5875" xr:uid="{00000000-0005-0000-0000-000014170000}"/>
    <cellStyle name="Normal 2 5 11" xfId="5876" xr:uid="{00000000-0005-0000-0000-000015170000}"/>
    <cellStyle name="Normal 2 5 11 2" xfId="5877" xr:uid="{00000000-0005-0000-0000-000016170000}"/>
    <cellStyle name="Normal 2 5 11 3" xfId="5878" xr:uid="{00000000-0005-0000-0000-000017170000}"/>
    <cellStyle name="Normal 2 5 11 4" xfId="5879" xr:uid="{00000000-0005-0000-0000-000018170000}"/>
    <cellStyle name="Normal 2 5 12" xfId="5880" xr:uid="{00000000-0005-0000-0000-000019170000}"/>
    <cellStyle name="Normal 2 5 12 2" xfId="5881" xr:uid="{00000000-0005-0000-0000-00001A170000}"/>
    <cellStyle name="Normal 2 5 13" xfId="5882" xr:uid="{00000000-0005-0000-0000-00001B170000}"/>
    <cellStyle name="Normal 2 5 14" xfId="5883" xr:uid="{00000000-0005-0000-0000-00001C170000}"/>
    <cellStyle name="Normal 2 5 2" xfId="5884" xr:uid="{00000000-0005-0000-0000-00001D170000}"/>
    <cellStyle name="Normal 2 5 2 10" xfId="5885" xr:uid="{00000000-0005-0000-0000-00001E170000}"/>
    <cellStyle name="Normal 2 5 2 10 2" xfId="5886" xr:uid="{00000000-0005-0000-0000-00001F170000}"/>
    <cellStyle name="Normal 2 5 2 10 3" xfId="5887" xr:uid="{00000000-0005-0000-0000-000020170000}"/>
    <cellStyle name="Normal 2 5 2 10 4" xfId="5888" xr:uid="{00000000-0005-0000-0000-000021170000}"/>
    <cellStyle name="Normal 2 5 2 10 5" xfId="5889" xr:uid="{00000000-0005-0000-0000-000022170000}"/>
    <cellStyle name="Normal 2 5 2 11" xfId="5890" xr:uid="{00000000-0005-0000-0000-000023170000}"/>
    <cellStyle name="Normal 2 5 2 12" xfId="5891" xr:uid="{00000000-0005-0000-0000-000024170000}"/>
    <cellStyle name="Normal 2 5 2 13" xfId="5892" xr:uid="{00000000-0005-0000-0000-000025170000}"/>
    <cellStyle name="Normal 2 5 2 2" xfId="5893" xr:uid="{00000000-0005-0000-0000-000026170000}"/>
    <cellStyle name="Normal 2 5 2 2 10" xfId="5894" xr:uid="{00000000-0005-0000-0000-000027170000}"/>
    <cellStyle name="Normal 2 5 2 2 11" xfId="5895" xr:uid="{00000000-0005-0000-0000-000028170000}"/>
    <cellStyle name="Normal 2 5 2 2 12" xfId="5896" xr:uid="{00000000-0005-0000-0000-000029170000}"/>
    <cellStyle name="Normal 2 5 2 2 2" xfId="5897" xr:uid="{00000000-0005-0000-0000-00002A170000}"/>
    <cellStyle name="Normal 2 5 2 2 2 10" xfId="5898" xr:uid="{00000000-0005-0000-0000-00002B170000}"/>
    <cellStyle name="Normal 2 5 2 2 2 2" xfId="5899" xr:uid="{00000000-0005-0000-0000-00002C170000}"/>
    <cellStyle name="Normal 2 5 2 2 2 2 2" xfId="5900" xr:uid="{00000000-0005-0000-0000-00002D170000}"/>
    <cellStyle name="Normal 2 5 2 2 2 2 2 2" xfId="5901" xr:uid="{00000000-0005-0000-0000-00002E170000}"/>
    <cellStyle name="Normal 2 5 2 2 2 2 2 2 2" xfId="5902" xr:uid="{00000000-0005-0000-0000-00002F170000}"/>
    <cellStyle name="Normal 2 5 2 2 2 2 2 2 3" xfId="5903" xr:uid="{00000000-0005-0000-0000-000030170000}"/>
    <cellStyle name="Normal 2 5 2 2 2 2 2 2 4" xfId="5904" xr:uid="{00000000-0005-0000-0000-000031170000}"/>
    <cellStyle name="Normal 2 5 2 2 2 2 2 3" xfId="5905" xr:uid="{00000000-0005-0000-0000-000032170000}"/>
    <cellStyle name="Normal 2 5 2 2 2 2 2 3 2" xfId="5906" xr:uid="{00000000-0005-0000-0000-000033170000}"/>
    <cellStyle name="Normal 2 5 2 2 2 2 2 3 3" xfId="5907" xr:uid="{00000000-0005-0000-0000-000034170000}"/>
    <cellStyle name="Normal 2 5 2 2 2 2 2 3 4" xfId="5908" xr:uid="{00000000-0005-0000-0000-000035170000}"/>
    <cellStyle name="Normal 2 5 2 2 2 2 2 4" xfId="5909" xr:uid="{00000000-0005-0000-0000-000036170000}"/>
    <cellStyle name="Normal 2 5 2 2 2 2 2 5" xfId="5910" xr:uid="{00000000-0005-0000-0000-000037170000}"/>
    <cellStyle name="Normal 2 5 2 2 2 2 2 6" xfId="5911" xr:uid="{00000000-0005-0000-0000-000038170000}"/>
    <cellStyle name="Normal 2 5 2 2 2 2 3" xfId="5912" xr:uid="{00000000-0005-0000-0000-000039170000}"/>
    <cellStyle name="Normal 2 5 2 2 2 2 3 2" xfId="5913" xr:uid="{00000000-0005-0000-0000-00003A170000}"/>
    <cellStyle name="Normal 2 5 2 2 2 2 3 2 2" xfId="5914" xr:uid="{00000000-0005-0000-0000-00003B170000}"/>
    <cellStyle name="Normal 2 5 2 2 2 2 3 2 3" xfId="5915" xr:uid="{00000000-0005-0000-0000-00003C170000}"/>
    <cellStyle name="Normal 2 5 2 2 2 2 3 2 4" xfId="5916" xr:uid="{00000000-0005-0000-0000-00003D170000}"/>
    <cellStyle name="Normal 2 5 2 2 2 2 3 3" xfId="5917" xr:uid="{00000000-0005-0000-0000-00003E170000}"/>
    <cellStyle name="Normal 2 5 2 2 2 2 3 3 2" xfId="5918" xr:uid="{00000000-0005-0000-0000-00003F170000}"/>
    <cellStyle name="Normal 2 5 2 2 2 2 3 3 3" xfId="5919" xr:uid="{00000000-0005-0000-0000-000040170000}"/>
    <cellStyle name="Normal 2 5 2 2 2 2 3 3 4" xfId="5920" xr:uid="{00000000-0005-0000-0000-000041170000}"/>
    <cellStyle name="Normal 2 5 2 2 2 2 3 4" xfId="5921" xr:uid="{00000000-0005-0000-0000-000042170000}"/>
    <cellStyle name="Normal 2 5 2 2 2 2 3 5" xfId="5922" xr:uid="{00000000-0005-0000-0000-000043170000}"/>
    <cellStyle name="Normal 2 5 2 2 2 2 3 6" xfId="5923" xr:uid="{00000000-0005-0000-0000-000044170000}"/>
    <cellStyle name="Normal 2 5 2 2 2 2 4" xfId="5924" xr:uid="{00000000-0005-0000-0000-000045170000}"/>
    <cellStyle name="Normal 2 5 2 2 2 2 4 2" xfId="5925" xr:uid="{00000000-0005-0000-0000-000046170000}"/>
    <cellStyle name="Normal 2 5 2 2 2 2 4 3" xfId="5926" xr:uid="{00000000-0005-0000-0000-000047170000}"/>
    <cellStyle name="Normal 2 5 2 2 2 2 4 4" xfId="5927" xr:uid="{00000000-0005-0000-0000-000048170000}"/>
    <cellStyle name="Normal 2 5 2 2 2 2 5" xfId="5928" xr:uid="{00000000-0005-0000-0000-000049170000}"/>
    <cellStyle name="Normal 2 5 2 2 2 2 5 2" xfId="5929" xr:uid="{00000000-0005-0000-0000-00004A170000}"/>
    <cellStyle name="Normal 2 5 2 2 2 2 5 3" xfId="5930" xr:uid="{00000000-0005-0000-0000-00004B170000}"/>
    <cellStyle name="Normal 2 5 2 2 2 2 5 4" xfId="5931" xr:uid="{00000000-0005-0000-0000-00004C170000}"/>
    <cellStyle name="Normal 2 5 2 2 2 2 6" xfId="5932" xr:uid="{00000000-0005-0000-0000-00004D170000}"/>
    <cellStyle name="Normal 2 5 2 2 2 2 7" xfId="5933" xr:uid="{00000000-0005-0000-0000-00004E170000}"/>
    <cellStyle name="Normal 2 5 2 2 2 2 8" xfId="5934" xr:uid="{00000000-0005-0000-0000-00004F170000}"/>
    <cellStyle name="Normal 2 5 2 2 2 3" xfId="5935" xr:uid="{00000000-0005-0000-0000-000050170000}"/>
    <cellStyle name="Normal 2 5 2 2 2 3 2" xfId="5936" xr:uid="{00000000-0005-0000-0000-000051170000}"/>
    <cellStyle name="Normal 2 5 2 2 2 3 2 2" xfId="5937" xr:uid="{00000000-0005-0000-0000-000052170000}"/>
    <cellStyle name="Normal 2 5 2 2 2 3 2 2 2" xfId="5938" xr:uid="{00000000-0005-0000-0000-000053170000}"/>
    <cellStyle name="Normal 2 5 2 2 2 3 2 2 3" xfId="5939" xr:uid="{00000000-0005-0000-0000-000054170000}"/>
    <cellStyle name="Normal 2 5 2 2 2 3 2 2 4" xfId="5940" xr:uid="{00000000-0005-0000-0000-000055170000}"/>
    <cellStyle name="Normal 2 5 2 2 2 3 2 3" xfId="5941" xr:uid="{00000000-0005-0000-0000-000056170000}"/>
    <cellStyle name="Normal 2 5 2 2 2 3 2 3 2" xfId="5942" xr:uid="{00000000-0005-0000-0000-000057170000}"/>
    <cellStyle name="Normal 2 5 2 2 2 3 2 3 3" xfId="5943" xr:uid="{00000000-0005-0000-0000-000058170000}"/>
    <cellStyle name="Normal 2 5 2 2 2 3 2 3 4" xfId="5944" xr:uid="{00000000-0005-0000-0000-000059170000}"/>
    <cellStyle name="Normal 2 5 2 2 2 3 2 4" xfId="5945" xr:uid="{00000000-0005-0000-0000-00005A170000}"/>
    <cellStyle name="Normal 2 5 2 2 2 3 2 5" xfId="5946" xr:uid="{00000000-0005-0000-0000-00005B170000}"/>
    <cellStyle name="Normal 2 5 2 2 2 3 2 6" xfId="5947" xr:uid="{00000000-0005-0000-0000-00005C170000}"/>
    <cellStyle name="Normal 2 5 2 2 2 3 3" xfId="5948" xr:uid="{00000000-0005-0000-0000-00005D170000}"/>
    <cellStyle name="Normal 2 5 2 2 2 3 3 2" xfId="5949" xr:uid="{00000000-0005-0000-0000-00005E170000}"/>
    <cellStyle name="Normal 2 5 2 2 2 3 3 2 2" xfId="5950" xr:uid="{00000000-0005-0000-0000-00005F170000}"/>
    <cellStyle name="Normal 2 5 2 2 2 3 3 2 3" xfId="5951" xr:uid="{00000000-0005-0000-0000-000060170000}"/>
    <cellStyle name="Normal 2 5 2 2 2 3 3 2 4" xfId="5952" xr:uid="{00000000-0005-0000-0000-000061170000}"/>
    <cellStyle name="Normal 2 5 2 2 2 3 3 3" xfId="5953" xr:uid="{00000000-0005-0000-0000-000062170000}"/>
    <cellStyle name="Normal 2 5 2 2 2 3 3 3 2" xfId="5954" xr:uid="{00000000-0005-0000-0000-000063170000}"/>
    <cellStyle name="Normal 2 5 2 2 2 3 3 3 3" xfId="5955" xr:uid="{00000000-0005-0000-0000-000064170000}"/>
    <cellStyle name="Normal 2 5 2 2 2 3 3 3 4" xfId="5956" xr:uid="{00000000-0005-0000-0000-000065170000}"/>
    <cellStyle name="Normal 2 5 2 2 2 3 3 4" xfId="5957" xr:uid="{00000000-0005-0000-0000-000066170000}"/>
    <cellStyle name="Normal 2 5 2 2 2 3 3 5" xfId="5958" xr:uid="{00000000-0005-0000-0000-000067170000}"/>
    <cellStyle name="Normal 2 5 2 2 2 3 3 6" xfId="5959" xr:uid="{00000000-0005-0000-0000-000068170000}"/>
    <cellStyle name="Normal 2 5 2 2 2 3 4" xfId="5960" xr:uid="{00000000-0005-0000-0000-000069170000}"/>
    <cellStyle name="Normal 2 5 2 2 2 3 4 2" xfId="5961" xr:uid="{00000000-0005-0000-0000-00006A170000}"/>
    <cellStyle name="Normal 2 5 2 2 2 3 4 3" xfId="5962" xr:uid="{00000000-0005-0000-0000-00006B170000}"/>
    <cellStyle name="Normal 2 5 2 2 2 3 4 4" xfId="5963" xr:uid="{00000000-0005-0000-0000-00006C170000}"/>
    <cellStyle name="Normal 2 5 2 2 2 3 5" xfId="5964" xr:uid="{00000000-0005-0000-0000-00006D170000}"/>
    <cellStyle name="Normal 2 5 2 2 2 3 5 2" xfId="5965" xr:uid="{00000000-0005-0000-0000-00006E170000}"/>
    <cellStyle name="Normal 2 5 2 2 2 3 5 3" xfId="5966" xr:uid="{00000000-0005-0000-0000-00006F170000}"/>
    <cellStyle name="Normal 2 5 2 2 2 3 5 4" xfId="5967" xr:uid="{00000000-0005-0000-0000-000070170000}"/>
    <cellStyle name="Normal 2 5 2 2 2 3 6" xfId="5968" xr:uid="{00000000-0005-0000-0000-000071170000}"/>
    <cellStyle name="Normal 2 5 2 2 2 3 7" xfId="5969" xr:uid="{00000000-0005-0000-0000-000072170000}"/>
    <cellStyle name="Normal 2 5 2 2 2 3 8" xfId="5970" xr:uid="{00000000-0005-0000-0000-000073170000}"/>
    <cellStyle name="Normal 2 5 2 2 2 4" xfId="5971" xr:uid="{00000000-0005-0000-0000-000074170000}"/>
    <cellStyle name="Normal 2 5 2 2 2 4 2" xfId="5972" xr:uid="{00000000-0005-0000-0000-000075170000}"/>
    <cellStyle name="Normal 2 5 2 2 2 4 2 2" xfId="5973" xr:uid="{00000000-0005-0000-0000-000076170000}"/>
    <cellStyle name="Normal 2 5 2 2 2 4 2 3" xfId="5974" xr:uid="{00000000-0005-0000-0000-000077170000}"/>
    <cellStyle name="Normal 2 5 2 2 2 4 2 4" xfId="5975" xr:uid="{00000000-0005-0000-0000-000078170000}"/>
    <cellStyle name="Normal 2 5 2 2 2 4 3" xfId="5976" xr:uid="{00000000-0005-0000-0000-000079170000}"/>
    <cellStyle name="Normal 2 5 2 2 2 4 3 2" xfId="5977" xr:uid="{00000000-0005-0000-0000-00007A170000}"/>
    <cellStyle name="Normal 2 5 2 2 2 4 3 3" xfId="5978" xr:uid="{00000000-0005-0000-0000-00007B170000}"/>
    <cellStyle name="Normal 2 5 2 2 2 4 3 4" xfId="5979" xr:uid="{00000000-0005-0000-0000-00007C170000}"/>
    <cellStyle name="Normal 2 5 2 2 2 4 4" xfId="5980" xr:uid="{00000000-0005-0000-0000-00007D170000}"/>
    <cellStyle name="Normal 2 5 2 2 2 4 5" xfId="5981" xr:uid="{00000000-0005-0000-0000-00007E170000}"/>
    <cellStyle name="Normal 2 5 2 2 2 4 6" xfId="5982" xr:uid="{00000000-0005-0000-0000-00007F170000}"/>
    <cellStyle name="Normal 2 5 2 2 2 5" xfId="5983" xr:uid="{00000000-0005-0000-0000-000080170000}"/>
    <cellStyle name="Normal 2 5 2 2 2 5 2" xfId="5984" xr:uid="{00000000-0005-0000-0000-000081170000}"/>
    <cellStyle name="Normal 2 5 2 2 2 5 2 2" xfId="5985" xr:uid="{00000000-0005-0000-0000-000082170000}"/>
    <cellStyle name="Normal 2 5 2 2 2 5 2 3" xfId="5986" xr:uid="{00000000-0005-0000-0000-000083170000}"/>
    <cellStyle name="Normal 2 5 2 2 2 5 2 4" xfId="5987" xr:uid="{00000000-0005-0000-0000-000084170000}"/>
    <cellStyle name="Normal 2 5 2 2 2 5 3" xfId="5988" xr:uid="{00000000-0005-0000-0000-000085170000}"/>
    <cellStyle name="Normal 2 5 2 2 2 5 3 2" xfId="5989" xr:uid="{00000000-0005-0000-0000-000086170000}"/>
    <cellStyle name="Normal 2 5 2 2 2 5 3 3" xfId="5990" xr:uid="{00000000-0005-0000-0000-000087170000}"/>
    <cellStyle name="Normal 2 5 2 2 2 5 3 4" xfId="5991" xr:uid="{00000000-0005-0000-0000-000088170000}"/>
    <cellStyle name="Normal 2 5 2 2 2 5 4" xfId="5992" xr:uid="{00000000-0005-0000-0000-000089170000}"/>
    <cellStyle name="Normal 2 5 2 2 2 5 5" xfId="5993" xr:uid="{00000000-0005-0000-0000-00008A170000}"/>
    <cellStyle name="Normal 2 5 2 2 2 5 6" xfId="5994" xr:uid="{00000000-0005-0000-0000-00008B170000}"/>
    <cellStyle name="Normal 2 5 2 2 2 6" xfId="5995" xr:uid="{00000000-0005-0000-0000-00008C170000}"/>
    <cellStyle name="Normal 2 5 2 2 2 6 2" xfId="5996" xr:uid="{00000000-0005-0000-0000-00008D170000}"/>
    <cellStyle name="Normal 2 5 2 2 2 6 3" xfId="5997" xr:uid="{00000000-0005-0000-0000-00008E170000}"/>
    <cellStyle name="Normal 2 5 2 2 2 6 4" xfId="5998" xr:uid="{00000000-0005-0000-0000-00008F170000}"/>
    <cellStyle name="Normal 2 5 2 2 2 7" xfId="5999" xr:uid="{00000000-0005-0000-0000-000090170000}"/>
    <cellStyle name="Normal 2 5 2 2 2 7 2" xfId="6000" xr:uid="{00000000-0005-0000-0000-000091170000}"/>
    <cellStyle name="Normal 2 5 2 2 2 7 3" xfId="6001" xr:uid="{00000000-0005-0000-0000-000092170000}"/>
    <cellStyle name="Normal 2 5 2 2 2 7 4" xfId="6002" xr:uid="{00000000-0005-0000-0000-000093170000}"/>
    <cellStyle name="Normal 2 5 2 2 2 7 5" xfId="6003" xr:uid="{00000000-0005-0000-0000-000094170000}"/>
    <cellStyle name="Normal 2 5 2 2 2 8" xfId="6004" xr:uid="{00000000-0005-0000-0000-000095170000}"/>
    <cellStyle name="Normal 2 5 2 2 2 9" xfId="6005" xr:uid="{00000000-0005-0000-0000-000096170000}"/>
    <cellStyle name="Normal 2 5 2 2 3" xfId="6006" xr:uid="{00000000-0005-0000-0000-000097170000}"/>
    <cellStyle name="Normal 2 5 2 2 3 2" xfId="6007" xr:uid="{00000000-0005-0000-0000-000098170000}"/>
    <cellStyle name="Normal 2 5 2 2 3 2 2" xfId="6008" xr:uid="{00000000-0005-0000-0000-000099170000}"/>
    <cellStyle name="Normal 2 5 2 2 3 2 2 2" xfId="6009" xr:uid="{00000000-0005-0000-0000-00009A170000}"/>
    <cellStyle name="Normal 2 5 2 2 3 2 2 3" xfId="6010" xr:uid="{00000000-0005-0000-0000-00009B170000}"/>
    <cellStyle name="Normal 2 5 2 2 3 2 2 4" xfId="6011" xr:uid="{00000000-0005-0000-0000-00009C170000}"/>
    <cellStyle name="Normal 2 5 2 2 3 2 3" xfId="6012" xr:uid="{00000000-0005-0000-0000-00009D170000}"/>
    <cellStyle name="Normal 2 5 2 2 3 2 3 2" xfId="6013" xr:uid="{00000000-0005-0000-0000-00009E170000}"/>
    <cellStyle name="Normal 2 5 2 2 3 2 3 3" xfId="6014" xr:uid="{00000000-0005-0000-0000-00009F170000}"/>
    <cellStyle name="Normal 2 5 2 2 3 2 3 4" xfId="6015" xr:uid="{00000000-0005-0000-0000-0000A0170000}"/>
    <cellStyle name="Normal 2 5 2 2 3 2 4" xfId="6016" xr:uid="{00000000-0005-0000-0000-0000A1170000}"/>
    <cellStyle name="Normal 2 5 2 2 3 2 5" xfId="6017" xr:uid="{00000000-0005-0000-0000-0000A2170000}"/>
    <cellStyle name="Normal 2 5 2 2 3 2 6" xfId="6018" xr:uid="{00000000-0005-0000-0000-0000A3170000}"/>
    <cellStyle name="Normal 2 5 2 2 3 3" xfId="6019" xr:uid="{00000000-0005-0000-0000-0000A4170000}"/>
    <cellStyle name="Normal 2 5 2 2 3 3 2" xfId="6020" xr:uid="{00000000-0005-0000-0000-0000A5170000}"/>
    <cellStyle name="Normal 2 5 2 2 3 3 2 2" xfId="6021" xr:uid="{00000000-0005-0000-0000-0000A6170000}"/>
    <cellStyle name="Normal 2 5 2 2 3 3 2 3" xfId="6022" xr:uid="{00000000-0005-0000-0000-0000A7170000}"/>
    <cellStyle name="Normal 2 5 2 2 3 3 2 4" xfId="6023" xr:uid="{00000000-0005-0000-0000-0000A8170000}"/>
    <cellStyle name="Normal 2 5 2 2 3 3 3" xfId="6024" xr:uid="{00000000-0005-0000-0000-0000A9170000}"/>
    <cellStyle name="Normal 2 5 2 2 3 3 3 2" xfId="6025" xr:uid="{00000000-0005-0000-0000-0000AA170000}"/>
    <cellStyle name="Normal 2 5 2 2 3 3 3 3" xfId="6026" xr:uid="{00000000-0005-0000-0000-0000AB170000}"/>
    <cellStyle name="Normal 2 5 2 2 3 3 3 4" xfId="6027" xr:uid="{00000000-0005-0000-0000-0000AC170000}"/>
    <cellStyle name="Normal 2 5 2 2 3 3 4" xfId="6028" xr:uid="{00000000-0005-0000-0000-0000AD170000}"/>
    <cellStyle name="Normal 2 5 2 2 3 3 5" xfId="6029" xr:uid="{00000000-0005-0000-0000-0000AE170000}"/>
    <cellStyle name="Normal 2 5 2 2 3 3 6" xfId="6030" xr:uid="{00000000-0005-0000-0000-0000AF170000}"/>
    <cellStyle name="Normal 2 5 2 2 3 4" xfId="6031" xr:uid="{00000000-0005-0000-0000-0000B0170000}"/>
    <cellStyle name="Normal 2 5 2 2 3 4 2" xfId="6032" xr:uid="{00000000-0005-0000-0000-0000B1170000}"/>
    <cellStyle name="Normal 2 5 2 2 3 4 3" xfId="6033" xr:uid="{00000000-0005-0000-0000-0000B2170000}"/>
    <cellStyle name="Normal 2 5 2 2 3 4 4" xfId="6034" xr:uid="{00000000-0005-0000-0000-0000B3170000}"/>
    <cellStyle name="Normal 2 5 2 2 3 5" xfId="6035" xr:uid="{00000000-0005-0000-0000-0000B4170000}"/>
    <cellStyle name="Normal 2 5 2 2 3 5 2" xfId="6036" xr:uid="{00000000-0005-0000-0000-0000B5170000}"/>
    <cellStyle name="Normal 2 5 2 2 3 5 3" xfId="6037" xr:uid="{00000000-0005-0000-0000-0000B6170000}"/>
    <cellStyle name="Normal 2 5 2 2 3 5 4" xfId="6038" xr:uid="{00000000-0005-0000-0000-0000B7170000}"/>
    <cellStyle name="Normal 2 5 2 2 3 6" xfId="6039" xr:uid="{00000000-0005-0000-0000-0000B8170000}"/>
    <cellStyle name="Normal 2 5 2 2 3 7" xfId="6040" xr:uid="{00000000-0005-0000-0000-0000B9170000}"/>
    <cellStyle name="Normal 2 5 2 2 3 8" xfId="6041" xr:uid="{00000000-0005-0000-0000-0000BA170000}"/>
    <cellStyle name="Normal 2 5 2 2 4" xfId="6042" xr:uid="{00000000-0005-0000-0000-0000BB170000}"/>
    <cellStyle name="Normal 2 5 2 2 4 2" xfId="6043" xr:uid="{00000000-0005-0000-0000-0000BC170000}"/>
    <cellStyle name="Normal 2 5 2 2 4 2 2" xfId="6044" xr:uid="{00000000-0005-0000-0000-0000BD170000}"/>
    <cellStyle name="Normal 2 5 2 2 4 2 2 2" xfId="6045" xr:uid="{00000000-0005-0000-0000-0000BE170000}"/>
    <cellStyle name="Normal 2 5 2 2 4 2 2 3" xfId="6046" xr:uid="{00000000-0005-0000-0000-0000BF170000}"/>
    <cellStyle name="Normal 2 5 2 2 4 2 2 4" xfId="6047" xr:uid="{00000000-0005-0000-0000-0000C0170000}"/>
    <cellStyle name="Normal 2 5 2 2 4 2 3" xfId="6048" xr:uid="{00000000-0005-0000-0000-0000C1170000}"/>
    <cellStyle name="Normal 2 5 2 2 4 2 3 2" xfId="6049" xr:uid="{00000000-0005-0000-0000-0000C2170000}"/>
    <cellStyle name="Normal 2 5 2 2 4 2 3 3" xfId="6050" xr:uid="{00000000-0005-0000-0000-0000C3170000}"/>
    <cellStyle name="Normal 2 5 2 2 4 2 3 4" xfId="6051" xr:uid="{00000000-0005-0000-0000-0000C4170000}"/>
    <cellStyle name="Normal 2 5 2 2 4 2 4" xfId="6052" xr:uid="{00000000-0005-0000-0000-0000C5170000}"/>
    <cellStyle name="Normal 2 5 2 2 4 2 5" xfId="6053" xr:uid="{00000000-0005-0000-0000-0000C6170000}"/>
    <cellStyle name="Normal 2 5 2 2 4 2 6" xfId="6054" xr:uid="{00000000-0005-0000-0000-0000C7170000}"/>
    <cellStyle name="Normal 2 5 2 2 4 3" xfId="6055" xr:uid="{00000000-0005-0000-0000-0000C8170000}"/>
    <cellStyle name="Normal 2 5 2 2 4 3 2" xfId="6056" xr:uid="{00000000-0005-0000-0000-0000C9170000}"/>
    <cellStyle name="Normal 2 5 2 2 4 3 2 2" xfId="6057" xr:uid="{00000000-0005-0000-0000-0000CA170000}"/>
    <cellStyle name="Normal 2 5 2 2 4 3 2 3" xfId="6058" xr:uid="{00000000-0005-0000-0000-0000CB170000}"/>
    <cellStyle name="Normal 2 5 2 2 4 3 2 4" xfId="6059" xr:uid="{00000000-0005-0000-0000-0000CC170000}"/>
    <cellStyle name="Normal 2 5 2 2 4 3 3" xfId="6060" xr:uid="{00000000-0005-0000-0000-0000CD170000}"/>
    <cellStyle name="Normal 2 5 2 2 4 3 3 2" xfId="6061" xr:uid="{00000000-0005-0000-0000-0000CE170000}"/>
    <cellStyle name="Normal 2 5 2 2 4 3 3 3" xfId="6062" xr:uid="{00000000-0005-0000-0000-0000CF170000}"/>
    <cellStyle name="Normal 2 5 2 2 4 3 3 4" xfId="6063" xr:uid="{00000000-0005-0000-0000-0000D0170000}"/>
    <cellStyle name="Normal 2 5 2 2 4 3 4" xfId="6064" xr:uid="{00000000-0005-0000-0000-0000D1170000}"/>
    <cellStyle name="Normal 2 5 2 2 4 3 5" xfId="6065" xr:uid="{00000000-0005-0000-0000-0000D2170000}"/>
    <cellStyle name="Normal 2 5 2 2 4 3 6" xfId="6066" xr:uid="{00000000-0005-0000-0000-0000D3170000}"/>
    <cellStyle name="Normal 2 5 2 2 4 4" xfId="6067" xr:uid="{00000000-0005-0000-0000-0000D4170000}"/>
    <cellStyle name="Normal 2 5 2 2 4 4 2" xfId="6068" xr:uid="{00000000-0005-0000-0000-0000D5170000}"/>
    <cellStyle name="Normal 2 5 2 2 4 4 3" xfId="6069" xr:uid="{00000000-0005-0000-0000-0000D6170000}"/>
    <cellStyle name="Normal 2 5 2 2 4 4 4" xfId="6070" xr:uid="{00000000-0005-0000-0000-0000D7170000}"/>
    <cellStyle name="Normal 2 5 2 2 4 5" xfId="6071" xr:uid="{00000000-0005-0000-0000-0000D8170000}"/>
    <cellStyle name="Normal 2 5 2 2 4 5 2" xfId="6072" xr:uid="{00000000-0005-0000-0000-0000D9170000}"/>
    <cellStyle name="Normal 2 5 2 2 4 5 3" xfId="6073" xr:uid="{00000000-0005-0000-0000-0000DA170000}"/>
    <cellStyle name="Normal 2 5 2 2 4 5 4" xfId="6074" xr:uid="{00000000-0005-0000-0000-0000DB170000}"/>
    <cellStyle name="Normal 2 5 2 2 4 6" xfId="6075" xr:uid="{00000000-0005-0000-0000-0000DC170000}"/>
    <cellStyle name="Normal 2 5 2 2 4 7" xfId="6076" xr:uid="{00000000-0005-0000-0000-0000DD170000}"/>
    <cellStyle name="Normal 2 5 2 2 4 8" xfId="6077" xr:uid="{00000000-0005-0000-0000-0000DE170000}"/>
    <cellStyle name="Normal 2 5 2 2 5" xfId="6078" xr:uid="{00000000-0005-0000-0000-0000DF170000}"/>
    <cellStyle name="Normal 2 5 2 2 5 2" xfId="6079" xr:uid="{00000000-0005-0000-0000-0000E0170000}"/>
    <cellStyle name="Normal 2 5 2 2 5 2 2" xfId="6080" xr:uid="{00000000-0005-0000-0000-0000E1170000}"/>
    <cellStyle name="Normal 2 5 2 2 5 2 2 2" xfId="6081" xr:uid="{00000000-0005-0000-0000-0000E2170000}"/>
    <cellStyle name="Normal 2 5 2 2 5 2 2 3" xfId="6082" xr:uid="{00000000-0005-0000-0000-0000E3170000}"/>
    <cellStyle name="Normal 2 5 2 2 5 2 2 4" xfId="6083" xr:uid="{00000000-0005-0000-0000-0000E4170000}"/>
    <cellStyle name="Normal 2 5 2 2 5 2 3" xfId="6084" xr:uid="{00000000-0005-0000-0000-0000E5170000}"/>
    <cellStyle name="Normal 2 5 2 2 5 2 3 2" xfId="6085" xr:uid="{00000000-0005-0000-0000-0000E6170000}"/>
    <cellStyle name="Normal 2 5 2 2 5 2 3 3" xfId="6086" xr:uid="{00000000-0005-0000-0000-0000E7170000}"/>
    <cellStyle name="Normal 2 5 2 2 5 2 3 4" xfId="6087" xr:uid="{00000000-0005-0000-0000-0000E8170000}"/>
    <cellStyle name="Normal 2 5 2 2 5 2 4" xfId="6088" xr:uid="{00000000-0005-0000-0000-0000E9170000}"/>
    <cellStyle name="Normal 2 5 2 2 5 2 5" xfId="6089" xr:uid="{00000000-0005-0000-0000-0000EA170000}"/>
    <cellStyle name="Normal 2 5 2 2 5 2 6" xfId="6090" xr:uid="{00000000-0005-0000-0000-0000EB170000}"/>
    <cellStyle name="Normal 2 5 2 2 5 3" xfId="6091" xr:uid="{00000000-0005-0000-0000-0000EC170000}"/>
    <cellStyle name="Normal 2 5 2 2 5 3 2" xfId="6092" xr:uid="{00000000-0005-0000-0000-0000ED170000}"/>
    <cellStyle name="Normal 2 5 2 2 5 3 2 2" xfId="6093" xr:uid="{00000000-0005-0000-0000-0000EE170000}"/>
    <cellStyle name="Normal 2 5 2 2 5 3 2 3" xfId="6094" xr:uid="{00000000-0005-0000-0000-0000EF170000}"/>
    <cellStyle name="Normal 2 5 2 2 5 3 2 4" xfId="6095" xr:uid="{00000000-0005-0000-0000-0000F0170000}"/>
    <cellStyle name="Normal 2 5 2 2 5 3 3" xfId="6096" xr:uid="{00000000-0005-0000-0000-0000F1170000}"/>
    <cellStyle name="Normal 2 5 2 2 5 3 3 2" xfId="6097" xr:uid="{00000000-0005-0000-0000-0000F2170000}"/>
    <cellStyle name="Normal 2 5 2 2 5 3 3 3" xfId="6098" xr:uid="{00000000-0005-0000-0000-0000F3170000}"/>
    <cellStyle name="Normal 2 5 2 2 5 3 3 4" xfId="6099" xr:uid="{00000000-0005-0000-0000-0000F4170000}"/>
    <cellStyle name="Normal 2 5 2 2 5 3 4" xfId="6100" xr:uid="{00000000-0005-0000-0000-0000F5170000}"/>
    <cellStyle name="Normal 2 5 2 2 5 3 5" xfId="6101" xr:uid="{00000000-0005-0000-0000-0000F6170000}"/>
    <cellStyle name="Normal 2 5 2 2 5 3 6" xfId="6102" xr:uid="{00000000-0005-0000-0000-0000F7170000}"/>
    <cellStyle name="Normal 2 5 2 2 5 4" xfId="6103" xr:uid="{00000000-0005-0000-0000-0000F8170000}"/>
    <cellStyle name="Normal 2 5 2 2 5 4 2" xfId="6104" xr:uid="{00000000-0005-0000-0000-0000F9170000}"/>
    <cellStyle name="Normal 2 5 2 2 5 4 3" xfId="6105" xr:uid="{00000000-0005-0000-0000-0000FA170000}"/>
    <cellStyle name="Normal 2 5 2 2 5 4 4" xfId="6106" xr:uid="{00000000-0005-0000-0000-0000FB170000}"/>
    <cellStyle name="Normal 2 5 2 2 5 5" xfId="6107" xr:uid="{00000000-0005-0000-0000-0000FC170000}"/>
    <cellStyle name="Normal 2 5 2 2 5 5 2" xfId="6108" xr:uid="{00000000-0005-0000-0000-0000FD170000}"/>
    <cellStyle name="Normal 2 5 2 2 5 5 3" xfId="6109" xr:uid="{00000000-0005-0000-0000-0000FE170000}"/>
    <cellStyle name="Normal 2 5 2 2 5 5 4" xfId="6110" xr:uid="{00000000-0005-0000-0000-0000FF170000}"/>
    <cellStyle name="Normal 2 5 2 2 5 6" xfId="6111" xr:uid="{00000000-0005-0000-0000-000000180000}"/>
    <cellStyle name="Normal 2 5 2 2 5 7" xfId="6112" xr:uid="{00000000-0005-0000-0000-000001180000}"/>
    <cellStyle name="Normal 2 5 2 2 5 8" xfId="6113" xr:uid="{00000000-0005-0000-0000-000002180000}"/>
    <cellStyle name="Normal 2 5 2 2 6" xfId="6114" xr:uid="{00000000-0005-0000-0000-000003180000}"/>
    <cellStyle name="Normal 2 5 2 2 6 2" xfId="6115" xr:uid="{00000000-0005-0000-0000-000004180000}"/>
    <cellStyle name="Normal 2 5 2 2 6 2 2" xfId="6116" xr:uid="{00000000-0005-0000-0000-000005180000}"/>
    <cellStyle name="Normal 2 5 2 2 6 2 3" xfId="6117" xr:uid="{00000000-0005-0000-0000-000006180000}"/>
    <cellStyle name="Normal 2 5 2 2 6 2 4" xfId="6118" xr:uid="{00000000-0005-0000-0000-000007180000}"/>
    <cellStyle name="Normal 2 5 2 2 6 3" xfId="6119" xr:uid="{00000000-0005-0000-0000-000008180000}"/>
    <cellStyle name="Normal 2 5 2 2 6 3 2" xfId="6120" xr:uid="{00000000-0005-0000-0000-000009180000}"/>
    <cellStyle name="Normal 2 5 2 2 6 3 3" xfId="6121" xr:uid="{00000000-0005-0000-0000-00000A180000}"/>
    <cellStyle name="Normal 2 5 2 2 6 3 4" xfId="6122" xr:uid="{00000000-0005-0000-0000-00000B180000}"/>
    <cellStyle name="Normal 2 5 2 2 6 4" xfId="6123" xr:uid="{00000000-0005-0000-0000-00000C180000}"/>
    <cellStyle name="Normal 2 5 2 2 6 5" xfId="6124" xr:uid="{00000000-0005-0000-0000-00000D180000}"/>
    <cellStyle name="Normal 2 5 2 2 6 6" xfId="6125" xr:uid="{00000000-0005-0000-0000-00000E180000}"/>
    <cellStyle name="Normal 2 5 2 2 7" xfId="6126" xr:uid="{00000000-0005-0000-0000-00000F180000}"/>
    <cellStyle name="Normal 2 5 2 2 7 2" xfId="6127" xr:uid="{00000000-0005-0000-0000-000010180000}"/>
    <cellStyle name="Normal 2 5 2 2 7 2 2" xfId="6128" xr:uid="{00000000-0005-0000-0000-000011180000}"/>
    <cellStyle name="Normal 2 5 2 2 7 2 3" xfId="6129" xr:uid="{00000000-0005-0000-0000-000012180000}"/>
    <cellStyle name="Normal 2 5 2 2 7 2 4" xfId="6130" xr:uid="{00000000-0005-0000-0000-000013180000}"/>
    <cellStyle name="Normal 2 5 2 2 7 3" xfId="6131" xr:uid="{00000000-0005-0000-0000-000014180000}"/>
    <cellStyle name="Normal 2 5 2 2 7 3 2" xfId="6132" xr:uid="{00000000-0005-0000-0000-000015180000}"/>
    <cellStyle name="Normal 2 5 2 2 7 3 3" xfId="6133" xr:uid="{00000000-0005-0000-0000-000016180000}"/>
    <cellStyle name="Normal 2 5 2 2 7 3 4" xfId="6134" xr:uid="{00000000-0005-0000-0000-000017180000}"/>
    <cellStyle name="Normal 2 5 2 2 7 4" xfId="6135" xr:uid="{00000000-0005-0000-0000-000018180000}"/>
    <cellStyle name="Normal 2 5 2 2 7 5" xfId="6136" xr:uid="{00000000-0005-0000-0000-000019180000}"/>
    <cellStyle name="Normal 2 5 2 2 7 6" xfId="6137" xr:uid="{00000000-0005-0000-0000-00001A180000}"/>
    <cellStyle name="Normal 2 5 2 2 8" xfId="6138" xr:uid="{00000000-0005-0000-0000-00001B180000}"/>
    <cellStyle name="Normal 2 5 2 2 8 2" xfId="6139" xr:uid="{00000000-0005-0000-0000-00001C180000}"/>
    <cellStyle name="Normal 2 5 2 2 8 3" xfId="6140" xr:uid="{00000000-0005-0000-0000-00001D180000}"/>
    <cellStyle name="Normal 2 5 2 2 8 4" xfId="6141" xr:uid="{00000000-0005-0000-0000-00001E180000}"/>
    <cellStyle name="Normal 2 5 2 2 9" xfId="6142" xr:uid="{00000000-0005-0000-0000-00001F180000}"/>
    <cellStyle name="Normal 2 5 2 2 9 2" xfId="6143" xr:uid="{00000000-0005-0000-0000-000020180000}"/>
    <cellStyle name="Normal 2 5 2 2 9 3" xfId="6144" xr:uid="{00000000-0005-0000-0000-000021180000}"/>
    <cellStyle name="Normal 2 5 2 2 9 4" xfId="6145" xr:uid="{00000000-0005-0000-0000-000022180000}"/>
    <cellStyle name="Normal 2 5 2 2 9 5" xfId="6146" xr:uid="{00000000-0005-0000-0000-000023180000}"/>
    <cellStyle name="Normal 2 5 2 3" xfId="6147" xr:uid="{00000000-0005-0000-0000-000024180000}"/>
    <cellStyle name="Normal 2 5 2 3 10" xfId="6148" xr:uid="{00000000-0005-0000-0000-000025180000}"/>
    <cellStyle name="Normal 2 5 2 3 2" xfId="6149" xr:uid="{00000000-0005-0000-0000-000026180000}"/>
    <cellStyle name="Normal 2 5 2 3 2 2" xfId="6150" xr:uid="{00000000-0005-0000-0000-000027180000}"/>
    <cellStyle name="Normal 2 5 2 3 2 2 2" xfId="6151" xr:uid="{00000000-0005-0000-0000-000028180000}"/>
    <cellStyle name="Normal 2 5 2 3 2 2 2 2" xfId="6152" xr:uid="{00000000-0005-0000-0000-000029180000}"/>
    <cellStyle name="Normal 2 5 2 3 2 2 2 3" xfId="6153" xr:uid="{00000000-0005-0000-0000-00002A180000}"/>
    <cellStyle name="Normal 2 5 2 3 2 2 2 4" xfId="6154" xr:uid="{00000000-0005-0000-0000-00002B180000}"/>
    <cellStyle name="Normal 2 5 2 3 2 2 3" xfId="6155" xr:uid="{00000000-0005-0000-0000-00002C180000}"/>
    <cellStyle name="Normal 2 5 2 3 2 2 3 2" xfId="6156" xr:uid="{00000000-0005-0000-0000-00002D180000}"/>
    <cellStyle name="Normal 2 5 2 3 2 2 3 3" xfId="6157" xr:uid="{00000000-0005-0000-0000-00002E180000}"/>
    <cellStyle name="Normal 2 5 2 3 2 2 3 4" xfId="6158" xr:uid="{00000000-0005-0000-0000-00002F180000}"/>
    <cellStyle name="Normal 2 5 2 3 2 2 4" xfId="6159" xr:uid="{00000000-0005-0000-0000-000030180000}"/>
    <cellStyle name="Normal 2 5 2 3 2 2 5" xfId="6160" xr:uid="{00000000-0005-0000-0000-000031180000}"/>
    <cellStyle name="Normal 2 5 2 3 2 2 6" xfId="6161" xr:uid="{00000000-0005-0000-0000-000032180000}"/>
    <cellStyle name="Normal 2 5 2 3 2 3" xfId="6162" xr:uid="{00000000-0005-0000-0000-000033180000}"/>
    <cellStyle name="Normal 2 5 2 3 2 3 2" xfId="6163" xr:uid="{00000000-0005-0000-0000-000034180000}"/>
    <cellStyle name="Normal 2 5 2 3 2 3 2 2" xfId="6164" xr:uid="{00000000-0005-0000-0000-000035180000}"/>
    <cellStyle name="Normal 2 5 2 3 2 3 2 3" xfId="6165" xr:uid="{00000000-0005-0000-0000-000036180000}"/>
    <cellStyle name="Normal 2 5 2 3 2 3 2 4" xfId="6166" xr:uid="{00000000-0005-0000-0000-000037180000}"/>
    <cellStyle name="Normal 2 5 2 3 2 3 3" xfId="6167" xr:uid="{00000000-0005-0000-0000-000038180000}"/>
    <cellStyle name="Normal 2 5 2 3 2 3 3 2" xfId="6168" xr:uid="{00000000-0005-0000-0000-000039180000}"/>
    <cellStyle name="Normal 2 5 2 3 2 3 3 3" xfId="6169" xr:uid="{00000000-0005-0000-0000-00003A180000}"/>
    <cellStyle name="Normal 2 5 2 3 2 3 3 4" xfId="6170" xr:uid="{00000000-0005-0000-0000-00003B180000}"/>
    <cellStyle name="Normal 2 5 2 3 2 3 4" xfId="6171" xr:uid="{00000000-0005-0000-0000-00003C180000}"/>
    <cellStyle name="Normal 2 5 2 3 2 3 5" xfId="6172" xr:uid="{00000000-0005-0000-0000-00003D180000}"/>
    <cellStyle name="Normal 2 5 2 3 2 3 6" xfId="6173" xr:uid="{00000000-0005-0000-0000-00003E180000}"/>
    <cellStyle name="Normal 2 5 2 3 2 4" xfId="6174" xr:uid="{00000000-0005-0000-0000-00003F180000}"/>
    <cellStyle name="Normal 2 5 2 3 2 4 2" xfId="6175" xr:uid="{00000000-0005-0000-0000-000040180000}"/>
    <cellStyle name="Normal 2 5 2 3 2 4 3" xfId="6176" xr:uid="{00000000-0005-0000-0000-000041180000}"/>
    <cellStyle name="Normal 2 5 2 3 2 4 4" xfId="6177" xr:uid="{00000000-0005-0000-0000-000042180000}"/>
    <cellStyle name="Normal 2 5 2 3 2 5" xfId="6178" xr:uid="{00000000-0005-0000-0000-000043180000}"/>
    <cellStyle name="Normal 2 5 2 3 2 5 2" xfId="6179" xr:uid="{00000000-0005-0000-0000-000044180000}"/>
    <cellStyle name="Normal 2 5 2 3 2 5 3" xfId="6180" xr:uid="{00000000-0005-0000-0000-000045180000}"/>
    <cellStyle name="Normal 2 5 2 3 2 5 4" xfId="6181" xr:uid="{00000000-0005-0000-0000-000046180000}"/>
    <cellStyle name="Normal 2 5 2 3 2 6" xfId="6182" xr:uid="{00000000-0005-0000-0000-000047180000}"/>
    <cellStyle name="Normal 2 5 2 3 2 7" xfId="6183" xr:uid="{00000000-0005-0000-0000-000048180000}"/>
    <cellStyle name="Normal 2 5 2 3 2 8" xfId="6184" xr:uid="{00000000-0005-0000-0000-000049180000}"/>
    <cellStyle name="Normal 2 5 2 3 3" xfId="6185" xr:uid="{00000000-0005-0000-0000-00004A180000}"/>
    <cellStyle name="Normal 2 5 2 3 3 2" xfId="6186" xr:uid="{00000000-0005-0000-0000-00004B180000}"/>
    <cellStyle name="Normal 2 5 2 3 3 2 2" xfId="6187" xr:uid="{00000000-0005-0000-0000-00004C180000}"/>
    <cellStyle name="Normal 2 5 2 3 3 2 2 2" xfId="6188" xr:uid="{00000000-0005-0000-0000-00004D180000}"/>
    <cellStyle name="Normal 2 5 2 3 3 2 2 3" xfId="6189" xr:uid="{00000000-0005-0000-0000-00004E180000}"/>
    <cellStyle name="Normal 2 5 2 3 3 2 2 4" xfId="6190" xr:uid="{00000000-0005-0000-0000-00004F180000}"/>
    <cellStyle name="Normal 2 5 2 3 3 2 3" xfId="6191" xr:uid="{00000000-0005-0000-0000-000050180000}"/>
    <cellStyle name="Normal 2 5 2 3 3 2 3 2" xfId="6192" xr:uid="{00000000-0005-0000-0000-000051180000}"/>
    <cellStyle name="Normal 2 5 2 3 3 2 3 3" xfId="6193" xr:uid="{00000000-0005-0000-0000-000052180000}"/>
    <cellStyle name="Normal 2 5 2 3 3 2 3 4" xfId="6194" xr:uid="{00000000-0005-0000-0000-000053180000}"/>
    <cellStyle name="Normal 2 5 2 3 3 2 4" xfId="6195" xr:uid="{00000000-0005-0000-0000-000054180000}"/>
    <cellStyle name="Normal 2 5 2 3 3 2 5" xfId="6196" xr:uid="{00000000-0005-0000-0000-000055180000}"/>
    <cellStyle name="Normal 2 5 2 3 3 2 6" xfId="6197" xr:uid="{00000000-0005-0000-0000-000056180000}"/>
    <cellStyle name="Normal 2 5 2 3 3 3" xfId="6198" xr:uid="{00000000-0005-0000-0000-000057180000}"/>
    <cellStyle name="Normal 2 5 2 3 3 3 2" xfId="6199" xr:uid="{00000000-0005-0000-0000-000058180000}"/>
    <cellStyle name="Normal 2 5 2 3 3 3 2 2" xfId="6200" xr:uid="{00000000-0005-0000-0000-000059180000}"/>
    <cellStyle name="Normal 2 5 2 3 3 3 2 3" xfId="6201" xr:uid="{00000000-0005-0000-0000-00005A180000}"/>
    <cellStyle name="Normal 2 5 2 3 3 3 2 4" xfId="6202" xr:uid="{00000000-0005-0000-0000-00005B180000}"/>
    <cellStyle name="Normal 2 5 2 3 3 3 3" xfId="6203" xr:uid="{00000000-0005-0000-0000-00005C180000}"/>
    <cellStyle name="Normal 2 5 2 3 3 3 3 2" xfId="6204" xr:uid="{00000000-0005-0000-0000-00005D180000}"/>
    <cellStyle name="Normal 2 5 2 3 3 3 3 3" xfId="6205" xr:uid="{00000000-0005-0000-0000-00005E180000}"/>
    <cellStyle name="Normal 2 5 2 3 3 3 3 4" xfId="6206" xr:uid="{00000000-0005-0000-0000-00005F180000}"/>
    <cellStyle name="Normal 2 5 2 3 3 3 4" xfId="6207" xr:uid="{00000000-0005-0000-0000-000060180000}"/>
    <cellStyle name="Normal 2 5 2 3 3 3 5" xfId="6208" xr:uid="{00000000-0005-0000-0000-000061180000}"/>
    <cellStyle name="Normal 2 5 2 3 3 3 6" xfId="6209" xr:uid="{00000000-0005-0000-0000-000062180000}"/>
    <cellStyle name="Normal 2 5 2 3 3 4" xfId="6210" xr:uid="{00000000-0005-0000-0000-000063180000}"/>
    <cellStyle name="Normal 2 5 2 3 3 4 2" xfId="6211" xr:uid="{00000000-0005-0000-0000-000064180000}"/>
    <cellStyle name="Normal 2 5 2 3 3 4 3" xfId="6212" xr:uid="{00000000-0005-0000-0000-000065180000}"/>
    <cellStyle name="Normal 2 5 2 3 3 4 4" xfId="6213" xr:uid="{00000000-0005-0000-0000-000066180000}"/>
    <cellStyle name="Normal 2 5 2 3 3 5" xfId="6214" xr:uid="{00000000-0005-0000-0000-000067180000}"/>
    <cellStyle name="Normal 2 5 2 3 3 5 2" xfId="6215" xr:uid="{00000000-0005-0000-0000-000068180000}"/>
    <cellStyle name="Normal 2 5 2 3 3 5 3" xfId="6216" xr:uid="{00000000-0005-0000-0000-000069180000}"/>
    <cellStyle name="Normal 2 5 2 3 3 5 4" xfId="6217" xr:uid="{00000000-0005-0000-0000-00006A180000}"/>
    <cellStyle name="Normal 2 5 2 3 3 6" xfId="6218" xr:uid="{00000000-0005-0000-0000-00006B180000}"/>
    <cellStyle name="Normal 2 5 2 3 3 7" xfId="6219" xr:uid="{00000000-0005-0000-0000-00006C180000}"/>
    <cellStyle name="Normal 2 5 2 3 3 8" xfId="6220" xr:uid="{00000000-0005-0000-0000-00006D180000}"/>
    <cellStyle name="Normal 2 5 2 3 4" xfId="6221" xr:uid="{00000000-0005-0000-0000-00006E180000}"/>
    <cellStyle name="Normal 2 5 2 3 4 2" xfId="6222" xr:uid="{00000000-0005-0000-0000-00006F180000}"/>
    <cellStyle name="Normal 2 5 2 3 4 2 2" xfId="6223" xr:uid="{00000000-0005-0000-0000-000070180000}"/>
    <cellStyle name="Normal 2 5 2 3 4 2 3" xfId="6224" xr:uid="{00000000-0005-0000-0000-000071180000}"/>
    <cellStyle name="Normal 2 5 2 3 4 2 4" xfId="6225" xr:uid="{00000000-0005-0000-0000-000072180000}"/>
    <cellStyle name="Normal 2 5 2 3 4 3" xfId="6226" xr:uid="{00000000-0005-0000-0000-000073180000}"/>
    <cellStyle name="Normal 2 5 2 3 4 3 2" xfId="6227" xr:uid="{00000000-0005-0000-0000-000074180000}"/>
    <cellStyle name="Normal 2 5 2 3 4 3 3" xfId="6228" xr:uid="{00000000-0005-0000-0000-000075180000}"/>
    <cellStyle name="Normal 2 5 2 3 4 3 4" xfId="6229" xr:uid="{00000000-0005-0000-0000-000076180000}"/>
    <cellStyle name="Normal 2 5 2 3 4 4" xfId="6230" xr:uid="{00000000-0005-0000-0000-000077180000}"/>
    <cellStyle name="Normal 2 5 2 3 4 5" xfId="6231" xr:uid="{00000000-0005-0000-0000-000078180000}"/>
    <cellStyle name="Normal 2 5 2 3 4 6" xfId="6232" xr:uid="{00000000-0005-0000-0000-000079180000}"/>
    <cellStyle name="Normal 2 5 2 3 5" xfId="6233" xr:uid="{00000000-0005-0000-0000-00007A180000}"/>
    <cellStyle name="Normal 2 5 2 3 5 2" xfId="6234" xr:uid="{00000000-0005-0000-0000-00007B180000}"/>
    <cellStyle name="Normal 2 5 2 3 5 2 2" xfId="6235" xr:uid="{00000000-0005-0000-0000-00007C180000}"/>
    <cellStyle name="Normal 2 5 2 3 5 2 3" xfId="6236" xr:uid="{00000000-0005-0000-0000-00007D180000}"/>
    <cellStyle name="Normal 2 5 2 3 5 2 4" xfId="6237" xr:uid="{00000000-0005-0000-0000-00007E180000}"/>
    <cellStyle name="Normal 2 5 2 3 5 3" xfId="6238" xr:uid="{00000000-0005-0000-0000-00007F180000}"/>
    <cellStyle name="Normal 2 5 2 3 5 3 2" xfId="6239" xr:uid="{00000000-0005-0000-0000-000080180000}"/>
    <cellStyle name="Normal 2 5 2 3 5 3 3" xfId="6240" xr:uid="{00000000-0005-0000-0000-000081180000}"/>
    <cellStyle name="Normal 2 5 2 3 5 3 4" xfId="6241" xr:uid="{00000000-0005-0000-0000-000082180000}"/>
    <cellStyle name="Normal 2 5 2 3 5 4" xfId="6242" xr:uid="{00000000-0005-0000-0000-000083180000}"/>
    <cellStyle name="Normal 2 5 2 3 5 5" xfId="6243" xr:uid="{00000000-0005-0000-0000-000084180000}"/>
    <cellStyle name="Normal 2 5 2 3 5 6" xfId="6244" xr:uid="{00000000-0005-0000-0000-000085180000}"/>
    <cellStyle name="Normal 2 5 2 3 6" xfId="6245" xr:uid="{00000000-0005-0000-0000-000086180000}"/>
    <cellStyle name="Normal 2 5 2 3 6 2" xfId="6246" xr:uid="{00000000-0005-0000-0000-000087180000}"/>
    <cellStyle name="Normal 2 5 2 3 6 3" xfId="6247" xr:uid="{00000000-0005-0000-0000-000088180000}"/>
    <cellStyle name="Normal 2 5 2 3 6 4" xfId="6248" xr:uid="{00000000-0005-0000-0000-000089180000}"/>
    <cellStyle name="Normal 2 5 2 3 7" xfId="6249" xr:uid="{00000000-0005-0000-0000-00008A180000}"/>
    <cellStyle name="Normal 2 5 2 3 7 2" xfId="6250" xr:uid="{00000000-0005-0000-0000-00008B180000}"/>
    <cellStyle name="Normal 2 5 2 3 7 3" xfId="6251" xr:uid="{00000000-0005-0000-0000-00008C180000}"/>
    <cellStyle name="Normal 2 5 2 3 7 4" xfId="6252" xr:uid="{00000000-0005-0000-0000-00008D180000}"/>
    <cellStyle name="Normal 2 5 2 3 7 5" xfId="6253" xr:uid="{00000000-0005-0000-0000-00008E180000}"/>
    <cellStyle name="Normal 2 5 2 3 8" xfId="6254" xr:uid="{00000000-0005-0000-0000-00008F180000}"/>
    <cellStyle name="Normal 2 5 2 3 9" xfId="6255" xr:uid="{00000000-0005-0000-0000-000090180000}"/>
    <cellStyle name="Normal 2 5 2 4" xfId="6256" xr:uid="{00000000-0005-0000-0000-000091180000}"/>
    <cellStyle name="Normal 2 5 2 4 2" xfId="6257" xr:uid="{00000000-0005-0000-0000-000092180000}"/>
    <cellStyle name="Normal 2 5 2 4 2 2" xfId="6258" xr:uid="{00000000-0005-0000-0000-000093180000}"/>
    <cellStyle name="Normal 2 5 2 4 2 2 2" xfId="6259" xr:uid="{00000000-0005-0000-0000-000094180000}"/>
    <cellStyle name="Normal 2 5 2 4 2 2 3" xfId="6260" xr:uid="{00000000-0005-0000-0000-000095180000}"/>
    <cellStyle name="Normal 2 5 2 4 2 2 4" xfId="6261" xr:uid="{00000000-0005-0000-0000-000096180000}"/>
    <cellStyle name="Normal 2 5 2 4 2 3" xfId="6262" xr:uid="{00000000-0005-0000-0000-000097180000}"/>
    <cellStyle name="Normal 2 5 2 4 2 3 2" xfId="6263" xr:uid="{00000000-0005-0000-0000-000098180000}"/>
    <cellStyle name="Normal 2 5 2 4 2 3 3" xfId="6264" xr:uid="{00000000-0005-0000-0000-000099180000}"/>
    <cellStyle name="Normal 2 5 2 4 2 3 4" xfId="6265" xr:uid="{00000000-0005-0000-0000-00009A180000}"/>
    <cellStyle name="Normal 2 5 2 4 2 4" xfId="6266" xr:uid="{00000000-0005-0000-0000-00009B180000}"/>
    <cellStyle name="Normal 2 5 2 4 2 5" xfId="6267" xr:uid="{00000000-0005-0000-0000-00009C180000}"/>
    <cellStyle name="Normal 2 5 2 4 2 6" xfId="6268" xr:uid="{00000000-0005-0000-0000-00009D180000}"/>
    <cellStyle name="Normal 2 5 2 4 3" xfId="6269" xr:uid="{00000000-0005-0000-0000-00009E180000}"/>
    <cellStyle name="Normal 2 5 2 4 3 2" xfId="6270" xr:uid="{00000000-0005-0000-0000-00009F180000}"/>
    <cellStyle name="Normal 2 5 2 4 3 2 2" xfId="6271" xr:uid="{00000000-0005-0000-0000-0000A0180000}"/>
    <cellStyle name="Normal 2 5 2 4 3 2 3" xfId="6272" xr:uid="{00000000-0005-0000-0000-0000A1180000}"/>
    <cellStyle name="Normal 2 5 2 4 3 2 4" xfId="6273" xr:uid="{00000000-0005-0000-0000-0000A2180000}"/>
    <cellStyle name="Normal 2 5 2 4 3 3" xfId="6274" xr:uid="{00000000-0005-0000-0000-0000A3180000}"/>
    <cellStyle name="Normal 2 5 2 4 3 3 2" xfId="6275" xr:uid="{00000000-0005-0000-0000-0000A4180000}"/>
    <cellStyle name="Normal 2 5 2 4 3 3 3" xfId="6276" xr:uid="{00000000-0005-0000-0000-0000A5180000}"/>
    <cellStyle name="Normal 2 5 2 4 3 3 4" xfId="6277" xr:uid="{00000000-0005-0000-0000-0000A6180000}"/>
    <cellStyle name="Normal 2 5 2 4 3 4" xfId="6278" xr:uid="{00000000-0005-0000-0000-0000A7180000}"/>
    <cellStyle name="Normal 2 5 2 4 3 5" xfId="6279" xr:uid="{00000000-0005-0000-0000-0000A8180000}"/>
    <cellStyle name="Normal 2 5 2 4 3 6" xfId="6280" xr:uid="{00000000-0005-0000-0000-0000A9180000}"/>
    <cellStyle name="Normal 2 5 2 4 4" xfId="6281" xr:uid="{00000000-0005-0000-0000-0000AA180000}"/>
    <cellStyle name="Normal 2 5 2 4 4 2" xfId="6282" xr:uid="{00000000-0005-0000-0000-0000AB180000}"/>
    <cellStyle name="Normal 2 5 2 4 4 3" xfId="6283" xr:uid="{00000000-0005-0000-0000-0000AC180000}"/>
    <cellStyle name="Normal 2 5 2 4 4 4" xfId="6284" xr:uid="{00000000-0005-0000-0000-0000AD180000}"/>
    <cellStyle name="Normal 2 5 2 4 5" xfId="6285" xr:uid="{00000000-0005-0000-0000-0000AE180000}"/>
    <cellStyle name="Normal 2 5 2 4 5 2" xfId="6286" xr:uid="{00000000-0005-0000-0000-0000AF180000}"/>
    <cellStyle name="Normal 2 5 2 4 5 3" xfId="6287" xr:uid="{00000000-0005-0000-0000-0000B0180000}"/>
    <cellStyle name="Normal 2 5 2 4 5 4" xfId="6288" xr:uid="{00000000-0005-0000-0000-0000B1180000}"/>
    <cellStyle name="Normal 2 5 2 4 6" xfId="6289" xr:uid="{00000000-0005-0000-0000-0000B2180000}"/>
    <cellStyle name="Normal 2 5 2 4 7" xfId="6290" xr:uid="{00000000-0005-0000-0000-0000B3180000}"/>
    <cellStyle name="Normal 2 5 2 4 8" xfId="6291" xr:uid="{00000000-0005-0000-0000-0000B4180000}"/>
    <cellStyle name="Normal 2 5 2 5" xfId="6292" xr:uid="{00000000-0005-0000-0000-0000B5180000}"/>
    <cellStyle name="Normal 2 5 2 5 2" xfId="6293" xr:uid="{00000000-0005-0000-0000-0000B6180000}"/>
    <cellStyle name="Normal 2 5 2 5 2 2" xfId="6294" xr:uid="{00000000-0005-0000-0000-0000B7180000}"/>
    <cellStyle name="Normal 2 5 2 5 2 2 2" xfId="6295" xr:uid="{00000000-0005-0000-0000-0000B8180000}"/>
    <cellStyle name="Normal 2 5 2 5 2 2 3" xfId="6296" xr:uid="{00000000-0005-0000-0000-0000B9180000}"/>
    <cellStyle name="Normal 2 5 2 5 2 2 4" xfId="6297" xr:uid="{00000000-0005-0000-0000-0000BA180000}"/>
    <cellStyle name="Normal 2 5 2 5 2 3" xfId="6298" xr:uid="{00000000-0005-0000-0000-0000BB180000}"/>
    <cellStyle name="Normal 2 5 2 5 2 3 2" xfId="6299" xr:uid="{00000000-0005-0000-0000-0000BC180000}"/>
    <cellStyle name="Normal 2 5 2 5 2 3 3" xfId="6300" xr:uid="{00000000-0005-0000-0000-0000BD180000}"/>
    <cellStyle name="Normal 2 5 2 5 2 3 4" xfId="6301" xr:uid="{00000000-0005-0000-0000-0000BE180000}"/>
    <cellStyle name="Normal 2 5 2 5 2 4" xfId="6302" xr:uid="{00000000-0005-0000-0000-0000BF180000}"/>
    <cellStyle name="Normal 2 5 2 5 2 5" xfId="6303" xr:uid="{00000000-0005-0000-0000-0000C0180000}"/>
    <cellStyle name="Normal 2 5 2 5 2 6" xfId="6304" xr:uid="{00000000-0005-0000-0000-0000C1180000}"/>
    <cellStyle name="Normal 2 5 2 5 3" xfId="6305" xr:uid="{00000000-0005-0000-0000-0000C2180000}"/>
    <cellStyle name="Normal 2 5 2 5 3 2" xfId="6306" xr:uid="{00000000-0005-0000-0000-0000C3180000}"/>
    <cellStyle name="Normal 2 5 2 5 3 2 2" xfId="6307" xr:uid="{00000000-0005-0000-0000-0000C4180000}"/>
    <cellStyle name="Normal 2 5 2 5 3 2 3" xfId="6308" xr:uid="{00000000-0005-0000-0000-0000C5180000}"/>
    <cellStyle name="Normal 2 5 2 5 3 2 4" xfId="6309" xr:uid="{00000000-0005-0000-0000-0000C6180000}"/>
    <cellStyle name="Normal 2 5 2 5 3 3" xfId="6310" xr:uid="{00000000-0005-0000-0000-0000C7180000}"/>
    <cellStyle name="Normal 2 5 2 5 3 3 2" xfId="6311" xr:uid="{00000000-0005-0000-0000-0000C8180000}"/>
    <cellStyle name="Normal 2 5 2 5 3 3 3" xfId="6312" xr:uid="{00000000-0005-0000-0000-0000C9180000}"/>
    <cellStyle name="Normal 2 5 2 5 3 3 4" xfId="6313" xr:uid="{00000000-0005-0000-0000-0000CA180000}"/>
    <cellStyle name="Normal 2 5 2 5 3 4" xfId="6314" xr:uid="{00000000-0005-0000-0000-0000CB180000}"/>
    <cellStyle name="Normal 2 5 2 5 3 5" xfId="6315" xr:uid="{00000000-0005-0000-0000-0000CC180000}"/>
    <cellStyle name="Normal 2 5 2 5 3 6" xfId="6316" xr:uid="{00000000-0005-0000-0000-0000CD180000}"/>
    <cellStyle name="Normal 2 5 2 5 4" xfId="6317" xr:uid="{00000000-0005-0000-0000-0000CE180000}"/>
    <cellStyle name="Normal 2 5 2 5 4 2" xfId="6318" xr:uid="{00000000-0005-0000-0000-0000CF180000}"/>
    <cellStyle name="Normal 2 5 2 5 4 3" xfId="6319" xr:uid="{00000000-0005-0000-0000-0000D0180000}"/>
    <cellStyle name="Normal 2 5 2 5 4 4" xfId="6320" xr:uid="{00000000-0005-0000-0000-0000D1180000}"/>
    <cellStyle name="Normal 2 5 2 5 5" xfId="6321" xr:uid="{00000000-0005-0000-0000-0000D2180000}"/>
    <cellStyle name="Normal 2 5 2 5 5 2" xfId="6322" xr:uid="{00000000-0005-0000-0000-0000D3180000}"/>
    <cellStyle name="Normal 2 5 2 5 5 3" xfId="6323" xr:uid="{00000000-0005-0000-0000-0000D4180000}"/>
    <cellStyle name="Normal 2 5 2 5 5 4" xfId="6324" xr:uid="{00000000-0005-0000-0000-0000D5180000}"/>
    <cellStyle name="Normal 2 5 2 5 6" xfId="6325" xr:uid="{00000000-0005-0000-0000-0000D6180000}"/>
    <cellStyle name="Normal 2 5 2 5 7" xfId="6326" xr:uid="{00000000-0005-0000-0000-0000D7180000}"/>
    <cellStyle name="Normal 2 5 2 5 8" xfId="6327" xr:uid="{00000000-0005-0000-0000-0000D8180000}"/>
    <cellStyle name="Normal 2 5 2 6" xfId="6328" xr:uid="{00000000-0005-0000-0000-0000D9180000}"/>
    <cellStyle name="Normal 2 5 2 6 2" xfId="6329" xr:uid="{00000000-0005-0000-0000-0000DA180000}"/>
    <cellStyle name="Normal 2 5 2 6 2 2" xfId="6330" xr:uid="{00000000-0005-0000-0000-0000DB180000}"/>
    <cellStyle name="Normal 2 5 2 6 2 2 2" xfId="6331" xr:uid="{00000000-0005-0000-0000-0000DC180000}"/>
    <cellStyle name="Normal 2 5 2 6 2 2 3" xfId="6332" xr:uid="{00000000-0005-0000-0000-0000DD180000}"/>
    <cellStyle name="Normal 2 5 2 6 2 2 4" xfId="6333" xr:uid="{00000000-0005-0000-0000-0000DE180000}"/>
    <cellStyle name="Normal 2 5 2 6 2 3" xfId="6334" xr:uid="{00000000-0005-0000-0000-0000DF180000}"/>
    <cellStyle name="Normal 2 5 2 6 2 3 2" xfId="6335" xr:uid="{00000000-0005-0000-0000-0000E0180000}"/>
    <cellStyle name="Normal 2 5 2 6 2 3 3" xfId="6336" xr:uid="{00000000-0005-0000-0000-0000E1180000}"/>
    <cellStyle name="Normal 2 5 2 6 2 3 4" xfId="6337" xr:uid="{00000000-0005-0000-0000-0000E2180000}"/>
    <cellStyle name="Normal 2 5 2 6 2 4" xfId="6338" xr:uid="{00000000-0005-0000-0000-0000E3180000}"/>
    <cellStyle name="Normal 2 5 2 6 2 5" xfId="6339" xr:uid="{00000000-0005-0000-0000-0000E4180000}"/>
    <cellStyle name="Normal 2 5 2 6 2 6" xfId="6340" xr:uid="{00000000-0005-0000-0000-0000E5180000}"/>
    <cellStyle name="Normal 2 5 2 6 3" xfId="6341" xr:uid="{00000000-0005-0000-0000-0000E6180000}"/>
    <cellStyle name="Normal 2 5 2 6 3 2" xfId="6342" xr:uid="{00000000-0005-0000-0000-0000E7180000}"/>
    <cellStyle name="Normal 2 5 2 6 3 2 2" xfId="6343" xr:uid="{00000000-0005-0000-0000-0000E8180000}"/>
    <cellStyle name="Normal 2 5 2 6 3 2 3" xfId="6344" xr:uid="{00000000-0005-0000-0000-0000E9180000}"/>
    <cellStyle name="Normal 2 5 2 6 3 2 4" xfId="6345" xr:uid="{00000000-0005-0000-0000-0000EA180000}"/>
    <cellStyle name="Normal 2 5 2 6 3 3" xfId="6346" xr:uid="{00000000-0005-0000-0000-0000EB180000}"/>
    <cellStyle name="Normal 2 5 2 6 3 3 2" xfId="6347" xr:uid="{00000000-0005-0000-0000-0000EC180000}"/>
    <cellStyle name="Normal 2 5 2 6 3 3 3" xfId="6348" xr:uid="{00000000-0005-0000-0000-0000ED180000}"/>
    <cellStyle name="Normal 2 5 2 6 3 3 4" xfId="6349" xr:uid="{00000000-0005-0000-0000-0000EE180000}"/>
    <cellStyle name="Normal 2 5 2 6 3 4" xfId="6350" xr:uid="{00000000-0005-0000-0000-0000EF180000}"/>
    <cellStyle name="Normal 2 5 2 6 3 5" xfId="6351" xr:uid="{00000000-0005-0000-0000-0000F0180000}"/>
    <cellStyle name="Normal 2 5 2 6 3 6" xfId="6352" xr:uid="{00000000-0005-0000-0000-0000F1180000}"/>
    <cellStyle name="Normal 2 5 2 6 4" xfId="6353" xr:uid="{00000000-0005-0000-0000-0000F2180000}"/>
    <cellStyle name="Normal 2 5 2 6 4 2" xfId="6354" xr:uid="{00000000-0005-0000-0000-0000F3180000}"/>
    <cellStyle name="Normal 2 5 2 6 4 3" xfId="6355" xr:uid="{00000000-0005-0000-0000-0000F4180000}"/>
    <cellStyle name="Normal 2 5 2 6 4 4" xfId="6356" xr:uid="{00000000-0005-0000-0000-0000F5180000}"/>
    <cellStyle name="Normal 2 5 2 6 5" xfId="6357" xr:uid="{00000000-0005-0000-0000-0000F6180000}"/>
    <cellStyle name="Normal 2 5 2 6 5 2" xfId="6358" xr:uid="{00000000-0005-0000-0000-0000F7180000}"/>
    <cellStyle name="Normal 2 5 2 6 5 3" xfId="6359" xr:uid="{00000000-0005-0000-0000-0000F8180000}"/>
    <cellStyle name="Normal 2 5 2 6 5 4" xfId="6360" xr:uid="{00000000-0005-0000-0000-0000F9180000}"/>
    <cellStyle name="Normal 2 5 2 6 6" xfId="6361" xr:uid="{00000000-0005-0000-0000-0000FA180000}"/>
    <cellStyle name="Normal 2 5 2 6 7" xfId="6362" xr:uid="{00000000-0005-0000-0000-0000FB180000}"/>
    <cellStyle name="Normal 2 5 2 6 8" xfId="6363" xr:uid="{00000000-0005-0000-0000-0000FC180000}"/>
    <cellStyle name="Normal 2 5 2 7" xfId="6364" xr:uid="{00000000-0005-0000-0000-0000FD180000}"/>
    <cellStyle name="Normal 2 5 2 7 2" xfId="6365" xr:uid="{00000000-0005-0000-0000-0000FE180000}"/>
    <cellStyle name="Normal 2 5 2 7 2 2" xfId="6366" xr:uid="{00000000-0005-0000-0000-0000FF180000}"/>
    <cellStyle name="Normal 2 5 2 7 2 3" xfId="6367" xr:uid="{00000000-0005-0000-0000-000000190000}"/>
    <cellStyle name="Normal 2 5 2 7 2 4" xfId="6368" xr:uid="{00000000-0005-0000-0000-000001190000}"/>
    <cellStyle name="Normal 2 5 2 7 3" xfId="6369" xr:uid="{00000000-0005-0000-0000-000002190000}"/>
    <cellStyle name="Normal 2 5 2 7 3 2" xfId="6370" xr:uid="{00000000-0005-0000-0000-000003190000}"/>
    <cellStyle name="Normal 2 5 2 7 3 3" xfId="6371" xr:uid="{00000000-0005-0000-0000-000004190000}"/>
    <cellStyle name="Normal 2 5 2 7 3 4" xfId="6372" xr:uid="{00000000-0005-0000-0000-000005190000}"/>
    <cellStyle name="Normal 2 5 2 7 4" xfId="6373" xr:uid="{00000000-0005-0000-0000-000006190000}"/>
    <cellStyle name="Normal 2 5 2 7 5" xfId="6374" xr:uid="{00000000-0005-0000-0000-000007190000}"/>
    <cellStyle name="Normal 2 5 2 7 6" xfId="6375" xr:uid="{00000000-0005-0000-0000-000008190000}"/>
    <cellStyle name="Normal 2 5 2 8" xfId="6376" xr:uid="{00000000-0005-0000-0000-000009190000}"/>
    <cellStyle name="Normal 2 5 2 8 2" xfId="6377" xr:uid="{00000000-0005-0000-0000-00000A190000}"/>
    <cellStyle name="Normal 2 5 2 8 2 2" xfId="6378" xr:uid="{00000000-0005-0000-0000-00000B190000}"/>
    <cellStyle name="Normal 2 5 2 8 2 3" xfId="6379" xr:uid="{00000000-0005-0000-0000-00000C190000}"/>
    <cellStyle name="Normal 2 5 2 8 2 4" xfId="6380" xr:uid="{00000000-0005-0000-0000-00000D190000}"/>
    <cellStyle name="Normal 2 5 2 8 3" xfId="6381" xr:uid="{00000000-0005-0000-0000-00000E190000}"/>
    <cellStyle name="Normal 2 5 2 8 3 2" xfId="6382" xr:uid="{00000000-0005-0000-0000-00000F190000}"/>
    <cellStyle name="Normal 2 5 2 8 3 3" xfId="6383" xr:uid="{00000000-0005-0000-0000-000010190000}"/>
    <cellStyle name="Normal 2 5 2 8 3 4" xfId="6384" xr:uid="{00000000-0005-0000-0000-000011190000}"/>
    <cellStyle name="Normal 2 5 2 8 4" xfId="6385" xr:uid="{00000000-0005-0000-0000-000012190000}"/>
    <cellStyle name="Normal 2 5 2 8 5" xfId="6386" xr:uid="{00000000-0005-0000-0000-000013190000}"/>
    <cellStyle name="Normal 2 5 2 8 6" xfId="6387" xr:uid="{00000000-0005-0000-0000-000014190000}"/>
    <cellStyle name="Normal 2 5 2 9" xfId="6388" xr:uid="{00000000-0005-0000-0000-000015190000}"/>
    <cellStyle name="Normal 2 5 2 9 2" xfId="6389" xr:uid="{00000000-0005-0000-0000-000016190000}"/>
    <cellStyle name="Normal 2 5 2 9 3" xfId="6390" xr:uid="{00000000-0005-0000-0000-000017190000}"/>
    <cellStyle name="Normal 2 5 2 9 4" xfId="6391" xr:uid="{00000000-0005-0000-0000-000018190000}"/>
    <cellStyle name="Normal 2 5 3" xfId="6392" xr:uid="{00000000-0005-0000-0000-000019190000}"/>
    <cellStyle name="Normal 2 5 3 10" xfId="6393" xr:uid="{00000000-0005-0000-0000-00001A190000}"/>
    <cellStyle name="Normal 2 5 3 11" xfId="6394" xr:uid="{00000000-0005-0000-0000-00001B190000}"/>
    <cellStyle name="Normal 2 5 3 12" xfId="6395" xr:uid="{00000000-0005-0000-0000-00001C190000}"/>
    <cellStyle name="Normal 2 5 3 2" xfId="6396" xr:uid="{00000000-0005-0000-0000-00001D190000}"/>
    <cellStyle name="Normal 2 5 3 2 10" xfId="6397" xr:uid="{00000000-0005-0000-0000-00001E190000}"/>
    <cellStyle name="Normal 2 5 3 2 2" xfId="6398" xr:uid="{00000000-0005-0000-0000-00001F190000}"/>
    <cellStyle name="Normal 2 5 3 2 2 2" xfId="6399" xr:uid="{00000000-0005-0000-0000-000020190000}"/>
    <cellStyle name="Normal 2 5 3 2 2 2 2" xfId="6400" xr:uid="{00000000-0005-0000-0000-000021190000}"/>
    <cellStyle name="Normal 2 5 3 2 2 2 2 2" xfId="6401" xr:uid="{00000000-0005-0000-0000-000022190000}"/>
    <cellStyle name="Normal 2 5 3 2 2 2 2 3" xfId="6402" xr:uid="{00000000-0005-0000-0000-000023190000}"/>
    <cellStyle name="Normal 2 5 3 2 2 2 2 4" xfId="6403" xr:uid="{00000000-0005-0000-0000-000024190000}"/>
    <cellStyle name="Normal 2 5 3 2 2 2 3" xfId="6404" xr:uid="{00000000-0005-0000-0000-000025190000}"/>
    <cellStyle name="Normal 2 5 3 2 2 2 3 2" xfId="6405" xr:uid="{00000000-0005-0000-0000-000026190000}"/>
    <cellStyle name="Normal 2 5 3 2 2 2 3 3" xfId="6406" xr:uid="{00000000-0005-0000-0000-000027190000}"/>
    <cellStyle name="Normal 2 5 3 2 2 2 3 4" xfId="6407" xr:uid="{00000000-0005-0000-0000-000028190000}"/>
    <cellStyle name="Normal 2 5 3 2 2 2 4" xfId="6408" xr:uid="{00000000-0005-0000-0000-000029190000}"/>
    <cellStyle name="Normal 2 5 3 2 2 2 5" xfId="6409" xr:uid="{00000000-0005-0000-0000-00002A190000}"/>
    <cellStyle name="Normal 2 5 3 2 2 2 6" xfId="6410" xr:uid="{00000000-0005-0000-0000-00002B190000}"/>
    <cellStyle name="Normal 2 5 3 2 2 3" xfId="6411" xr:uid="{00000000-0005-0000-0000-00002C190000}"/>
    <cellStyle name="Normal 2 5 3 2 2 3 2" xfId="6412" xr:uid="{00000000-0005-0000-0000-00002D190000}"/>
    <cellStyle name="Normal 2 5 3 2 2 3 2 2" xfId="6413" xr:uid="{00000000-0005-0000-0000-00002E190000}"/>
    <cellStyle name="Normal 2 5 3 2 2 3 2 3" xfId="6414" xr:uid="{00000000-0005-0000-0000-00002F190000}"/>
    <cellStyle name="Normal 2 5 3 2 2 3 2 4" xfId="6415" xr:uid="{00000000-0005-0000-0000-000030190000}"/>
    <cellStyle name="Normal 2 5 3 2 2 3 3" xfId="6416" xr:uid="{00000000-0005-0000-0000-000031190000}"/>
    <cellStyle name="Normal 2 5 3 2 2 3 3 2" xfId="6417" xr:uid="{00000000-0005-0000-0000-000032190000}"/>
    <cellStyle name="Normal 2 5 3 2 2 3 3 3" xfId="6418" xr:uid="{00000000-0005-0000-0000-000033190000}"/>
    <cellStyle name="Normal 2 5 3 2 2 3 3 4" xfId="6419" xr:uid="{00000000-0005-0000-0000-000034190000}"/>
    <cellStyle name="Normal 2 5 3 2 2 3 4" xfId="6420" xr:uid="{00000000-0005-0000-0000-000035190000}"/>
    <cellStyle name="Normal 2 5 3 2 2 3 5" xfId="6421" xr:uid="{00000000-0005-0000-0000-000036190000}"/>
    <cellStyle name="Normal 2 5 3 2 2 3 6" xfId="6422" xr:uid="{00000000-0005-0000-0000-000037190000}"/>
    <cellStyle name="Normal 2 5 3 2 2 4" xfId="6423" xr:uid="{00000000-0005-0000-0000-000038190000}"/>
    <cellStyle name="Normal 2 5 3 2 2 4 2" xfId="6424" xr:uid="{00000000-0005-0000-0000-000039190000}"/>
    <cellStyle name="Normal 2 5 3 2 2 4 3" xfId="6425" xr:uid="{00000000-0005-0000-0000-00003A190000}"/>
    <cellStyle name="Normal 2 5 3 2 2 4 4" xfId="6426" xr:uid="{00000000-0005-0000-0000-00003B190000}"/>
    <cellStyle name="Normal 2 5 3 2 2 5" xfId="6427" xr:uid="{00000000-0005-0000-0000-00003C190000}"/>
    <cellStyle name="Normal 2 5 3 2 2 5 2" xfId="6428" xr:uid="{00000000-0005-0000-0000-00003D190000}"/>
    <cellStyle name="Normal 2 5 3 2 2 5 3" xfId="6429" xr:uid="{00000000-0005-0000-0000-00003E190000}"/>
    <cellStyle name="Normal 2 5 3 2 2 5 4" xfId="6430" xr:uid="{00000000-0005-0000-0000-00003F190000}"/>
    <cellStyle name="Normal 2 5 3 2 2 6" xfId="6431" xr:uid="{00000000-0005-0000-0000-000040190000}"/>
    <cellStyle name="Normal 2 5 3 2 2 7" xfId="6432" xr:uid="{00000000-0005-0000-0000-000041190000}"/>
    <cellStyle name="Normal 2 5 3 2 2 8" xfId="6433" xr:uid="{00000000-0005-0000-0000-000042190000}"/>
    <cellStyle name="Normal 2 5 3 2 3" xfId="6434" xr:uid="{00000000-0005-0000-0000-000043190000}"/>
    <cellStyle name="Normal 2 5 3 2 3 2" xfId="6435" xr:uid="{00000000-0005-0000-0000-000044190000}"/>
    <cellStyle name="Normal 2 5 3 2 3 2 2" xfId="6436" xr:uid="{00000000-0005-0000-0000-000045190000}"/>
    <cellStyle name="Normal 2 5 3 2 3 2 2 2" xfId="6437" xr:uid="{00000000-0005-0000-0000-000046190000}"/>
    <cellStyle name="Normal 2 5 3 2 3 2 2 3" xfId="6438" xr:uid="{00000000-0005-0000-0000-000047190000}"/>
    <cellStyle name="Normal 2 5 3 2 3 2 2 4" xfId="6439" xr:uid="{00000000-0005-0000-0000-000048190000}"/>
    <cellStyle name="Normal 2 5 3 2 3 2 3" xfId="6440" xr:uid="{00000000-0005-0000-0000-000049190000}"/>
    <cellStyle name="Normal 2 5 3 2 3 2 3 2" xfId="6441" xr:uid="{00000000-0005-0000-0000-00004A190000}"/>
    <cellStyle name="Normal 2 5 3 2 3 2 3 3" xfId="6442" xr:uid="{00000000-0005-0000-0000-00004B190000}"/>
    <cellStyle name="Normal 2 5 3 2 3 2 3 4" xfId="6443" xr:uid="{00000000-0005-0000-0000-00004C190000}"/>
    <cellStyle name="Normal 2 5 3 2 3 2 4" xfId="6444" xr:uid="{00000000-0005-0000-0000-00004D190000}"/>
    <cellStyle name="Normal 2 5 3 2 3 2 5" xfId="6445" xr:uid="{00000000-0005-0000-0000-00004E190000}"/>
    <cellStyle name="Normal 2 5 3 2 3 2 6" xfId="6446" xr:uid="{00000000-0005-0000-0000-00004F190000}"/>
    <cellStyle name="Normal 2 5 3 2 3 3" xfId="6447" xr:uid="{00000000-0005-0000-0000-000050190000}"/>
    <cellStyle name="Normal 2 5 3 2 3 3 2" xfId="6448" xr:uid="{00000000-0005-0000-0000-000051190000}"/>
    <cellStyle name="Normal 2 5 3 2 3 3 2 2" xfId="6449" xr:uid="{00000000-0005-0000-0000-000052190000}"/>
    <cellStyle name="Normal 2 5 3 2 3 3 2 3" xfId="6450" xr:uid="{00000000-0005-0000-0000-000053190000}"/>
    <cellStyle name="Normal 2 5 3 2 3 3 2 4" xfId="6451" xr:uid="{00000000-0005-0000-0000-000054190000}"/>
    <cellStyle name="Normal 2 5 3 2 3 3 3" xfId="6452" xr:uid="{00000000-0005-0000-0000-000055190000}"/>
    <cellStyle name="Normal 2 5 3 2 3 3 3 2" xfId="6453" xr:uid="{00000000-0005-0000-0000-000056190000}"/>
    <cellStyle name="Normal 2 5 3 2 3 3 3 3" xfId="6454" xr:uid="{00000000-0005-0000-0000-000057190000}"/>
    <cellStyle name="Normal 2 5 3 2 3 3 3 4" xfId="6455" xr:uid="{00000000-0005-0000-0000-000058190000}"/>
    <cellStyle name="Normal 2 5 3 2 3 3 4" xfId="6456" xr:uid="{00000000-0005-0000-0000-000059190000}"/>
    <cellStyle name="Normal 2 5 3 2 3 3 5" xfId="6457" xr:uid="{00000000-0005-0000-0000-00005A190000}"/>
    <cellStyle name="Normal 2 5 3 2 3 3 6" xfId="6458" xr:uid="{00000000-0005-0000-0000-00005B190000}"/>
    <cellStyle name="Normal 2 5 3 2 3 4" xfId="6459" xr:uid="{00000000-0005-0000-0000-00005C190000}"/>
    <cellStyle name="Normal 2 5 3 2 3 4 2" xfId="6460" xr:uid="{00000000-0005-0000-0000-00005D190000}"/>
    <cellStyle name="Normal 2 5 3 2 3 4 3" xfId="6461" xr:uid="{00000000-0005-0000-0000-00005E190000}"/>
    <cellStyle name="Normal 2 5 3 2 3 4 4" xfId="6462" xr:uid="{00000000-0005-0000-0000-00005F190000}"/>
    <cellStyle name="Normal 2 5 3 2 3 5" xfId="6463" xr:uid="{00000000-0005-0000-0000-000060190000}"/>
    <cellStyle name="Normal 2 5 3 2 3 5 2" xfId="6464" xr:uid="{00000000-0005-0000-0000-000061190000}"/>
    <cellStyle name="Normal 2 5 3 2 3 5 3" xfId="6465" xr:uid="{00000000-0005-0000-0000-000062190000}"/>
    <cellStyle name="Normal 2 5 3 2 3 5 4" xfId="6466" xr:uid="{00000000-0005-0000-0000-000063190000}"/>
    <cellStyle name="Normal 2 5 3 2 3 6" xfId="6467" xr:uid="{00000000-0005-0000-0000-000064190000}"/>
    <cellStyle name="Normal 2 5 3 2 3 7" xfId="6468" xr:uid="{00000000-0005-0000-0000-000065190000}"/>
    <cellStyle name="Normal 2 5 3 2 3 8" xfId="6469" xr:uid="{00000000-0005-0000-0000-000066190000}"/>
    <cellStyle name="Normal 2 5 3 2 4" xfId="6470" xr:uid="{00000000-0005-0000-0000-000067190000}"/>
    <cellStyle name="Normal 2 5 3 2 4 2" xfId="6471" xr:uid="{00000000-0005-0000-0000-000068190000}"/>
    <cellStyle name="Normal 2 5 3 2 4 2 2" xfId="6472" xr:uid="{00000000-0005-0000-0000-000069190000}"/>
    <cellStyle name="Normal 2 5 3 2 4 2 3" xfId="6473" xr:uid="{00000000-0005-0000-0000-00006A190000}"/>
    <cellStyle name="Normal 2 5 3 2 4 2 4" xfId="6474" xr:uid="{00000000-0005-0000-0000-00006B190000}"/>
    <cellStyle name="Normal 2 5 3 2 4 3" xfId="6475" xr:uid="{00000000-0005-0000-0000-00006C190000}"/>
    <cellStyle name="Normal 2 5 3 2 4 3 2" xfId="6476" xr:uid="{00000000-0005-0000-0000-00006D190000}"/>
    <cellStyle name="Normal 2 5 3 2 4 3 3" xfId="6477" xr:uid="{00000000-0005-0000-0000-00006E190000}"/>
    <cellStyle name="Normal 2 5 3 2 4 3 4" xfId="6478" xr:uid="{00000000-0005-0000-0000-00006F190000}"/>
    <cellStyle name="Normal 2 5 3 2 4 4" xfId="6479" xr:uid="{00000000-0005-0000-0000-000070190000}"/>
    <cellStyle name="Normal 2 5 3 2 4 5" xfId="6480" xr:uid="{00000000-0005-0000-0000-000071190000}"/>
    <cellStyle name="Normal 2 5 3 2 4 6" xfId="6481" xr:uid="{00000000-0005-0000-0000-000072190000}"/>
    <cellStyle name="Normal 2 5 3 2 5" xfId="6482" xr:uid="{00000000-0005-0000-0000-000073190000}"/>
    <cellStyle name="Normal 2 5 3 2 5 2" xfId="6483" xr:uid="{00000000-0005-0000-0000-000074190000}"/>
    <cellStyle name="Normal 2 5 3 2 5 2 2" xfId="6484" xr:uid="{00000000-0005-0000-0000-000075190000}"/>
    <cellStyle name="Normal 2 5 3 2 5 2 3" xfId="6485" xr:uid="{00000000-0005-0000-0000-000076190000}"/>
    <cellStyle name="Normal 2 5 3 2 5 2 4" xfId="6486" xr:uid="{00000000-0005-0000-0000-000077190000}"/>
    <cellStyle name="Normal 2 5 3 2 5 3" xfId="6487" xr:uid="{00000000-0005-0000-0000-000078190000}"/>
    <cellStyle name="Normal 2 5 3 2 5 3 2" xfId="6488" xr:uid="{00000000-0005-0000-0000-000079190000}"/>
    <cellStyle name="Normal 2 5 3 2 5 3 3" xfId="6489" xr:uid="{00000000-0005-0000-0000-00007A190000}"/>
    <cellStyle name="Normal 2 5 3 2 5 3 4" xfId="6490" xr:uid="{00000000-0005-0000-0000-00007B190000}"/>
    <cellStyle name="Normal 2 5 3 2 5 4" xfId="6491" xr:uid="{00000000-0005-0000-0000-00007C190000}"/>
    <cellStyle name="Normal 2 5 3 2 5 5" xfId="6492" xr:uid="{00000000-0005-0000-0000-00007D190000}"/>
    <cellStyle name="Normal 2 5 3 2 5 6" xfId="6493" xr:uid="{00000000-0005-0000-0000-00007E190000}"/>
    <cellStyle name="Normal 2 5 3 2 6" xfId="6494" xr:uid="{00000000-0005-0000-0000-00007F190000}"/>
    <cellStyle name="Normal 2 5 3 2 6 2" xfId="6495" xr:uid="{00000000-0005-0000-0000-000080190000}"/>
    <cellStyle name="Normal 2 5 3 2 6 3" xfId="6496" xr:uid="{00000000-0005-0000-0000-000081190000}"/>
    <cellStyle name="Normal 2 5 3 2 6 4" xfId="6497" xr:uid="{00000000-0005-0000-0000-000082190000}"/>
    <cellStyle name="Normal 2 5 3 2 7" xfId="6498" xr:uid="{00000000-0005-0000-0000-000083190000}"/>
    <cellStyle name="Normal 2 5 3 2 7 2" xfId="6499" xr:uid="{00000000-0005-0000-0000-000084190000}"/>
    <cellStyle name="Normal 2 5 3 2 7 3" xfId="6500" xr:uid="{00000000-0005-0000-0000-000085190000}"/>
    <cellStyle name="Normal 2 5 3 2 7 4" xfId="6501" xr:uid="{00000000-0005-0000-0000-000086190000}"/>
    <cellStyle name="Normal 2 5 3 2 7 5" xfId="6502" xr:uid="{00000000-0005-0000-0000-000087190000}"/>
    <cellStyle name="Normal 2 5 3 2 8" xfId="6503" xr:uid="{00000000-0005-0000-0000-000088190000}"/>
    <cellStyle name="Normal 2 5 3 2 9" xfId="6504" xr:uid="{00000000-0005-0000-0000-000089190000}"/>
    <cellStyle name="Normal 2 5 3 3" xfId="6505" xr:uid="{00000000-0005-0000-0000-00008A190000}"/>
    <cellStyle name="Normal 2 5 3 3 2" xfId="6506" xr:uid="{00000000-0005-0000-0000-00008B190000}"/>
    <cellStyle name="Normal 2 5 3 3 2 2" xfId="6507" xr:uid="{00000000-0005-0000-0000-00008C190000}"/>
    <cellStyle name="Normal 2 5 3 3 2 2 2" xfId="6508" xr:uid="{00000000-0005-0000-0000-00008D190000}"/>
    <cellStyle name="Normal 2 5 3 3 2 2 3" xfId="6509" xr:uid="{00000000-0005-0000-0000-00008E190000}"/>
    <cellStyle name="Normal 2 5 3 3 2 2 4" xfId="6510" xr:uid="{00000000-0005-0000-0000-00008F190000}"/>
    <cellStyle name="Normal 2 5 3 3 2 3" xfId="6511" xr:uid="{00000000-0005-0000-0000-000090190000}"/>
    <cellStyle name="Normal 2 5 3 3 2 3 2" xfId="6512" xr:uid="{00000000-0005-0000-0000-000091190000}"/>
    <cellStyle name="Normal 2 5 3 3 2 3 3" xfId="6513" xr:uid="{00000000-0005-0000-0000-000092190000}"/>
    <cellStyle name="Normal 2 5 3 3 2 3 4" xfId="6514" xr:uid="{00000000-0005-0000-0000-000093190000}"/>
    <cellStyle name="Normal 2 5 3 3 2 4" xfId="6515" xr:uid="{00000000-0005-0000-0000-000094190000}"/>
    <cellStyle name="Normal 2 5 3 3 2 5" xfId="6516" xr:uid="{00000000-0005-0000-0000-000095190000}"/>
    <cellStyle name="Normal 2 5 3 3 2 6" xfId="6517" xr:uid="{00000000-0005-0000-0000-000096190000}"/>
    <cellStyle name="Normal 2 5 3 3 3" xfId="6518" xr:uid="{00000000-0005-0000-0000-000097190000}"/>
    <cellStyle name="Normal 2 5 3 3 3 2" xfId="6519" xr:uid="{00000000-0005-0000-0000-000098190000}"/>
    <cellStyle name="Normal 2 5 3 3 3 2 2" xfId="6520" xr:uid="{00000000-0005-0000-0000-000099190000}"/>
    <cellStyle name="Normal 2 5 3 3 3 2 3" xfId="6521" xr:uid="{00000000-0005-0000-0000-00009A190000}"/>
    <cellStyle name="Normal 2 5 3 3 3 2 4" xfId="6522" xr:uid="{00000000-0005-0000-0000-00009B190000}"/>
    <cellStyle name="Normal 2 5 3 3 3 3" xfId="6523" xr:uid="{00000000-0005-0000-0000-00009C190000}"/>
    <cellStyle name="Normal 2 5 3 3 3 3 2" xfId="6524" xr:uid="{00000000-0005-0000-0000-00009D190000}"/>
    <cellStyle name="Normal 2 5 3 3 3 3 3" xfId="6525" xr:uid="{00000000-0005-0000-0000-00009E190000}"/>
    <cellStyle name="Normal 2 5 3 3 3 3 4" xfId="6526" xr:uid="{00000000-0005-0000-0000-00009F190000}"/>
    <cellStyle name="Normal 2 5 3 3 3 4" xfId="6527" xr:uid="{00000000-0005-0000-0000-0000A0190000}"/>
    <cellStyle name="Normal 2 5 3 3 3 5" xfId="6528" xr:uid="{00000000-0005-0000-0000-0000A1190000}"/>
    <cellStyle name="Normal 2 5 3 3 3 6" xfId="6529" xr:uid="{00000000-0005-0000-0000-0000A2190000}"/>
    <cellStyle name="Normal 2 5 3 3 4" xfId="6530" xr:uid="{00000000-0005-0000-0000-0000A3190000}"/>
    <cellStyle name="Normal 2 5 3 3 4 2" xfId="6531" xr:uid="{00000000-0005-0000-0000-0000A4190000}"/>
    <cellStyle name="Normal 2 5 3 3 4 3" xfId="6532" xr:uid="{00000000-0005-0000-0000-0000A5190000}"/>
    <cellStyle name="Normal 2 5 3 3 4 4" xfId="6533" xr:uid="{00000000-0005-0000-0000-0000A6190000}"/>
    <cellStyle name="Normal 2 5 3 3 5" xfId="6534" xr:uid="{00000000-0005-0000-0000-0000A7190000}"/>
    <cellStyle name="Normal 2 5 3 3 5 2" xfId="6535" xr:uid="{00000000-0005-0000-0000-0000A8190000}"/>
    <cellStyle name="Normal 2 5 3 3 5 3" xfId="6536" xr:uid="{00000000-0005-0000-0000-0000A9190000}"/>
    <cellStyle name="Normal 2 5 3 3 5 4" xfId="6537" xr:uid="{00000000-0005-0000-0000-0000AA190000}"/>
    <cellStyle name="Normal 2 5 3 3 6" xfId="6538" xr:uid="{00000000-0005-0000-0000-0000AB190000}"/>
    <cellStyle name="Normal 2 5 3 3 7" xfId="6539" xr:uid="{00000000-0005-0000-0000-0000AC190000}"/>
    <cellStyle name="Normal 2 5 3 3 8" xfId="6540" xr:uid="{00000000-0005-0000-0000-0000AD190000}"/>
    <cellStyle name="Normal 2 5 3 4" xfId="6541" xr:uid="{00000000-0005-0000-0000-0000AE190000}"/>
    <cellStyle name="Normal 2 5 3 4 2" xfId="6542" xr:uid="{00000000-0005-0000-0000-0000AF190000}"/>
    <cellStyle name="Normal 2 5 3 4 2 2" xfId="6543" xr:uid="{00000000-0005-0000-0000-0000B0190000}"/>
    <cellStyle name="Normal 2 5 3 4 2 2 2" xfId="6544" xr:uid="{00000000-0005-0000-0000-0000B1190000}"/>
    <cellStyle name="Normal 2 5 3 4 2 2 3" xfId="6545" xr:uid="{00000000-0005-0000-0000-0000B2190000}"/>
    <cellStyle name="Normal 2 5 3 4 2 2 4" xfId="6546" xr:uid="{00000000-0005-0000-0000-0000B3190000}"/>
    <cellStyle name="Normal 2 5 3 4 2 3" xfId="6547" xr:uid="{00000000-0005-0000-0000-0000B4190000}"/>
    <cellStyle name="Normal 2 5 3 4 2 3 2" xfId="6548" xr:uid="{00000000-0005-0000-0000-0000B5190000}"/>
    <cellStyle name="Normal 2 5 3 4 2 3 3" xfId="6549" xr:uid="{00000000-0005-0000-0000-0000B6190000}"/>
    <cellStyle name="Normal 2 5 3 4 2 3 4" xfId="6550" xr:uid="{00000000-0005-0000-0000-0000B7190000}"/>
    <cellStyle name="Normal 2 5 3 4 2 4" xfId="6551" xr:uid="{00000000-0005-0000-0000-0000B8190000}"/>
    <cellStyle name="Normal 2 5 3 4 2 5" xfId="6552" xr:uid="{00000000-0005-0000-0000-0000B9190000}"/>
    <cellStyle name="Normal 2 5 3 4 2 6" xfId="6553" xr:uid="{00000000-0005-0000-0000-0000BA190000}"/>
    <cellStyle name="Normal 2 5 3 4 3" xfId="6554" xr:uid="{00000000-0005-0000-0000-0000BB190000}"/>
    <cellStyle name="Normal 2 5 3 4 3 2" xfId="6555" xr:uid="{00000000-0005-0000-0000-0000BC190000}"/>
    <cellStyle name="Normal 2 5 3 4 3 2 2" xfId="6556" xr:uid="{00000000-0005-0000-0000-0000BD190000}"/>
    <cellStyle name="Normal 2 5 3 4 3 2 3" xfId="6557" xr:uid="{00000000-0005-0000-0000-0000BE190000}"/>
    <cellStyle name="Normal 2 5 3 4 3 2 4" xfId="6558" xr:uid="{00000000-0005-0000-0000-0000BF190000}"/>
    <cellStyle name="Normal 2 5 3 4 3 3" xfId="6559" xr:uid="{00000000-0005-0000-0000-0000C0190000}"/>
    <cellStyle name="Normal 2 5 3 4 3 3 2" xfId="6560" xr:uid="{00000000-0005-0000-0000-0000C1190000}"/>
    <cellStyle name="Normal 2 5 3 4 3 3 3" xfId="6561" xr:uid="{00000000-0005-0000-0000-0000C2190000}"/>
    <cellStyle name="Normal 2 5 3 4 3 3 4" xfId="6562" xr:uid="{00000000-0005-0000-0000-0000C3190000}"/>
    <cellStyle name="Normal 2 5 3 4 3 4" xfId="6563" xr:uid="{00000000-0005-0000-0000-0000C4190000}"/>
    <cellStyle name="Normal 2 5 3 4 3 5" xfId="6564" xr:uid="{00000000-0005-0000-0000-0000C5190000}"/>
    <cellStyle name="Normal 2 5 3 4 3 6" xfId="6565" xr:uid="{00000000-0005-0000-0000-0000C6190000}"/>
    <cellStyle name="Normal 2 5 3 4 4" xfId="6566" xr:uid="{00000000-0005-0000-0000-0000C7190000}"/>
    <cellStyle name="Normal 2 5 3 4 4 2" xfId="6567" xr:uid="{00000000-0005-0000-0000-0000C8190000}"/>
    <cellStyle name="Normal 2 5 3 4 4 3" xfId="6568" xr:uid="{00000000-0005-0000-0000-0000C9190000}"/>
    <cellStyle name="Normal 2 5 3 4 4 4" xfId="6569" xr:uid="{00000000-0005-0000-0000-0000CA190000}"/>
    <cellStyle name="Normal 2 5 3 4 5" xfId="6570" xr:uid="{00000000-0005-0000-0000-0000CB190000}"/>
    <cellStyle name="Normal 2 5 3 4 5 2" xfId="6571" xr:uid="{00000000-0005-0000-0000-0000CC190000}"/>
    <cellStyle name="Normal 2 5 3 4 5 3" xfId="6572" xr:uid="{00000000-0005-0000-0000-0000CD190000}"/>
    <cellStyle name="Normal 2 5 3 4 5 4" xfId="6573" xr:uid="{00000000-0005-0000-0000-0000CE190000}"/>
    <cellStyle name="Normal 2 5 3 4 6" xfId="6574" xr:uid="{00000000-0005-0000-0000-0000CF190000}"/>
    <cellStyle name="Normal 2 5 3 4 7" xfId="6575" xr:uid="{00000000-0005-0000-0000-0000D0190000}"/>
    <cellStyle name="Normal 2 5 3 4 8" xfId="6576" xr:uid="{00000000-0005-0000-0000-0000D1190000}"/>
    <cellStyle name="Normal 2 5 3 5" xfId="6577" xr:uid="{00000000-0005-0000-0000-0000D2190000}"/>
    <cellStyle name="Normal 2 5 3 5 2" xfId="6578" xr:uid="{00000000-0005-0000-0000-0000D3190000}"/>
    <cellStyle name="Normal 2 5 3 5 2 2" xfId="6579" xr:uid="{00000000-0005-0000-0000-0000D4190000}"/>
    <cellStyle name="Normal 2 5 3 5 2 2 2" xfId="6580" xr:uid="{00000000-0005-0000-0000-0000D5190000}"/>
    <cellStyle name="Normal 2 5 3 5 2 2 3" xfId="6581" xr:uid="{00000000-0005-0000-0000-0000D6190000}"/>
    <cellStyle name="Normal 2 5 3 5 2 2 4" xfId="6582" xr:uid="{00000000-0005-0000-0000-0000D7190000}"/>
    <cellStyle name="Normal 2 5 3 5 2 3" xfId="6583" xr:uid="{00000000-0005-0000-0000-0000D8190000}"/>
    <cellStyle name="Normal 2 5 3 5 2 3 2" xfId="6584" xr:uid="{00000000-0005-0000-0000-0000D9190000}"/>
    <cellStyle name="Normal 2 5 3 5 2 3 3" xfId="6585" xr:uid="{00000000-0005-0000-0000-0000DA190000}"/>
    <cellStyle name="Normal 2 5 3 5 2 3 4" xfId="6586" xr:uid="{00000000-0005-0000-0000-0000DB190000}"/>
    <cellStyle name="Normal 2 5 3 5 2 4" xfId="6587" xr:uid="{00000000-0005-0000-0000-0000DC190000}"/>
    <cellStyle name="Normal 2 5 3 5 2 5" xfId="6588" xr:uid="{00000000-0005-0000-0000-0000DD190000}"/>
    <cellStyle name="Normal 2 5 3 5 2 6" xfId="6589" xr:uid="{00000000-0005-0000-0000-0000DE190000}"/>
    <cellStyle name="Normal 2 5 3 5 3" xfId="6590" xr:uid="{00000000-0005-0000-0000-0000DF190000}"/>
    <cellStyle name="Normal 2 5 3 5 3 2" xfId="6591" xr:uid="{00000000-0005-0000-0000-0000E0190000}"/>
    <cellStyle name="Normal 2 5 3 5 3 2 2" xfId="6592" xr:uid="{00000000-0005-0000-0000-0000E1190000}"/>
    <cellStyle name="Normal 2 5 3 5 3 2 3" xfId="6593" xr:uid="{00000000-0005-0000-0000-0000E2190000}"/>
    <cellStyle name="Normal 2 5 3 5 3 2 4" xfId="6594" xr:uid="{00000000-0005-0000-0000-0000E3190000}"/>
    <cellStyle name="Normal 2 5 3 5 3 3" xfId="6595" xr:uid="{00000000-0005-0000-0000-0000E4190000}"/>
    <cellStyle name="Normal 2 5 3 5 3 3 2" xfId="6596" xr:uid="{00000000-0005-0000-0000-0000E5190000}"/>
    <cellStyle name="Normal 2 5 3 5 3 3 3" xfId="6597" xr:uid="{00000000-0005-0000-0000-0000E6190000}"/>
    <cellStyle name="Normal 2 5 3 5 3 3 4" xfId="6598" xr:uid="{00000000-0005-0000-0000-0000E7190000}"/>
    <cellStyle name="Normal 2 5 3 5 3 4" xfId="6599" xr:uid="{00000000-0005-0000-0000-0000E8190000}"/>
    <cellStyle name="Normal 2 5 3 5 3 5" xfId="6600" xr:uid="{00000000-0005-0000-0000-0000E9190000}"/>
    <cellStyle name="Normal 2 5 3 5 3 6" xfId="6601" xr:uid="{00000000-0005-0000-0000-0000EA190000}"/>
    <cellStyle name="Normal 2 5 3 5 4" xfId="6602" xr:uid="{00000000-0005-0000-0000-0000EB190000}"/>
    <cellStyle name="Normal 2 5 3 5 4 2" xfId="6603" xr:uid="{00000000-0005-0000-0000-0000EC190000}"/>
    <cellStyle name="Normal 2 5 3 5 4 3" xfId="6604" xr:uid="{00000000-0005-0000-0000-0000ED190000}"/>
    <cellStyle name="Normal 2 5 3 5 4 4" xfId="6605" xr:uid="{00000000-0005-0000-0000-0000EE190000}"/>
    <cellStyle name="Normal 2 5 3 5 5" xfId="6606" xr:uid="{00000000-0005-0000-0000-0000EF190000}"/>
    <cellStyle name="Normal 2 5 3 5 5 2" xfId="6607" xr:uid="{00000000-0005-0000-0000-0000F0190000}"/>
    <cellStyle name="Normal 2 5 3 5 5 3" xfId="6608" xr:uid="{00000000-0005-0000-0000-0000F1190000}"/>
    <cellStyle name="Normal 2 5 3 5 5 4" xfId="6609" xr:uid="{00000000-0005-0000-0000-0000F2190000}"/>
    <cellStyle name="Normal 2 5 3 5 6" xfId="6610" xr:uid="{00000000-0005-0000-0000-0000F3190000}"/>
    <cellStyle name="Normal 2 5 3 5 7" xfId="6611" xr:uid="{00000000-0005-0000-0000-0000F4190000}"/>
    <cellStyle name="Normal 2 5 3 5 8" xfId="6612" xr:uid="{00000000-0005-0000-0000-0000F5190000}"/>
    <cellStyle name="Normal 2 5 3 6" xfId="6613" xr:uid="{00000000-0005-0000-0000-0000F6190000}"/>
    <cellStyle name="Normal 2 5 3 6 2" xfId="6614" xr:uid="{00000000-0005-0000-0000-0000F7190000}"/>
    <cellStyle name="Normal 2 5 3 6 2 2" xfId="6615" xr:uid="{00000000-0005-0000-0000-0000F8190000}"/>
    <cellStyle name="Normal 2 5 3 6 2 3" xfId="6616" xr:uid="{00000000-0005-0000-0000-0000F9190000}"/>
    <cellStyle name="Normal 2 5 3 6 2 4" xfId="6617" xr:uid="{00000000-0005-0000-0000-0000FA190000}"/>
    <cellStyle name="Normal 2 5 3 6 3" xfId="6618" xr:uid="{00000000-0005-0000-0000-0000FB190000}"/>
    <cellStyle name="Normal 2 5 3 6 3 2" xfId="6619" xr:uid="{00000000-0005-0000-0000-0000FC190000}"/>
    <cellStyle name="Normal 2 5 3 6 3 3" xfId="6620" xr:uid="{00000000-0005-0000-0000-0000FD190000}"/>
    <cellStyle name="Normal 2 5 3 6 3 4" xfId="6621" xr:uid="{00000000-0005-0000-0000-0000FE190000}"/>
    <cellStyle name="Normal 2 5 3 6 4" xfId="6622" xr:uid="{00000000-0005-0000-0000-0000FF190000}"/>
    <cellStyle name="Normal 2 5 3 6 5" xfId="6623" xr:uid="{00000000-0005-0000-0000-0000001A0000}"/>
    <cellStyle name="Normal 2 5 3 6 6" xfId="6624" xr:uid="{00000000-0005-0000-0000-0000011A0000}"/>
    <cellStyle name="Normal 2 5 3 7" xfId="6625" xr:uid="{00000000-0005-0000-0000-0000021A0000}"/>
    <cellStyle name="Normal 2 5 3 7 2" xfId="6626" xr:uid="{00000000-0005-0000-0000-0000031A0000}"/>
    <cellStyle name="Normal 2 5 3 7 2 2" xfId="6627" xr:uid="{00000000-0005-0000-0000-0000041A0000}"/>
    <cellStyle name="Normal 2 5 3 7 2 3" xfId="6628" xr:uid="{00000000-0005-0000-0000-0000051A0000}"/>
    <cellStyle name="Normal 2 5 3 7 2 4" xfId="6629" xr:uid="{00000000-0005-0000-0000-0000061A0000}"/>
    <cellStyle name="Normal 2 5 3 7 3" xfId="6630" xr:uid="{00000000-0005-0000-0000-0000071A0000}"/>
    <cellStyle name="Normal 2 5 3 7 3 2" xfId="6631" xr:uid="{00000000-0005-0000-0000-0000081A0000}"/>
    <cellStyle name="Normal 2 5 3 7 3 3" xfId="6632" xr:uid="{00000000-0005-0000-0000-0000091A0000}"/>
    <cellStyle name="Normal 2 5 3 7 3 4" xfId="6633" xr:uid="{00000000-0005-0000-0000-00000A1A0000}"/>
    <cellStyle name="Normal 2 5 3 7 4" xfId="6634" xr:uid="{00000000-0005-0000-0000-00000B1A0000}"/>
    <cellStyle name="Normal 2 5 3 7 5" xfId="6635" xr:uid="{00000000-0005-0000-0000-00000C1A0000}"/>
    <cellStyle name="Normal 2 5 3 7 6" xfId="6636" xr:uid="{00000000-0005-0000-0000-00000D1A0000}"/>
    <cellStyle name="Normal 2 5 3 8" xfId="6637" xr:uid="{00000000-0005-0000-0000-00000E1A0000}"/>
    <cellStyle name="Normal 2 5 3 8 2" xfId="6638" xr:uid="{00000000-0005-0000-0000-00000F1A0000}"/>
    <cellStyle name="Normal 2 5 3 8 3" xfId="6639" xr:uid="{00000000-0005-0000-0000-0000101A0000}"/>
    <cellStyle name="Normal 2 5 3 8 4" xfId="6640" xr:uid="{00000000-0005-0000-0000-0000111A0000}"/>
    <cellStyle name="Normal 2 5 3 9" xfId="6641" xr:uid="{00000000-0005-0000-0000-0000121A0000}"/>
    <cellStyle name="Normal 2 5 3 9 2" xfId="6642" xr:uid="{00000000-0005-0000-0000-0000131A0000}"/>
    <cellStyle name="Normal 2 5 3 9 3" xfId="6643" xr:uid="{00000000-0005-0000-0000-0000141A0000}"/>
    <cellStyle name="Normal 2 5 3 9 4" xfId="6644" xr:uid="{00000000-0005-0000-0000-0000151A0000}"/>
    <cellStyle name="Normal 2 5 3 9 5" xfId="6645" xr:uid="{00000000-0005-0000-0000-0000161A0000}"/>
    <cellStyle name="Normal 2 5 4" xfId="6646" xr:uid="{00000000-0005-0000-0000-0000171A0000}"/>
    <cellStyle name="Normal 2 5 4 10" xfId="6647" xr:uid="{00000000-0005-0000-0000-0000181A0000}"/>
    <cellStyle name="Normal 2 5 4 2" xfId="6648" xr:uid="{00000000-0005-0000-0000-0000191A0000}"/>
    <cellStyle name="Normal 2 5 4 2 2" xfId="6649" xr:uid="{00000000-0005-0000-0000-00001A1A0000}"/>
    <cellStyle name="Normal 2 5 4 2 2 2" xfId="6650" xr:uid="{00000000-0005-0000-0000-00001B1A0000}"/>
    <cellStyle name="Normal 2 5 4 2 2 2 2" xfId="6651" xr:uid="{00000000-0005-0000-0000-00001C1A0000}"/>
    <cellStyle name="Normal 2 5 4 2 2 2 3" xfId="6652" xr:uid="{00000000-0005-0000-0000-00001D1A0000}"/>
    <cellStyle name="Normal 2 5 4 2 2 2 4" xfId="6653" xr:uid="{00000000-0005-0000-0000-00001E1A0000}"/>
    <cellStyle name="Normal 2 5 4 2 2 3" xfId="6654" xr:uid="{00000000-0005-0000-0000-00001F1A0000}"/>
    <cellStyle name="Normal 2 5 4 2 2 3 2" xfId="6655" xr:uid="{00000000-0005-0000-0000-0000201A0000}"/>
    <cellStyle name="Normal 2 5 4 2 2 3 3" xfId="6656" xr:uid="{00000000-0005-0000-0000-0000211A0000}"/>
    <cellStyle name="Normal 2 5 4 2 2 3 4" xfId="6657" xr:uid="{00000000-0005-0000-0000-0000221A0000}"/>
    <cellStyle name="Normal 2 5 4 2 2 4" xfId="6658" xr:uid="{00000000-0005-0000-0000-0000231A0000}"/>
    <cellStyle name="Normal 2 5 4 2 2 5" xfId="6659" xr:uid="{00000000-0005-0000-0000-0000241A0000}"/>
    <cellStyle name="Normal 2 5 4 2 2 6" xfId="6660" xr:uid="{00000000-0005-0000-0000-0000251A0000}"/>
    <cellStyle name="Normal 2 5 4 2 3" xfId="6661" xr:uid="{00000000-0005-0000-0000-0000261A0000}"/>
    <cellStyle name="Normal 2 5 4 2 3 2" xfId="6662" xr:uid="{00000000-0005-0000-0000-0000271A0000}"/>
    <cellStyle name="Normal 2 5 4 2 3 2 2" xfId="6663" xr:uid="{00000000-0005-0000-0000-0000281A0000}"/>
    <cellStyle name="Normal 2 5 4 2 3 2 3" xfId="6664" xr:uid="{00000000-0005-0000-0000-0000291A0000}"/>
    <cellStyle name="Normal 2 5 4 2 3 2 4" xfId="6665" xr:uid="{00000000-0005-0000-0000-00002A1A0000}"/>
    <cellStyle name="Normal 2 5 4 2 3 3" xfId="6666" xr:uid="{00000000-0005-0000-0000-00002B1A0000}"/>
    <cellStyle name="Normal 2 5 4 2 3 3 2" xfId="6667" xr:uid="{00000000-0005-0000-0000-00002C1A0000}"/>
    <cellStyle name="Normal 2 5 4 2 3 3 3" xfId="6668" xr:uid="{00000000-0005-0000-0000-00002D1A0000}"/>
    <cellStyle name="Normal 2 5 4 2 3 3 4" xfId="6669" xr:uid="{00000000-0005-0000-0000-00002E1A0000}"/>
    <cellStyle name="Normal 2 5 4 2 3 4" xfId="6670" xr:uid="{00000000-0005-0000-0000-00002F1A0000}"/>
    <cellStyle name="Normal 2 5 4 2 3 5" xfId="6671" xr:uid="{00000000-0005-0000-0000-0000301A0000}"/>
    <cellStyle name="Normal 2 5 4 2 3 6" xfId="6672" xr:uid="{00000000-0005-0000-0000-0000311A0000}"/>
    <cellStyle name="Normal 2 5 4 2 4" xfId="6673" xr:uid="{00000000-0005-0000-0000-0000321A0000}"/>
    <cellStyle name="Normal 2 5 4 2 4 2" xfId="6674" xr:uid="{00000000-0005-0000-0000-0000331A0000}"/>
    <cellStyle name="Normal 2 5 4 2 4 3" xfId="6675" xr:uid="{00000000-0005-0000-0000-0000341A0000}"/>
    <cellStyle name="Normal 2 5 4 2 4 4" xfId="6676" xr:uid="{00000000-0005-0000-0000-0000351A0000}"/>
    <cellStyle name="Normal 2 5 4 2 5" xfId="6677" xr:uid="{00000000-0005-0000-0000-0000361A0000}"/>
    <cellStyle name="Normal 2 5 4 2 5 2" xfId="6678" xr:uid="{00000000-0005-0000-0000-0000371A0000}"/>
    <cellStyle name="Normal 2 5 4 2 5 3" xfId="6679" xr:uid="{00000000-0005-0000-0000-0000381A0000}"/>
    <cellStyle name="Normal 2 5 4 2 5 4" xfId="6680" xr:uid="{00000000-0005-0000-0000-0000391A0000}"/>
    <cellStyle name="Normal 2 5 4 2 6" xfId="6681" xr:uid="{00000000-0005-0000-0000-00003A1A0000}"/>
    <cellStyle name="Normal 2 5 4 2 7" xfId="6682" xr:uid="{00000000-0005-0000-0000-00003B1A0000}"/>
    <cellStyle name="Normal 2 5 4 2 8" xfId="6683" xr:uid="{00000000-0005-0000-0000-00003C1A0000}"/>
    <cellStyle name="Normal 2 5 4 3" xfId="6684" xr:uid="{00000000-0005-0000-0000-00003D1A0000}"/>
    <cellStyle name="Normal 2 5 4 3 2" xfId="6685" xr:uid="{00000000-0005-0000-0000-00003E1A0000}"/>
    <cellStyle name="Normal 2 5 4 3 2 2" xfId="6686" xr:uid="{00000000-0005-0000-0000-00003F1A0000}"/>
    <cellStyle name="Normal 2 5 4 3 2 2 2" xfId="6687" xr:uid="{00000000-0005-0000-0000-0000401A0000}"/>
    <cellStyle name="Normal 2 5 4 3 2 2 3" xfId="6688" xr:uid="{00000000-0005-0000-0000-0000411A0000}"/>
    <cellStyle name="Normal 2 5 4 3 2 2 4" xfId="6689" xr:uid="{00000000-0005-0000-0000-0000421A0000}"/>
    <cellStyle name="Normal 2 5 4 3 2 3" xfId="6690" xr:uid="{00000000-0005-0000-0000-0000431A0000}"/>
    <cellStyle name="Normal 2 5 4 3 2 3 2" xfId="6691" xr:uid="{00000000-0005-0000-0000-0000441A0000}"/>
    <cellStyle name="Normal 2 5 4 3 2 3 3" xfId="6692" xr:uid="{00000000-0005-0000-0000-0000451A0000}"/>
    <cellStyle name="Normal 2 5 4 3 2 3 4" xfId="6693" xr:uid="{00000000-0005-0000-0000-0000461A0000}"/>
    <cellStyle name="Normal 2 5 4 3 2 4" xfId="6694" xr:uid="{00000000-0005-0000-0000-0000471A0000}"/>
    <cellStyle name="Normal 2 5 4 3 2 5" xfId="6695" xr:uid="{00000000-0005-0000-0000-0000481A0000}"/>
    <cellStyle name="Normal 2 5 4 3 2 6" xfId="6696" xr:uid="{00000000-0005-0000-0000-0000491A0000}"/>
    <cellStyle name="Normal 2 5 4 3 3" xfId="6697" xr:uid="{00000000-0005-0000-0000-00004A1A0000}"/>
    <cellStyle name="Normal 2 5 4 3 3 2" xfId="6698" xr:uid="{00000000-0005-0000-0000-00004B1A0000}"/>
    <cellStyle name="Normal 2 5 4 3 3 2 2" xfId="6699" xr:uid="{00000000-0005-0000-0000-00004C1A0000}"/>
    <cellStyle name="Normal 2 5 4 3 3 2 3" xfId="6700" xr:uid="{00000000-0005-0000-0000-00004D1A0000}"/>
    <cellStyle name="Normal 2 5 4 3 3 2 4" xfId="6701" xr:uid="{00000000-0005-0000-0000-00004E1A0000}"/>
    <cellStyle name="Normal 2 5 4 3 3 3" xfId="6702" xr:uid="{00000000-0005-0000-0000-00004F1A0000}"/>
    <cellStyle name="Normal 2 5 4 3 3 3 2" xfId="6703" xr:uid="{00000000-0005-0000-0000-0000501A0000}"/>
    <cellStyle name="Normal 2 5 4 3 3 3 3" xfId="6704" xr:uid="{00000000-0005-0000-0000-0000511A0000}"/>
    <cellStyle name="Normal 2 5 4 3 3 3 4" xfId="6705" xr:uid="{00000000-0005-0000-0000-0000521A0000}"/>
    <cellStyle name="Normal 2 5 4 3 3 4" xfId="6706" xr:uid="{00000000-0005-0000-0000-0000531A0000}"/>
    <cellStyle name="Normal 2 5 4 3 3 5" xfId="6707" xr:uid="{00000000-0005-0000-0000-0000541A0000}"/>
    <cellStyle name="Normal 2 5 4 3 3 6" xfId="6708" xr:uid="{00000000-0005-0000-0000-0000551A0000}"/>
    <cellStyle name="Normal 2 5 4 3 4" xfId="6709" xr:uid="{00000000-0005-0000-0000-0000561A0000}"/>
    <cellStyle name="Normal 2 5 4 3 4 2" xfId="6710" xr:uid="{00000000-0005-0000-0000-0000571A0000}"/>
    <cellStyle name="Normal 2 5 4 3 4 3" xfId="6711" xr:uid="{00000000-0005-0000-0000-0000581A0000}"/>
    <cellStyle name="Normal 2 5 4 3 4 4" xfId="6712" xr:uid="{00000000-0005-0000-0000-0000591A0000}"/>
    <cellStyle name="Normal 2 5 4 3 5" xfId="6713" xr:uid="{00000000-0005-0000-0000-00005A1A0000}"/>
    <cellStyle name="Normal 2 5 4 3 5 2" xfId="6714" xr:uid="{00000000-0005-0000-0000-00005B1A0000}"/>
    <cellStyle name="Normal 2 5 4 3 5 3" xfId="6715" xr:uid="{00000000-0005-0000-0000-00005C1A0000}"/>
    <cellStyle name="Normal 2 5 4 3 5 4" xfId="6716" xr:uid="{00000000-0005-0000-0000-00005D1A0000}"/>
    <cellStyle name="Normal 2 5 4 3 6" xfId="6717" xr:uid="{00000000-0005-0000-0000-00005E1A0000}"/>
    <cellStyle name="Normal 2 5 4 3 7" xfId="6718" xr:uid="{00000000-0005-0000-0000-00005F1A0000}"/>
    <cellStyle name="Normal 2 5 4 3 8" xfId="6719" xr:uid="{00000000-0005-0000-0000-0000601A0000}"/>
    <cellStyle name="Normal 2 5 4 4" xfId="6720" xr:uid="{00000000-0005-0000-0000-0000611A0000}"/>
    <cellStyle name="Normal 2 5 4 4 2" xfId="6721" xr:uid="{00000000-0005-0000-0000-0000621A0000}"/>
    <cellStyle name="Normal 2 5 4 4 2 2" xfId="6722" xr:uid="{00000000-0005-0000-0000-0000631A0000}"/>
    <cellStyle name="Normal 2 5 4 4 2 3" xfId="6723" xr:uid="{00000000-0005-0000-0000-0000641A0000}"/>
    <cellStyle name="Normal 2 5 4 4 2 4" xfId="6724" xr:uid="{00000000-0005-0000-0000-0000651A0000}"/>
    <cellStyle name="Normal 2 5 4 4 3" xfId="6725" xr:uid="{00000000-0005-0000-0000-0000661A0000}"/>
    <cellStyle name="Normal 2 5 4 4 3 2" xfId="6726" xr:uid="{00000000-0005-0000-0000-0000671A0000}"/>
    <cellStyle name="Normal 2 5 4 4 3 3" xfId="6727" xr:uid="{00000000-0005-0000-0000-0000681A0000}"/>
    <cellStyle name="Normal 2 5 4 4 3 4" xfId="6728" xr:uid="{00000000-0005-0000-0000-0000691A0000}"/>
    <cellStyle name="Normal 2 5 4 4 4" xfId="6729" xr:uid="{00000000-0005-0000-0000-00006A1A0000}"/>
    <cellStyle name="Normal 2 5 4 4 5" xfId="6730" xr:uid="{00000000-0005-0000-0000-00006B1A0000}"/>
    <cellStyle name="Normal 2 5 4 4 6" xfId="6731" xr:uid="{00000000-0005-0000-0000-00006C1A0000}"/>
    <cellStyle name="Normal 2 5 4 5" xfId="6732" xr:uid="{00000000-0005-0000-0000-00006D1A0000}"/>
    <cellStyle name="Normal 2 5 4 5 2" xfId="6733" xr:uid="{00000000-0005-0000-0000-00006E1A0000}"/>
    <cellStyle name="Normal 2 5 4 5 2 2" xfId="6734" xr:uid="{00000000-0005-0000-0000-00006F1A0000}"/>
    <cellStyle name="Normal 2 5 4 5 2 3" xfId="6735" xr:uid="{00000000-0005-0000-0000-0000701A0000}"/>
    <cellStyle name="Normal 2 5 4 5 2 4" xfId="6736" xr:uid="{00000000-0005-0000-0000-0000711A0000}"/>
    <cellStyle name="Normal 2 5 4 5 3" xfId="6737" xr:uid="{00000000-0005-0000-0000-0000721A0000}"/>
    <cellStyle name="Normal 2 5 4 5 3 2" xfId="6738" xr:uid="{00000000-0005-0000-0000-0000731A0000}"/>
    <cellStyle name="Normal 2 5 4 5 3 3" xfId="6739" xr:uid="{00000000-0005-0000-0000-0000741A0000}"/>
    <cellStyle name="Normal 2 5 4 5 3 4" xfId="6740" xr:uid="{00000000-0005-0000-0000-0000751A0000}"/>
    <cellStyle name="Normal 2 5 4 5 4" xfId="6741" xr:uid="{00000000-0005-0000-0000-0000761A0000}"/>
    <cellStyle name="Normal 2 5 4 5 5" xfId="6742" xr:uid="{00000000-0005-0000-0000-0000771A0000}"/>
    <cellStyle name="Normal 2 5 4 5 6" xfId="6743" xr:uid="{00000000-0005-0000-0000-0000781A0000}"/>
    <cellStyle name="Normal 2 5 4 6" xfId="6744" xr:uid="{00000000-0005-0000-0000-0000791A0000}"/>
    <cellStyle name="Normal 2 5 4 6 2" xfId="6745" xr:uid="{00000000-0005-0000-0000-00007A1A0000}"/>
    <cellStyle name="Normal 2 5 4 6 3" xfId="6746" xr:uid="{00000000-0005-0000-0000-00007B1A0000}"/>
    <cellStyle name="Normal 2 5 4 6 4" xfId="6747" xr:uid="{00000000-0005-0000-0000-00007C1A0000}"/>
    <cellStyle name="Normal 2 5 4 7" xfId="6748" xr:uid="{00000000-0005-0000-0000-00007D1A0000}"/>
    <cellStyle name="Normal 2 5 4 7 2" xfId="6749" xr:uid="{00000000-0005-0000-0000-00007E1A0000}"/>
    <cellStyle name="Normal 2 5 4 7 3" xfId="6750" xr:uid="{00000000-0005-0000-0000-00007F1A0000}"/>
    <cellStyle name="Normal 2 5 4 7 4" xfId="6751" xr:uid="{00000000-0005-0000-0000-0000801A0000}"/>
    <cellStyle name="Normal 2 5 4 7 5" xfId="6752" xr:uid="{00000000-0005-0000-0000-0000811A0000}"/>
    <cellStyle name="Normal 2 5 4 8" xfId="6753" xr:uid="{00000000-0005-0000-0000-0000821A0000}"/>
    <cellStyle name="Normal 2 5 4 9" xfId="6754" xr:uid="{00000000-0005-0000-0000-0000831A0000}"/>
    <cellStyle name="Normal 2 5 5" xfId="6755" xr:uid="{00000000-0005-0000-0000-0000841A0000}"/>
    <cellStyle name="Normal 2 5 5 2" xfId="6756" xr:uid="{00000000-0005-0000-0000-0000851A0000}"/>
    <cellStyle name="Normal 2 5 5 2 2" xfId="6757" xr:uid="{00000000-0005-0000-0000-0000861A0000}"/>
    <cellStyle name="Normal 2 5 5 2 2 2" xfId="6758" xr:uid="{00000000-0005-0000-0000-0000871A0000}"/>
    <cellStyle name="Normal 2 5 5 2 2 3" xfId="6759" xr:uid="{00000000-0005-0000-0000-0000881A0000}"/>
    <cellStyle name="Normal 2 5 5 2 2 4" xfId="6760" xr:uid="{00000000-0005-0000-0000-0000891A0000}"/>
    <cellStyle name="Normal 2 5 5 2 3" xfId="6761" xr:uid="{00000000-0005-0000-0000-00008A1A0000}"/>
    <cellStyle name="Normal 2 5 5 2 3 2" xfId="6762" xr:uid="{00000000-0005-0000-0000-00008B1A0000}"/>
    <cellStyle name="Normal 2 5 5 2 3 3" xfId="6763" xr:uid="{00000000-0005-0000-0000-00008C1A0000}"/>
    <cellStyle name="Normal 2 5 5 2 3 4" xfId="6764" xr:uid="{00000000-0005-0000-0000-00008D1A0000}"/>
    <cellStyle name="Normal 2 5 5 2 4" xfId="6765" xr:uid="{00000000-0005-0000-0000-00008E1A0000}"/>
    <cellStyle name="Normal 2 5 5 2 5" xfId="6766" xr:uid="{00000000-0005-0000-0000-00008F1A0000}"/>
    <cellStyle name="Normal 2 5 5 2 6" xfId="6767" xr:uid="{00000000-0005-0000-0000-0000901A0000}"/>
    <cellStyle name="Normal 2 5 5 3" xfId="6768" xr:uid="{00000000-0005-0000-0000-0000911A0000}"/>
    <cellStyle name="Normal 2 5 5 3 2" xfId="6769" xr:uid="{00000000-0005-0000-0000-0000921A0000}"/>
    <cellStyle name="Normal 2 5 5 3 2 2" xfId="6770" xr:uid="{00000000-0005-0000-0000-0000931A0000}"/>
    <cellStyle name="Normal 2 5 5 3 2 3" xfId="6771" xr:uid="{00000000-0005-0000-0000-0000941A0000}"/>
    <cellStyle name="Normal 2 5 5 3 2 4" xfId="6772" xr:uid="{00000000-0005-0000-0000-0000951A0000}"/>
    <cellStyle name="Normal 2 5 5 3 3" xfId="6773" xr:uid="{00000000-0005-0000-0000-0000961A0000}"/>
    <cellStyle name="Normal 2 5 5 3 3 2" xfId="6774" xr:uid="{00000000-0005-0000-0000-0000971A0000}"/>
    <cellStyle name="Normal 2 5 5 3 3 3" xfId="6775" xr:uid="{00000000-0005-0000-0000-0000981A0000}"/>
    <cellStyle name="Normal 2 5 5 3 3 4" xfId="6776" xr:uid="{00000000-0005-0000-0000-0000991A0000}"/>
    <cellStyle name="Normal 2 5 5 3 4" xfId="6777" xr:uid="{00000000-0005-0000-0000-00009A1A0000}"/>
    <cellStyle name="Normal 2 5 5 3 5" xfId="6778" xr:uid="{00000000-0005-0000-0000-00009B1A0000}"/>
    <cellStyle name="Normal 2 5 5 3 6" xfId="6779" xr:uid="{00000000-0005-0000-0000-00009C1A0000}"/>
    <cellStyle name="Normal 2 5 5 4" xfId="6780" xr:uid="{00000000-0005-0000-0000-00009D1A0000}"/>
    <cellStyle name="Normal 2 5 5 4 2" xfId="6781" xr:uid="{00000000-0005-0000-0000-00009E1A0000}"/>
    <cellStyle name="Normal 2 5 5 4 3" xfId="6782" xr:uid="{00000000-0005-0000-0000-00009F1A0000}"/>
    <cellStyle name="Normal 2 5 5 4 4" xfId="6783" xr:uid="{00000000-0005-0000-0000-0000A01A0000}"/>
    <cellStyle name="Normal 2 5 5 5" xfId="6784" xr:uid="{00000000-0005-0000-0000-0000A11A0000}"/>
    <cellStyle name="Normal 2 5 5 5 2" xfId="6785" xr:uid="{00000000-0005-0000-0000-0000A21A0000}"/>
    <cellStyle name="Normal 2 5 5 5 3" xfId="6786" xr:uid="{00000000-0005-0000-0000-0000A31A0000}"/>
    <cellStyle name="Normal 2 5 5 5 4" xfId="6787" xr:uid="{00000000-0005-0000-0000-0000A41A0000}"/>
    <cellStyle name="Normal 2 5 5 6" xfId="6788" xr:uid="{00000000-0005-0000-0000-0000A51A0000}"/>
    <cellStyle name="Normal 2 5 5 7" xfId="6789" xr:uid="{00000000-0005-0000-0000-0000A61A0000}"/>
    <cellStyle name="Normal 2 5 5 8" xfId="6790" xr:uid="{00000000-0005-0000-0000-0000A71A0000}"/>
    <cellStyle name="Normal 2 5 6" xfId="6791" xr:uid="{00000000-0005-0000-0000-0000A81A0000}"/>
    <cellStyle name="Normal 2 5 6 2" xfId="6792" xr:uid="{00000000-0005-0000-0000-0000A91A0000}"/>
    <cellStyle name="Normal 2 5 6 2 2" xfId="6793" xr:uid="{00000000-0005-0000-0000-0000AA1A0000}"/>
    <cellStyle name="Normal 2 5 6 2 2 2" xfId="6794" xr:uid="{00000000-0005-0000-0000-0000AB1A0000}"/>
    <cellStyle name="Normal 2 5 6 2 2 3" xfId="6795" xr:uid="{00000000-0005-0000-0000-0000AC1A0000}"/>
    <cellStyle name="Normal 2 5 6 2 2 4" xfId="6796" xr:uid="{00000000-0005-0000-0000-0000AD1A0000}"/>
    <cellStyle name="Normal 2 5 6 2 3" xfId="6797" xr:uid="{00000000-0005-0000-0000-0000AE1A0000}"/>
    <cellStyle name="Normal 2 5 6 2 3 2" xfId="6798" xr:uid="{00000000-0005-0000-0000-0000AF1A0000}"/>
    <cellStyle name="Normal 2 5 6 2 3 3" xfId="6799" xr:uid="{00000000-0005-0000-0000-0000B01A0000}"/>
    <cellStyle name="Normal 2 5 6 2 3 4" xfId="6800" xr:uid="{00000000-0005-0000-0000-0000B11A0000}"/>
    <cellStyle name="Normal 2 5 6 2 4" xfId="6801" xr:uid="{00000000-0005-0000-0000-0000B21A0000}"/>
    <cellStyle name="Normal 2 5 6 2 5" xfId="6802" xr:uid="{00000000-0005-0000-0000-0000B31A0000}"/>
    <cellStyle name="Normal 2 5 6 2 6" xfId="6803" xr:uid="{00000000-0005-0000-0000-0000B41A0000}"/>
    <cellStyle name="Normal 2 5 6 3" xfId="6804" xr:uid="{00000000-0005-0000-0000-0000B51A0000}"/>
    <cellStyle name="Normal 2 5 6 3 2" xfId="6805" xr:uid="{00000000-0005-0000-0000-0000B61A0000}"/>
    <cellStyle name="Normal 2 5 6 3 2 2" xfId="6806" xr:uid="{00000000-0005-0000-0000-0000B71A0000}"/>
    <cellStyle name="Normal 2 5 6 3 2 3" xfId="6807" xr:uid="{00000000-0005-0000-0000-0000B81A0000}"/>
    <cellStyle name="Normal 2 5 6 3 2 4" xfId="6808" xr:uid="{00000000-0005-0000-0000-0000B91A0000}"/>
    <cellStyle name="Normal 2 5 6 3 3" xfId="6809" xr:uid="{00000000-0005-0000-0000-0000BA1A0000}"/>
    <cellStyle name="Normal 2 5 6 3 3 2" xfId="6810" xr:uid="{00000000-0005-0000-0000-0000BB1A0000}"/>
    <cellStyle name="Normal 2 5 6 3 3 3" xfId="6811" xr:uid="{00000000-0005-0000-0000-0000BC1A0000}"/>
    <cellStyle name="Normal 2 5 6 3 3 4" xfId="6812" xr:uid="{00000000-0005-0000-0000-0000BD1A0000}"/>
    <cellStyle name="Normal 2 5 6 3 4" xfId="6813" xr:uid="{00000000-0005-0000-0000-0000BE1A0000}"/>
    <cellStyle name="Normal 2 5 6 3 5" xfId="6814" xr:uid="{00000000-0005-0000-0000-0000BF1A0000}"/>
    <cellStyle name="Normal 2 5 6 3 6" xfId="6815" xr:uid="{00000000-0005-0000-0000-0000C01A0000}"/>
    <cellStyle name="Normal 2 5 6 4" xfId="6816" xr:uid="{00000000-0005-0000-0000-0000C11A0000}"/>
    <cellStyle name="Normal 2 5 6 4 2" xfId="6817" xr:uid="{00000000-0005-0000-0000-0000C21A0000}"/>
    <cellStyle name="Normal 2 5 6 4 3" xfId="6818" xr:uid="{00000000-0005-0000-0000-0000C31A0000}"/>
    <cellStyle name="Normal 2 5 6 4 4" xfId="6819" xr:uid="{00000000-0005-0000-0000-0000C41A0000}"/>
    <cellStyle name="Normal 2 5 6 5" xfId="6820" xr:uid="{00000000-0005-0000-0000-0000C51A0000}"/>
    <cellStyle name="Normal 2 5 6 5 2" xfId="6821" xr:uid="{00000000-0005-0000-0000-0000C61A0000}"/>
    <cellStyle name="Normal 2 5 6 5 3" xfId="6822" xr:uid="{00000000-0005-0000-0000-0000C71A0000}"/>
    <cellStyle name="Normal 2 5 6 5 4" xfId="6823" xr:uid="{00000000-0005-0000-0000-0000C81A0000}"/>
    <cellStyle name="Normal 2 5 6 6" xfId="6824" xr:uid="{00000000-0005-0000-0000-0000C91A0000}"/>
    <cellStyle name="Normal 2 5 6 7" xfId="6825" xr:uid="{00000000-0005-0000-0000-0000CA1A0000}"/>
    <cellStyle name="Normal 2 5 6 8" xfId="6826" xr:uid="{00000000-0005-0000-0000-0000CB1A0000}"/>
    <cellStyle name="Normal 2 5 7" xfId="6827" xr:uid="{00000000-0005-0000-0000-0000CC1A0000}"/>
    <cellStyle name="Normal 2 5 7 2" xfId="6828" xr:uid="{00000000-0005-0000-0000-0000CD1A0000}"/>
    <cellStyle name="Normal 2 5 7 2 2" xfId="6829" xr:uid="{00000000-0005-0000-0000-0000CE1A0000}"/>
    <cellStyle name="Normal 2 5 7 2 2 2" xfId="6830" xr:uid="{00000000-0005-0000-0000-0000CF1A0000}"/>
    <cellStyle name="Normal 2 5 7 2 2 3" xfId="6831" xr:uid="{00000000-0005-0000-0000-0000D01A0000}"/>
    <cellStyle name="Normal 2 5 7 2 2 4" xfId="6832" xr:uid="{00000000-0005-0000-0000-0000D11A0000}"/>
    <cellStyle name="Normal 2 5 7 2 3" xfId="6833" xr:uid="{00000000-0005-0000-0000-0000D21A0000}"/>
    <cellStyle name="Normal 2 5 7 2 3 2" xfId="6834" xr:uid="{00000000-0005-0000-0000-0000D31A0000}"/>
    <cellStyle name="Normal 2 5 7 2 3 3" xfId="6835" xr:uid="{00000000-0005-0000-0000-0000D41A0000}"/>
    <cellStyle name="Normal 2 5 7 2 3 4" xfId="6836" xr:uid="{00000000-0005-0000-0000-0000D51A0000}"/>
    <cellStyle name="Normal 2 5 7 2 4" xfId="6837" xr:uid="{00000000-0005-0000-0000-0000D61A0000}"/>
    <cellStyle name="Normal 2 5 7 2 5" xfId="6838" xr:uid="{00000000-0005-0000-0000-0000D71A0000}"/>
    <cellStyle name="Normal 2 5 7 2 6" xfId="6839" xr:uid="{00000000-0005-0000-0000-0000D81A0000}"/>
    <cellStyle name="Normal 2 5 7 3" xfId="6840" xr:uid="{00000000-0005-0000-0000-0000D91A0000}"/>
    <cellStyle name="Normal 2 5 7 3 2" xfId="6841" xr:uid="{00000000-0005-0000-0000-0000DA1A0000}"/>
    <cellStyle name="Normal 2 5 7 3 2 2" xfId="6842" xr:uid="{00000000-0005-0000-0000-0000DB1A0000}"/>
    <cellStyle name="Normal 2 5 7 3 2 3" xfId="6843" xr:uid="{00000000-0005-0000-0000-0000DC1A0000}"/>
    <cellStyle name="Normal 2 5 7 3 2 4" xfId="6844" xr:uid="{00000000-0005-0000-0000-0000DD1A0000}"/>
    <cellStyle name="Normal 2 5 7 3 3" xfId="6845" xr:uid="{00000000-0005-0000-0000-0000DE1A0000}"/>
    <cellStyle name="Normal 2 5 7 3 3 2" xfId="6846" xr:uid="{00000000-0005-0000-0000-0000DF1A0000}"/>
    <cellStyle name="Normal 2 5 7 3 3 3" xfId="6847" xr:uid="{00000000-0005-0000-0000-0000E01A0000}"/>
    <cellStyle name="Normal 2 5 7 3 3 4" xfId="6848" xr:uid="{00000000-0005-0000-0000-0000E11A0000}"/>
    <cellStyle name="Normal 2 5 7 3 4" xfId="6849" xr:uid="{00000000-0005-0000-0000-0000E21A0000}"/>
    <cellStyle name="Normal 2 5 7 3 5" xfId="6850" xr:uid="{00000000-0005-0000-0000-0000E31A0000}"/>
    <cellStyle name="Normal 2 5 7 3 6" xfId="6851" xr:uid="{00000000-0005-0000-0000-0000E41A0000}"/>
    <cellStyle name="Normal 2 5 7 4" xfId="6852" xr:uid="{00000000-0005-0000-0000-0000E51A0000}"/>
    <cellStyle name="Normal 2 5 7 4 2" xfId="6853" xr:uid="{00000000-0005-0000-0000-0000E61A0000}"/>
    <cellStyle name="Normal 2 5 7 4 3" xfId="6854" xr:uid="{00000000-0005-0000-0000-0000E71A0000}"/>
    <cellStyle name="Normal 2 5 7 4 4" xfId="6855" xr:uid="{00000000-0005-0000-0000-0000E81A0000}"/>
    <cellStyle name="Normal 2 5 7 5" xfId="6856" xr:uid="{00000000-0005-0000-0000-0000E91A0000}"/>
    <cellStyle name="Normal 2 5 7 5 2" xfId="6857" xr:uid="{00000000-0005-0000-0000-0000EA1A0000}"/>
    <cellStyle name="Normal 2 5 7 5 3" xfId="6858" xr:uid="{00000000-0005-0000-0000-0000EB1A0000}"/>
    <cellStyle name="Normal 2 5 7 5 4" xfId="6859" xr:uid="{00000000-0005-0000-0000-0000EC1A0000}"/>
    <cellStyle name="Normal 2 5 7 6" xfId="6860" xr:uid="{00000000-0005-0000-0000-0000ED1A0000}"/>
    <cellStyle name="Normal 2 5 7 7" xfId="6861" xr:uid="{00000000-0005-0000-0000-0000EE1A0000}"/>
    <cellStyle name="Normal 2 5 7 8" xfId="6862" xr:uid="{00000000-0005-0000-0000-0000EF1A0000}"/>
    <cellStyle name="Normal 2 5 8" xfId="6863" xr:uid="{00000000-0005-0000-0000-0000F01A0000}"/>
    <cellStyle name="Normal 2 5 8 2" xfId="6864" xr:uid="{00000000-0005-0000-0000-0000F11A0000}"/>
    <cellStyle name="Normal 2 5 8 2 2" xfId="6865" xr:uid="{00000000-0005-0000-0000-0000F21A0000}"/>
    <cellStyle name="Normal 2 5 8 2 3" xfId="6866" xr:uid="{00000000-0005-0000-0000-0000F31A0000}"/>
    <cellStyle name="Normal 2 5 8 2 4" xfId="6867" xr:uid="{00000000-0005-0000-0000-0000F41A0000}"/>
    <cellStyle name="Normal 2 5 8 3" xfId="6868" xr:uid="{00000000-0005-0000-0000-0000F51A0000}"/>
    <cellStyle name="Normal 2 5 8 3 2" xfId="6869" xr:uid="{00000000-0005-0000-0000-0000F61A0000}"/>
    <cellStyle name="Normal 2 5 8 3 3" xfId="6870" xr:uid="{00000000-0005-0000-0000-0000F71A0000}"/>
    <cellStyle name="Normal 2 5 8 3 4" xfId="6871" xr:uid="{00000000-0005-0000-0000-0000F81A0000}"/>
    <cellStyle name="Normal 2 5 8 4" xfId="6872" xr:uid="{00000000-0005-0000-0000-0000F91A0000}"/>
    <cellStyle name="Normal 2 5 8 5" xfId="6873" xr:uid="{00000000-0005-0000-0000-0000FA1A0000}"/>
    <cellStyle name="Normal 2 5 8 6" xfId="6874" xr:uid="{00000000-0005-0000-0000-0000FB1A0000}"/>
    <cellStyle name="Normal 2 5 9" xfId="6875" xr:uid="{00000000-0005-0000-0000-0000FC1A0000}"/>
    <cellStyle name="Normal 2 5 9 2" xfId="6876" xr:uid="{00000000-0005-0000-0000-0000FD1A0000}"/>
    <cellStyle name="Normal 2 5 9 2 2" xfId="6877" xr:uid="{00000000-0005-0000-0000-0000FE1A0000}"/>
    <cellStyle name="Normal 2 5 9 2 3" xfId="6878" xr:uid="{00000000-0005-0000-0000-0000FF1A0000}"/>
    <cellStyle name="Normal 2 5 9 2 4" xfId="6879" xr:uid="{00000000-0005-0000-0000-0000001B0000}"/>
    <cellStyle name="Normal 2 5 9 3" xfId="6880" xr:uid="{00000000-0005-0000-0000-0000011B0000}"/>
    <cellStyle name="Normal 2 5 9 3 2" xfId="6881" xr:uid="{00000000-0005-0000-0000-0000021B0000}"/>
    <cellStyle name="Normal 2 5 9 3 3" xfId="6882" xr:uid="{00000000-0005-0000-0000-0000031B0000}"/>
    <cellStyle name="Normal 2 5 9 3 4" xfId="6883" xr:uid="{00000000-0005-0000-0000-0000041B0000}"/>
    <cellStyle name="Normal 2 5 9 4" xfId="6884" xr:uid="{00000000-0005-0000-0000-0000051B0000}"/>
    <cellStyle name="Normal 2 5 9 5" xfId="6885" xr:uid="{00000000-0005-0000-0000-0000061B0000}"/>
    <cellStyle name="Normal 2 5 9 6" xfId="6886" xr:uid="{00000000-0005-0000-0000-0000071B0000}"/>
    <cellStyle name="Normal 2 6" xfId="6887" xr:uid="{00000000-0005-0000-0000-0000081B0000}"/>
    <cellStyle name="Normal 2 6 2" xfId="6888" xr:uid="{00000000-0005-0000-0000-0000091B0000}"/>
    <cellStyle name="Normal 2 6 2 2" xfId="6889" xr:uid="{00000000-0005-0000-0000-00000A1B0000}"/>
    <cellStyle name="Normal 2 6 3" xfId="6890" xr:uid="{00000000-0005-0000-0000-00000B1B0000}"/>
    <cellStyle name="Normal 2 6 4" xfId="6891" xr:uid="{00000000-0005-0000-0000-00000C1B0000}"/>
    <cellStyle name="Normal 2 6 9" xfId="6892" xr:uid="{00000000-0005-0000-0000-00000D1B0000}"/>
    <cellStyle name="Normal 2 7" xfId="6893" xr:uid="{00000000-0005-0000-0000-00000E1B0000}"/>
    <cellStyle name="Normal 2 7 2" xfId="6894" xr:uid="{00000000-0005-0000-0000-00000F1B0000}"/>
    <cellStyle name="Normal 2 8" xfId="6895" xr:uid="{00000000-0005-0000-0000-0000101B0000}"/>
    <cellStyle name="Normal 2 9" xfId="6896" xr:uid="{00000000-0005-0000-0000-0000111B0000}"/>
    <cellStyle name="Normal 20" xfId="6897" xr:uid="{00000000-0005-0000-0000-0000121B0000}"/>
    <cellStyle name="Normal 20 2" xfId="6898" xr:uid="{00000000-0005-0000-0000-0000131B0000}"/>
    <cellStyle name="Normal 21" xfId="6899" xr:uid="{00000000-0005-0000-0000-0000141B0000}"/>
    <cellStyle name="Normal 21 2" xfId="6900" xr:uid="{00000000-0005-0000-0000-0000151B0000}"/>
    <cellStyle name="Normal 22" xfId="6901" xr:uid="{00000000-0005-0000-0000-0000161B0000}"/>
    <cellStyle name="Normal 22 2" xfId="6902" xr:uid="{00000000-0005-0000-0000-0000171B0000}"/>
    <cellStyle name="Normal 23" xfId="6903" xr:uid="{00000000-0005-0000-0000-0000181B0000}"/>
    <cellStyle name="Normal 23 2" xfId="6904" xr:uid="{00000000-0005-0000-0000-0000191B0000}"/>
    <cellStyle name="Normal 23 2 2" xfId="6905" xr:uid="{00000000-0005-0000-0000-00001A1B0000}"/>
    <cellStyle name="Normal 23 3" xfId="6906" xr:uid="{00000000-0005-0000-0000-00001B1B0000}"/>
    <cellStyle name="Normal 24" xfId="6907" xr:uid="{00000000-0005-0000-0000-00001C1B0000}"/>
    <cellStyle name="Normal 24 2" xfId="6908" xr:uid="{00000000-0005-0000-0000-00001D1B0000}"/>
    <cellStyle name="Normal 24 3" xfId="6909" xr:uid="{00000000-0005-0000-0000-00001E1B0000}"/>
    <cellStyle name="Normal 25" xfId="6910" xr:uid="{00000000-0005-0000-0000-00001F1B0000}"/>
    <cellStyle name="Normal 25 2" xfId="6911" xr:uid="{00000000-0005-0000-0000-0000201B0000}"/>
    <cellStyle name="Normal 25 2 2" xfId="6912" xr:uid="{00000000-0005-0000-0000-0000211B0000}"/>
    <cellStyle name="Normal 25 3" xfId="6913" xr:uid="{00000000-0005-0000-0000-0000221B0000}"/>
    <cellStyle name="Normal 26" xfId="6914" xr:uid="{00000000-0005-0000-0000-0000231B0000}"/>
    <cellStyle name="Normal 26 2" xfId="6915" xr:uid="{00000000-0005-0000-0000-0000241B0000}"/>
    <cellStyle name="Normal 26 2 2" xfId="6916" xr:uid="{00000000-0005-0000-0000-0000251B0000}"/>
    <cellStyle name="Normal 26 3" xfId="6917" xr:uid="{00000000-0005-0000-0000-0000261B0000}"/>
    <cellStyle name="Normal 27" xfId="6918" xr:uid="{00000000-0005-0000-0000-0000271B0000}"/>
    <cellStyle name="Normal 27 2" xfId="6919" xr:uid="{00000000-0005-0000-0000-0000281B0000}"/>
    <cellStyle name="Normal 28" xfId="6920" xr:uid="{00000000-0005-0000-0000-0000291B0000}"/>
    <cellStyle name="Normal 28 2" xfId="6921" xr:uid="{00000000-0005-0000-0000-00002A1B0000}"/>
    <cellStyle name="Normal 29" xfId="6922" xr:uid="{00000000-0005-0000-0000-00002B1B0000}"/>
    <cellStyle name="Normal 29 2" xfId="6923" xr:uid="{00000000-0005-0000-0000-00002C1B0000}"/>
    <cellStyle name="Normal 3" xfId="5" xr:uid="{00000000-0005-0000-0000-00002D1B0000}"/>
    <cellStyle name="Normal 3 10" xfId="6924" xr:uid="{00000000-0005-0000-0000-00002E1B0000}"/>
    <cellStyle name="Normal 3 11" xfId="52133" xr:uid="{00000000-0005-0000-0000-00002F1B0000}"/>
    <cellStyle name="Normal 3 12" xfId="52323" xr:uid="{9D851E77-D2D0-453B-8B33-907DA75ACA48}"/>
    <cellStyle name="Normal 3 2" xfId="7" xr:uid="{00000000-0005-0000-0000-0000301B0000}"/>
    <cellStyle name="Normal 3 2 10" xfId="6925" xr:uid="{00000000-0005-0000-0000-0000311B0000}"/>
    <cellStyle name="Normal 3 2 10 2" xfId="6926" xr:uid="{00000000-0005-0000-0000-0000321B0000}"/>
    <cellStyle name="Normal 3 2 10 3" xfId="6927" xr:uid="{00000000-0005-0000-0000-0000331B0000}"/>
    <cellStyle name="Normal 3 2 10 4" xfId="6928" xr:uid="{00000000-0005-0000-0000-0000341B0000}"/>
    <cellStyle name="Normal 3 2 11" xfId="6929" xr:uid="{00000000-0005-0000-0000-0000351B0000}"/>
    <cellStyle name="Normal 3 2 11 2" xfId="6930" xr:uid="{00000000-0005-0000-0000-0000361B0000}"/>
    <cellStyle name="Normal 3 2 11 3" xfId="6931" xr:uid="{00000000-0005-0000-0000-0000371B0000}"/>
    <cellStyle name="Normal 3 2 11 4" xfId="6932" xr:uid="{00000000-0005-0000-0000-0000381B0000}"/>
    <cellStyle name="Normal 3 2 11 5" xfId="6933" xr:uid="{00000000-0005-0000-0000-0000391B0000}"/>
    <cellStyle name="Normal 3 2 12" xfId="6934" xr:uid="{00000000-0005-0000-0000-00003A1B0000}"/>
    <cellStyle name="Normal 3 2 13" xfId="6935" xr:uid="{00000000-0005-0000-0000-00003B1B0000}"/>
    <cellStyle name="Normal 3 2 14" xfId="6936" xr:uid="{00000000-0005-0000-0000-00003C1B0000}"/>
    <cellStyle name="Normal 3 2 15" xfId="52143" xr:uid="{00000000-0005-0000-0000-00003D1B0000}"/>
    <cellStyle name="Normal 3 2 16" xfId="52349" xr:uid="{F46D74F4-7AB2-4251-B907-29A5E24C7663}"/>
    <cellStyle name="Normal 3 2 2" xfId="6937" xr:uid="{00000000-0005-0000-0000-00003E1B0000}"/>
    <cellStyle name="Normal 3 2 2 10" xfId="6938" xr:uid="{00000000-0005-0000-0000-00003F1B0000}"/>
    <cellStyle name="Normal 3 2 2 10 2" xfId="6939" xr:uid="{00000000-0005-0000-0000-0000401B0000}"/>
    <cellStyle name="Normal 3 2 2 10 3" xfId="6940" xr:uid="{00000000-0005-0000-0000-0000411B0000}"/>
    <cellStyle name="Normal 3 2 2 10 4" xfId="6941" xr:uid="{00000000-0005-0000-0000-0000421B0000}"/>
    <cellStyle name="Normal 3 2 2 10 5" xfId="6942" xr:uid="{00000000-0005-0000-0000-0000431B0000}"/>
    <cellStyle name="Normal 3 2 2 11" xfId="6943" xr:uid="{00000000-0005-0000-0000-0000441B0000}"/>
    <cellStyle name="Normal 3 2 2 12" xfId="6944" xr:uid="{00000000-0005-0000-0000-0000451B0000}"/>
    <cellStyle name="Normal 3 2 2 13" xfId="6945" xr:uid="{00000000-0005-0000-0000-0000461B0000}"/>
    <cellStyle name="Normal 3 2 2 14" xfId="52149" xr:uid="{00000000-0005-0000-0000-0000471B0000}"/>
    <cellStyle name="Normal 3 2 2 2" xfId="6946" xr:uid="{00000000-0005-0000-0000-0000481B0000}"/>
    <cellStyle name="Normal 3 2 2 2 10" xfId="6947" xr:uid="{00000000-0005-0000-0000-0000491B0000}"/>
    <cellStyle name="Normal 3 2 2 2 11" xfId="6948" xr:uid="{00000000-0005-0000-0000-00004A1B0000}"/>
    <cellStyle name="Normal 3 2 2 2 12" xfId="6949" xr:uid="{00000000-0005-0000-0000-00004B1B0000}"/>
    <cellStyle name="Normal 3 2 2 2 2" xfId="6950" xr:uid="{00000000-0005-0000-0000-00004C1B0000}"/>
    <cellStyle name="Normal 3 2 2 2 2 10" xfId="6951" xr:uid="{00000000-0005-0000-0000-00004D1B0000}"/>
    <cellStyle name="Normal 3 2 2 2 2 2" xfId="6952" xr:uid="{00000000-0005-0000-0000-00004E1B0000}"/>
    <cellStyle name="Normal 3 2 2 2 2 2 2" xfId="6953" xr:uid="{00000000-0005-0000-0000-00004F1B0000}"/>
    <cellStyle name="Normal 3 2 2 2 2 2 2 2" xfId="6954" xr:uid="{00000000-0005-0000-0000-0000501B0000}"/>
    <cellStyle name="Normal 3 2 2 2 2 2 2 2 2" xfId="6955" xr:uid="{00000000-0005-0000-0000-0000511B0000}"/>
    <cellStyle name="Normal 3 2 2 2 2 2 2 2 3" xfId="6956" xr:uid="{00000000-0005-0000-0000-0000521B0000}"/>
    <cellStyle name="Normal 3 2 2 2 2 2 2 2 4" xfId="6957" xr:uid="{00000000-0005-0000-0000-0000531B0000}"/>
    <cellStyle name="Normal 3 2 2 2 2 2 2 3" xfId="6958" xr:uid="{00000000-0005-0000-0000-0000541B0000}"/>
    <cellStyle name="Normal 3 2 2 2 2 2 2 3 2" xfId="6959" xr:uid="{00000000-0005-0000-0000-0000551B0000}"/>
    <cellStyle name="Normal 3 2 2 2 2 2 2 3 3" xfId="6960" xr:uid="{00000000-0005-0000-0000-0000561B0000}"/>
    <cellStyle name="Normal 3 2 2 2 2 2 2 3 4" xfId="6961" xr:uid="{00000000-0005-0000-0000-0000571B0000}"/>
    <cellStyle name="Normal 3 2 2 2 2 2 2 4" xfId="6962" xr:uid="{00000000-0005-0000-0000-0000581B0000}"/>
    <cellStyle name="Normal 3 2 2 2 2 2 2 5" xfId="6963" xr:uid="{00000000-0005-0000-0000-0000591B0000}"/>
    <cellStyle name="Normal 3 2 2 2 2 2 2 6" xfId="6964" xr:uid="{00000000-0005-0000-0000-00005A1B0000}"/>
    <cellStyle name="Normal 3 2 2 2 2 2 3" xfId="6965" xr:uid="{00000000-0005-0000-0000-00005B1B0000}"/>
    <cellStyle name="Normal 3 2 2 2 2 2 3 2" xfId="6966" xr:uid="{00000000-0005-0000-0000-00005C1B0000}"/>
    <cellStyle name="Normal 3 2 2 2 2 2 3 2 2" xfId="6967" xr:uid="{00000000-0005-0000-0000-00005D1B0000}"/>
    <cellStyle name="Normal 3 2 2 2 2 2 3 2 3" xfId="6968" xr:uid="{00000000-0005-0000-0000-00005E1B0000}"/>
    <cellStyle name="Normal 3 2 2 2 2 2 3 2 4" xfId="6969" xr:uid="{00000000-0005-0000-0000-00005F1B0000}"/>
    <cellStyle name="Normal 3 2 2 2 2 2 3 3" xfId="6970" xr:uid="{00000000-0005-0000-0000-0000601B0000}"/>
    <cellStyle name="Normal 3 2 2 2 2 2 3 3 2" xfId="6971" xr:uid="{00000000-0005-0000-0000-0000611B0000}"/>
    <cellStyle name="Normal 3 2 2 2 2 2 3 3 3" xfId="6972" xr:uid="{00000000-0005-0000-0000-0000621B0000}"/>
    <cellStyle name="Normal 3 2 2 2 2 2 3 3 4" xfId="6973" xr:uid="{00000000-0005-0000-0000-0000631B0000}"/>
    <cellStyle name="Normal 3 2 2 2 2 2 3 4" xfId="6974" xr:uid="{00000000-0005-0000-0000-0000641B0000}"/>
    <cellStyle name="Normal 3 2 2 2 2 2 3 5" xfId="6975" xr:uid="{00000000-0005-0000-0000-0000651B0000}"/>
    <cellStyle name="Normal 3 2 2 2 2 2 3 6" xfId="6976" xr:uid="{00000000-0005-0000-0000-0000661B0000}"/>
    <cellStyle name="Normal 3 2 2 2 2 2 4" xfId="6977" xr:uid="{00000000-0005-0000-0000-0000671B0000}"/>
    <cellStyle name="Normal 3 2 2 2 2 2 4 2" xfId="6978" xr:uid="{00000000-0005-0000-0000-0000681B0000}"/>
    <cellStyle name="Normal 3 2 2 2 2 2 4 3" xfId="6979" xr:uid="{00000000-0005-0000-0000-0000691B0000}"/>
    <cellStyle name="Normal 3 2 2 2 2 2 4 4" xfId="6980" xr:uid="{00000000-0005-0000-0000-00006A1B0000}"/>
    <cellStyle name="Normal 3 2 2 2 2 2 5" xfId="6981" xr:uid="{00000000-0005-0000-0000-00006B1B0000}"/>
    <cellStyle name="Normal 3 2 2 2 2 2 5 2" xfId="6982" xr:uid="{00000000-0005-0000-0000-00006C1B0000}"/>
    <cellStyle name="Normal 3 2 2 2 2 2 5 3" xfId="6983" xr:uid="{00000000-0005-0000-0000-00006D1B0000}"/>
    <cellStyle name="Normal 3 2 2 2 2 2 5 4" xfId="6984" xr:uid="{00000000-0005-0000-0000-00006E1B0000}"/>
    <cellStyle name="Normal 3 2 2 2 2 2 6" xfId="6985" xr:uid="{00000000-0005-0000-0000-00006F1B0000}"/>
    <cellStyle name="Normal 3 2 2 2 2 2 7" xfId="6986" xr:uid="{00000000-0005-0000-0000-0000701B0000}"/>
    <cellStyle name="Normal 3 2 2 2 2 2 8" xfId="6987" xr:uid="{00000000-0005-0000-0000-0000711B0000}"/>
    <cellStyle name="Normal 3 2 2 2 2 3" xfId="6988" xr:uid="{00000000-0005-0000-0000-0000721B0000}"/>
    <cellStyle name="Normal 3 2 2 2 2 3 2" xfId="6989" xr:uid="{00000000-0005-0000-0000-0000731B0000}"/>
    <cellStyle name="Normal 3 2 2 2 2 3 2 2" xfId="6990" xr:uid="{00000000-0005-0000-0000-0000741B0000}"/>
    <cellStyle name="Normal 3 2 2 2 2 3 2 2 2" xfId="6991" xr:uid="{00000000-0005-0000-0000-0000751B0000}"/>
    <cellStyle name="Normal 3 2 2 2 2 3 2 2 3" xfId="6992" xr:uid="{00000000-0005-0000-0000-0000761B0000}"/>
    <cellStyle name="Normal 3 2 2 2 2 3 2 2 4" xfId="6993" xr:uid="{00000000-0005-0000-0000-0000771B0000}"/>
    <cellStyle name="Normal 3 2 2 2 2 3 2 3" xfId="6994" xr:uid="{00000000-0005-0000-0000-0000781B0000}"/>
    <cellStyle name="Normal 3 2 2 2 2 3 2 3 2" xfId="6995" xr:uid="{00000000-0005-0000-0000-0000791B0000}"/>
    <cellStyle name="Normal 3 2 2 2 2 3 2 3 3" xfId="6996" xr:uid="{00000000-0005-0000-0000-00007A1B0000}"/>
    <cellStyle name="Normal 3 2 2 2 2 3 2 3 4" xfId="6997" xr:uid="{00000000-0005-0000-0000-00007B1B0000}"/>
    <cellStyle name="Normal 3 2 2 2 2 3 2 4" xfId="6998" xr:uid="{00000000-0005-0000-0000-00007C1B0000}"/>
    <cellStyle name="Normal 3 2 2 2 2 3 2 5" xfId="6999" xr:uid="{00000000-0005-0000-0000-00007D1B0000}"/>
    <cellStyle name="Normal 3 2 2 2 2 3 2 6" xfId="7000" xr:uid="{00000000-0005-0000-0000-00007E1B0000}"/>
    <cellStyle name="Normal 3 2 2 2 2 3 3" xfId="7001" xr:uid="{00000000-0005-0000-0000-00007F1B0000}"/>
    <cellStyle name="Normal 3 2 2 2 2 3 3 2" xfId="7002" xr:uid="{00000000-0005-0000-0000-0000801B0000}"/>
    <cellStyle name="Normal 3 2 2 2 2 3 3 2 2" xfId="7003" xr:uid="{00000000-0005-0000-0000-0000811B0000}"/>
    <cellStyle name="Normal 3 2 2 2 2 3 3 2 3" xfId="7004" xr:uid="{00000000-0005-0000-0000-0000821B0000}"/>
    <cellStyle name="Normal 3 2 2 2 2 3 3 2 4" xfId="7005" xr:uid="{00000000-0005-0000-0000-0000831B0000}"/>
    <cellStyle name="Normal 3 2 2 2 2 3 3 3" xfId="7006" xr:uid="{00000000-0005-0000-0000-0000841B0000}"/>
    <cellStyle name="Normal 3 2 2 2 2 3 3 3 2" xfId="7007" xr:uid="{00000000-0005-0000-0000-0000851B0000}"/>
    <cellStyle name="Normal 3 2 2 2 2 3 3 3 3" xfId="7008" xr:uid="{00000000-0005-0000-0000-0000861B0000}"/>
    <cellStyle name="Normal 3 2 2 2 2 3 3 3 4" xfId="7009" xr:uid="{00000000-0005-0000-0000-0000871B0000}"/>
    <cellStyle name="Normal 3 2 2 2 2 3 3 4" xfId="7010" xr:uid="{00000000-0005-0000-0000-0000881B0000}"/>
    <cellStyle name="Normal 3 2 2 2 2 3 3 5" xfId="7011" xr:uid="{00000000-0005-0000-0000-0000891B0000}"/>
    <cellStyle name="Normal 3 2 2 2 2 3 3 6" xfId="7012" xr:uid="{00000000-0005-0000-0000-00008A1B0000}"/>
    <cellStyle name="Normal 3 2 2 2 2 3 4" xfId="7013" xr:uid="{00000000-0005-0000-0000-00008B1B0000}"/>
    <cellStyle name="Normal 3 2 2 2 2 3 4 2" xfId="7014" xr:uid="{00000000-0005-0000-0000-00008C1B0000}"/>
    <cellStyle name="Normal 3 2 2 2 2 3 4 3" xfId="7015" xr:uid="{00000000-0005-0000-0000-00008D1B0000}"/>
    <cellStyle name="Normal 3 2 2 2 2 3 4 4" xfId="7016" xr:uid="{00000000-0005-0000-0000-00008E1B0000}"/>
    <cellStyle name="Normal 3 2 2 2 2 3 5" xfId="7017" xr:uid="{00000000-0005-0000-0000-00008F1B0000}"/>
    <cellStyle name="Normal 3 2 2 2 2 3 5 2" xfId="7018" xr:uid="{00000000-0005-0000-0000-0000901B0000}"/>
    <cellStyle name="Normal 3 2 2 2 2 3 5 3" xfId="7019" xr:uid="{00000000-0005-0000-0000-0000911B0000}"/>
    <cellStyle name="Normal 3 2 2 2 2 3 5 4" xfId="7020" xr:uid="{00000000-0005-0000-0000-0000921B0000}"/>
    <cellStyle name="Normal 3 2 2 2 2 3 6" xfId="7021" xr:uid="{00000000-0005-0000-0000-0000931B0000}"/>
    <cellStyle name="Normal 3 2 2 2 2 3 7" xfId="7022" xr:uid="{00000000-0005-0000-0000-0000941B0000}"/>
    <cellStyle name="Normal 3 2 2 2 2 3 8" xfId="7023" xr:uid="{00000000-0005-0000-0000-0000951B0000}"/>
    <cellStyle name="Normal 3 2 2 2 2 4" xfId="7024" xr:uid="{00000000-0005-0000-0000-0000961B0000}"/>
    <cellStyle name="Normal 3 2 2 2 2 4 2" xfId="7025" xr:uid="{00000000-0005-0000-0000-0000971B0000}"/>
    <cellStyle name="Normal 3 2 2 2 2 4 2 2" xfId="7026" xr:uid="{00000000-0005-0000-0000-0000981B0000}"/>
    <cellStyle name="Normal 3 2 2 2 2 4 2 3" xfId="7027" xr:uid="{00000000-0005-0000-0000-0000991B0000}"/>
    <cellStyle name="Normal 3 2 2 2 2 4 2 4" xfId="7028" xr:uid="{00000000-0005-0000-0000-00009A1B0000}"/>
    <cellStyle name="Normal 3 2 2 2 2 4 3" xfId="7029" xr:uid="{00000000-0005-0000-0000-00009B1B0000}"/>
    <cellStyle name="Normal 3 2 2 2 2 4 3 2" xfId="7030" xr:uid="{00000000-0005-0000-0000-00009C1B0000}"/>
    <cellStyle name="Normal 3 2 2 2 2 4 3 3" xfId="7031" xr:uid="{00000000-0005-0000-0000-00009D1B0000}"/>
    <cellStyle name="Normal 3 2 2 2 2 4 3 4" xfId="7032" xr:uid="{00000000-0005-0000-0000-00009E1B0000}"/>
    <cellStyle name="Normal 3 2 2 2 2 4 4" xfId="7033" xr:uid="{00000000-0005-0000-0000-00009F1B0000}"/>
    <cellStyle name="Normal 3 2 2 2 2 4 5" xfId="7034" xr:uid="{00000000-0005-0000-0000-0000A01B0000}"/>
    <cellStyle name="Normal 3 2 2 2 2 4 6" xfId="7035" xr:uid="{00000000-0005-0000-0000-0000A11B0000}"/>
    <cellStyle name="Normal 3 2 2 2 2 5" xfId="7036" xr:uid="{00000000-0005-0000-0000-0000A21B0000}"/>
    <cellStyle name="Normal 3 2 2 2 2 5 2" xfId="7037" xr:uid="{00000000-0005-0000-0000-0000A31B0000}"/>
    <cellStyle name="Normal 3 2 2 2 2 5 2 2" xfId="7038" xr:uid="{00000000-0005-0000-0000-0000A41B0000}"/>
    <cellStyle name="Normal 3 2 2 2 2 5 2 3" xfId="7039" xr:uid="{00000000-0005-0000-0000-0000A51B0000}"/>
    <cellStyle name="Normal 3 2 2 2 2 5 2 4" xfId="7040" xr:uid="{00000000-0005-0000-0000-0000A61B0000}"/>
    <cellStyle name="Normal 3 2 2 2 2 5 3" xfId="7041" xr:uid="{00000000-0005-0000-0000-0000A71B0000}"/>
    <cellStyle name="Normal 3 2 2 2 2 5 3 2" xfId="7042" xr:uid="{00000000-0005-0000-0000-0000A81B0000}"/>
    <cellStyle name="Normal 3 2 2 2 2 5 3 3" xfId="7043" xr:uid="{00000000-0005-0000-0000-0000A91B0000}"/>
    <cellStyle name="Normal 3 2 2 2 2 5 3 4" xfId="7044" xr:uid="{00000000-0005-0000-0000-0000AA1B0000}"/>
    <cellStyle name="Normal 3 2 2 2 2 5 4" xfId="7045" xr:uid="{00000000-0005-0000-0000-0000AB1B0000}"/>
    <cellStyle name="Normal 3 2 2 2 2 5 5" xfId="7046" xr:uid="{00000000-0005-0000-0000-0000AC1B0000}"/>
    <cellStyle name="Normal 3 2 2 2 2 5 6" xfId="7047" xr:uid="{00000000-0005-0000-0000-0000AD1B0000}"/>
    <cellStyle name="Normal 3 2 2 2 2 6" xfId="7048" xr:uid="{00000000-0005-0000-0000-0000AE1B0000}"/>
    <cellStyle name="Normal 3 2 2 2 2 6 2" xfId="7049" xr:uid="{00000000-0005-0000-0000-0000AF1B0000}"/>
    <cellStyle name="Normal 3 2 2 2 2 6 3" xfId="7050" xr:uid="{00000000-0005-0000-0000-0000B01B0000}"/>
    <cellStyle name="Normal 3 2 2 2 2 6 4" xfId="7051" xr:uid="{00000000-0005-0000-0000-0000B11B0000}"/>
    <cellStyle name="Normal 3 2 2 2 2 7" xfId="7052" xr:uid="{00000000-0005-0000-0000-0000B21B0000}"/>
    <cellStyle name="Normal 3 2 2 2 2 7 2" xfId="7053" xr:uid="{00000000-0005-0000-0000-0000B31B0000}"/>
    <cellStyle name="Normal 3 2 2 2 2 7 3" xfId="7054" xr:uid="{00000000-0005-0000-0000-0000B41B0000}"/>
    <cellStyle name="Normal 3 2 2 2 2 7 4" xfId="7055" xr:uid="{00000000-0005-0000-0000-0000B51B0000}"/>
    <cellStyle name="Normal 3 2 2 2 2 8" xfId="7056" xr:uid="{00000000-0005-0000-0000-0000B61B0000}"/>
    <cellStyle name="Normal 3 2 2 2 2 9" xfId="7057" xr:uid="{00000000-0005-0000-0000-0000B71B0000}"/>
    <cellStyle name="Normal 3 2 2 2 3" xfId="7058" xr:uid="{00000000-0005-0000-0000-0000B81B0000}"/>
    <cellStyle name="Normal 3 2 2 2 3 2" xfId="7059" xr:uid="{00000000-0005-0000-0000-0000B91B0000}"/>
    <cellStyle name="Normal 3 2 2 2 3 2 2" xfId="7060" xr:uid="{00000000-0005-0000-0000-0000BA1B0000}"/>
    <cellStyle name="Normal 3 2 2 2 3 2 2 2" xfId="7061" xr:uid="{00000000-0005-0000-0000-0000BB1B0000}"/>
    <cellStyle name="Normal 3 2 2 2 3 2 2 3" xfId="7062" xr:uid="{00000000-0005-0000-0000-0000BC1B0000}"/>
    <cellStyle name="Normal 3 2 2 2 3 2 2 4" xfId="7063" xr:uid="{00000000-0005-0000-0000-0000BD1B0000}"/>
    <cellStyle name="Normal 3 2 2 2 3 2 3" xfId="7064" xr:uid="{00000000-0005-0000-0000-0000BE1B0000}"/>
    <cellStyle name="Normal 3 2 2 2 3 2 3 2" xfId="7065" xr:uid="{00000000-0005-0000-0000-0000BF1B0000}"/>
    <cellStyle name="Normal 3 2 2 2 3 2 3 3" xfId="7066" xr:uid="{00000000-0005-0000-0000-0000C01B0000}"/>
    <cellStyle name="Normal 3 2 2 2 3 2 3 4" xfId="7067" xr:uid="{00000000-0005-0000-0000-0000C11B0000}"/>
    <cellStyle name="Normal 3 2 2 2 3 2 4" xfId="7068" xr:uid="{00000000-0005-0000-0000-0000C21B0000}"/>
    <cellStyle name="Normal 3 2 2 2 3 2 5" xfId="7069" xr:uid="{00000000-0005-0000-0000-0000C31B0000}"/>
    <cellStyle name="Normal 3 2 2 2 3 2 6" xfId="7070" xr:uid="{00000000-0005-0000-0000-0000C41B0000}"/>
    <cellStyle name="Normal 3 2 2 2 3 3" xfId="7071" xr:uid="{00000000-0005-0000-0000-0000C51B0000}"/>
    <cellStyle name="Normal 3 2 2 2 3 3 2" xfId="7072" xr:uid="{00000000-0005-0000-0000-0000C61B0000}"/>
    <cellStyle name="Normal 3 2 2 2 3 3 2 2" xfId="7073" xr:uid="{00000000-0005-0000-0000-0000C71B0000}"/>
    <cellStyle name="Normal 3 2 2 2 3 3 2 3" xfId="7074" xr:uid="{00000000-0005-0000-0000-0000C81B0000}"/>
    <cellStyle name="Normal 3 2 2 2 3 3 2 4" xfId="7075" xr:uid="{00000000-0005-0000-0000-0000C91B0000}"/>
    <cellStyle name="Normal 3 2 2 2 3 3 3" xfId="7076" xr:uid="{00000000-0005-0000-0000-0000CA1B0000}"/>
    <cellStyle name="Normal 3 2 2 2 3 3 3 2" xfId="7077" xr:uid="{00000000-0005-0000-0000-0000CB1B0000}"/>
    <cellStyle name="Normal 3 2 2 2 3 3 3 3" xfId="7078" xr:uid="{00000000-0005-0000-0000-0000CC1B0000}"/>
    <cellStyle name="Normal 3 2 2 2 3 3 3 4" xfId="7079" xr:uid="{00000000-0005-0000-0000-0000CD1B0000}"/>
    <cellStyle name="Normal 3 2 2 2 3 3 4" xfId="7080" xr:uid="{00000000-0005-0000-0000-0000CE1B0000}"/>
    <cellStyle name="Normal 3 2 2 2 3 3 5" xfId="7081" xr:uid="{00000000-0005-0000-0000-0000CF1B0000}"/>
    <cellStyle name="Normal 3 2 2 2 3 3 6" xfId="7082" xr:uid="{00000000-0005-0000-0000-0000D01B0000}"/>
    <cellStyle name="Normal 3 2 2 2 3 4" xfId="7083" xr:uid="{00000000-0005-0000-0000-0000D11B0000}"/>
    <cellStyle name="Normal 3 2 2 2 3 4 2" xfId="7084" xr:uid="{00000000-0005-0000-0000-0000D21B0000}"/>
    <cellStyle name="Normal 3 2 2 2 3 4 3" xfId="7085" xr:uid="{00000000-0005-0000-0000-0000D31B0000}"/>
    <cellStyle name="Normal 3 2 2 2 3 4 4" xfId="7086" xr:uid="{00000000-0005-0000-0000-0000D41B0000}"/>
    <cellStyle name="Normal 3 2 2 2 3 5" xfId="7087" xr:uid="{00000000-0005-0000-0000-0000D51B0000}"/>
    <cellStyle name="Normal 3 2 2 2 3 5 2" xfId="7088" xr:uid="{00000000-0005-0000-0000-0000D61B0000}"/>
    <cellStyle name="Normal 3 2 2 2 3 5 3" xfId="7089" xr:uid="{00000000-0005-0000-0000-0000D71B0000}"/>
    <cellStyle name="Normal 3 2 2 2 3 5 4" xfId="7090" xr:uid="{00000000-0005-0000-0000-0000D81B0000}"/>
    <cellStyle name="Normal 3 2 2 2 3 6" xfId="7091" xr:uid="{00000000-0005-0000-0000-0000D91B0000}"/>
    <cellStyle name="Normal 3 2 2 2 3 7" xfId="7092" xr:uid="{00000000-0005-0000-0000-0000DA1B0000}"/>
    <cellStyle name="Normal 3 2 2 2 3 8" xfId="7093" xr:uid="{00000000-0005-0000-0000-0000DB1B0000}"/>
    <cellStyle name="Normal 3 2 2 2 4" xfId="7094" xr:uid="{00000000-0005-0000-0000-0000DC1B0000}"/>
    <cellStyle name="Normal 3 2 2 2 4 2" xfId="7095" xr:uid="{00000000-0005-0000-0000-0000DD1B0000}"/>
    <cellStyle name="Normal 3 2 2 2 4 2 2" xfId="7096" xr:uid="{00000000-0005-0000-0000-0000DE1B0000}"/>
    <cellStyle name="Normal 3 2 2 2 4 2 2 2" xfId="7097" xr:uid="{00000000-0005-0000-0000-0000DF1B0000}"/>
    <cellStyle name="Normal 3 2 2 2 4 2 2 3" xfId="7098" xr:uid="{00000000-0005-0000-0000-0000E01B0000}"/>
    <cellStyle name="Normal 3 2 2 2 4 2 2 4" xfId="7099" xr:uid="{00000000-0005-0000-0000-0000E11B0000}"/>
    <cellStyle name="Normal 3 2 2 2 4 2 3" xfId="7100" xr:uid="{00000000-0005-0000-0000-0000E21B0000}"/>
    <cellStyle name="Normal 3 2 2 2 4 2 3 2" xfId="7101" xr:uid="{00000000-0005-0000-0000-0000E31B0000}"/>
    <cellStyle name="Normal 3 2 2 2 4 2 3 3" xfId="7102" xr:uid="{00000000-0005-0000-0000-0000E41B0000}"/>
    <cellStyle name="Normal 3 2 2 2 4 2 3 4" xfId="7103" xr:uid="{00000000-0005-0000-0000-0000E51B0000}"/>
    <cellStyle name="Normal 3 2 2 2 4 2 4" xfId="7104" xr:uid="{00000000-0005-0000-0000-0000E61B0000}"/>
    <cellStyle name="Normal 3 2 2 2 4 2 5" xfId="7105" xr:uid="{00000000-0005-0000-0000-0000E71B0000}"/>
    <cellStyle name="Normal 3 2 2 2 4 2 6" xfId="7106" xr:uid="{00000000-0005-0000-0000-0000E81B0000}"/>
    <cellStyle name="Normal 3 2 2 2 4 3" xfId="7107" xr:uid="{00000000-0005-0000-0000-0000E91B0000}"/>
    <cellStyle name="Normal 3 2 2 2 4 3 2" xfId="7108" xr:uid="{00000000-0005-0000-0000-0000EA1B0000}"/>
    <cellStyle name="Normal 3 2 2 2 4 3 2 2" xfId="7109" xr:uid="{00000000-0005-0000-0000-0000EB1B0000}"/>
    <cellStyle name="Normal 3 2 2 2 4 3 2 3" xfId="7110" xr:uid="{00000000-0005-0000-0000-0000EC1B0000}"/>
    <cellStyle name="Normal 3 2 2 2 4 3 2 4" xfId="7111" xr:uid="{00000000-0005-0000-0000-0000ED1B0000}"/>
    <cellStyle name="Normal 3 2 2 2 4 3 3" xfId="7112" xr:uid="{00000000-0005-0000-0000-0000EE1B0000}"/>
    <cellStyle name="Normal 3 2 2 2 4 3 3 2" xfId="7113" xr:uid="{00000000-0005-0000-0000-0000EF1B0000}"/>
    <cellStyle name="Normal 3 2 2 2 4 3 3 3" xfId="7114" xr:uid="{00000000-0005-0000-0000-0000F01B0000}"/>
    <cellStyle name="Normal 3 2 2 2 4 3 3 4" xfId="7115" xr:uid="{00000000-0005-0000-0000-0000F11B0000}"/>
    <cellStyle name="Normal 3 2 2 2 4 3 4" xfId="7116" xr:uid="{00000000-0005-0000-0000-0000F21B0000}"/>
    <cellStyle name="Normal 3 2 2 2 4 3 5" xfId="7117" xr:uid="{00000000-0005-0000-0000-0000F31B0000}"/>
    <cellStyle name="Normal 3 2 2 2 4 3 6" xfId="7118" xr:uid="{00000000-0005-0000-0000-0000F41B0000}"/>
    <cellStyle name="Normal 3 2 2 2 4 4" xfId="7119" xr:uid="{00000000-0005-0000-0000-0000F51B0000}"/>
    <cellStyle name="Normal 3 2 2 2 4 4 2" xfId="7120" xr:uid="{00000000-0005-0000-0000-0000F61B0000}"/>
    <cellStyle name="Normal 3 2 2 2 4 4 3" xfId="7121" xr:uid="{00000000-0005-0000-0000-0000F71B0000}"/>
    <cellStyle name="Normal 3 2 2 2 4 4 4" xfId="7122" xr:uid="{00000000-0005-0000-0000-0000F81B0000}"/>
    <cellStyle name="Normal 3 2 2 2 4 5" xfId="7123" xr:uid="{00000000-0005-0000-0000-0000F91B0000}"/>
    <cellStyle name="Normal 3 2 2 2 4 5 2" xfId="7124" xr:uid="{00000000-0005-0000-0000-0000FA1B0000}"/>
    <cellStyle name="Normal 3 2 2 2 4 5 3" xfId="7125" xr:uid="{00000000-0005-0000-0000-0000FB1B0000}"/>
    <cellStyle name="Normal 3 2 2 2 4 5 4" xfId="7126" xr:uid="{00000000-0005-0000-0000-0000FC1B0000}"/>
    <cellStyle name="Normal 3 2 2 2 4 6" xfId="7127" xr:uid="{00000000-0005-0000-0000-0000FD1B0000}"/>
    <cellStyle name="Normal 3 2 2 2 4 7" xfId="7128" xr:uid="{00000000-0005-0000-0000-0000FE1B0000}"/>
    <cellStyle name="Normal 3 2 2 2 4 8" xfId="7129" xr:uid="{00000000-0005-0000-0000-0000FF1B0000}"/>
    <cellStyle name="Normal 3 2 2 2 5" xfId="7130" xr:uid="{00000000-0005-0000-0000-0000001C0000}"/>
    <cellStyle name="Normal 3 2 2 2 5 2" xfId="7131" xr:uid="{00000000-0005-0000-0000-0000011C0000}"/>
    <cellStyle name="Normal 3 2 2 2 5 2 2" xfId="7132" xr:uid="{00000000-0005-0000-0000-0000021C0000}"/>
    <cellStyle name="Normal 3 2 2 2 5 2 2 2" xfId="7133" xr:uid="{00000000-0005-0000-0000-0000031C0000}"/>
    <cellStyle name="Normal 3 2 2 2 5 2 2 3" xfId="7134" xr:uid="{00000000-0005-0000-0000-0000041C0000}"/>
    <cellStyle name="Normal 3 2 2 2 5 2 2 4" xfId="7135" xr:uid="{00000000-0005-0000-0000-0000051C0000}"/>
    <cellStyle name="Normal 3 2 2 2 5 2 3" xfId="7136" xr:uid="{00000000-0005-0000-0000-0000061C0000}"/>
    <cellStyle name="Normal 3 2 2 2 5 2 3 2" xfId="7137" xr:uid="{00000000-0005-0000-0000-0000071C0000}"/>
    <cellStyle name="Normal 3 2 2 2 5 2 3 3" xfId="7138" xr:uid="{00000000-0005-0000-0000-0000081C0000}"/>
    <cellStyle name="Normal 3 2 2 2 5 2 3 4" xfId="7139" xr:uid="{00000000-0005-0000-0000-0000091C0000}"/>
    <cellStyle name="Normal 3 2 2 2 5 2 4" xfId="7140" xr:uid="{00000000-0005-0000-0000-00000A1C0000}"/>
    <cellStyle name="Normal 3 2 2 2 5 2 5" xfId="7141" xr:uid="{00000000-0005-0000-0000-00000B1C0000}"/>
    <cellStyle name="Normal 3 2 2 2 5 2 6" xfId="7142" xr:uid="{00000000-0005-0000-0000-00000C1C0000}"/>
    <cellStyle name="Normal 3 2 2 2 5 3" xfId="7143" xr:uid="{00000000-0005-0000-0000-00000D1C0000}"/>
    <cellStyle name="Normal 3 2 2 2 5 3 2" xfId="7144" xr:uid="{00000000-0005-0000-0000-00000E1C0000}"/>
    <cellStyle name="Normal 3 2 2 2 5 3 2 2" xfId="7145" xr:uid="{00000000-0005-0000-0000-00000F1C0000}"/>
    <cellStyle name="Normal 3 2 2 2 5 3 2 3" xfId="7146" xr:uid="{00000000-0005-0000-0000-0000101C0000}"/>
    <cellStyle name="Normal 3 2 2 2 5 3 2 4" xfId="7147" xr:uid="{00000000-0005-0000-0000-0000111C0000}"/>
    <cellStyle name="Normal 3 2 2 2 5 3 3" xfId="7148" xr:uid="{00000000-0005-0000-0000-0000121C0000}"/>
    <cellStyle name="Normal 3 2 2 2 5 3 3 2" xfId="7149" xr:uid="{00000000-0005-0000-0000-0000131C0000}"/>
    <cellStyle name="Normal 3 2 2 2 5 3 3 3" xfId="7150" xr:uid="{00000000-0005-0000-0000-0000141C0000}"/>
    <cellStyle name="Normal 3 2 2 2 5 3 3 4" xfId="7151" xr:uid="{00000000-0005-0000-0000-0000151C0000}"/>
    <cellStyle name="Normal 3 2 2 2 5 3 4" xfId="7152" xr:uid="{00000000-0005-0000-0000-0000161C0000}"/>
    <cellStyle name="Normal 3 2 2 2 5 3 5" xfId="7153" xr:uid="{00000000-0005-0000-0000-0000171C0000}"/>
    <cellStyle name="Normal 3 2 2 2 5 3 6" xfId="7154" xr:uid="{00000000-0005-0000-0000-0000181C0000}"/>
    <cellStyle name="Normal 3 2 2 2 5 4" xfId="7155" xr:uid="{00000000-0005-0000-0000-0000191C0000}"/>
    <cellStyle name="Normal 3 2 2 2 5 4 2" xfId="7156" xr:uid="{00000000-0005-0000-0000-00001A1C0000}"/>
    <cellStyle name="Normal 3 2 2 2 5 4 3" xfId="7157" xr:uid="{00000000-0005-0000-0000-00001B1C0000}"/>
    <cellStyle name="Normal 3 2 2 2 5 4 4" xfId="7158" xr:uid="{00000000-0005-0000-0000-00001C1C0000}"/>
    <cellStyle name="Normal 3 2 2 2 5 5" xfId="7159" xr:uid="{00000000-0005-0000-0000-00001D1C0000}"/>
    <cellStyle name="Normal 3 2 2 2 5 5 2" xfId="7160" xr:uid="{00000000-0005-0000-0000-00001E1C0000}"/>
    <cellStyle name="Normal 3 2 2 2 5 5 3" xfId="7161" xr:uid="{00000000-0005-0000-0000-00001F1C0000}"/>
    <cellStyle name="Normal 3 2 2 2 5 5 4" xfId="7162" xr:uid="{00000000-0005-0000-0000-0000201C0000}"/>
    <cellStyle name="Normal 3 2 2 2 5 6" xfId="7163" xr:uid="{00000000-0005-0000-0000-0000211C0000}"/>
    <cellStyle name="Normal 3 2 2 2 5 7" xfId="7164" xr:uid="{00000000-0005-0000-0000-0000221C0000}"/>
    <cellStyle name="Normal 3 2 2 2 5 8" xfId="7165" xr:uid="{00000000-0005-0000-0000-0000231C0000}"/>
    <cellStyle name="Normal 3 2 2 2 6" xfId="7166" xr:uid="{00000000-0005-0000-0000-0000241C0000}"/>
    <cellStyle name="Normal 3 2 2 2 6 2" xfId="7167" xr:uid="{00000000-0005-0000-0000-0000251C0000}"/>
    <cellStyle name="Normal 3 2 2 2 6 2 2" xfId="7168" xr:uid="{00000000-0005-0000-0000-0000261C0000}"/>
    <cellStyle name="Normal 3 2 2 2 6 2 3" xfId="7169" xr:uid="{00000000-0005-0000-0000-0000271C0000}"/>
    <cellStyle name="Normal 3 2 2 2 6 2 4" xfId="7170" xr:uid="{00000000-0005-0000-0000-0000281C0000}"/>
    <cellStyle name="Normal 3 2 2 2 6 3" xfId="7171" xr:uid="{00000000-0005-0000-0000-0000291C0000}"/>
    <cellStyle name="Normal 3 2 2 2 6 3 2" xfId="7172" xr:uid="{00000000-0005-0000-0000-00002A1C0000}"/>
    <cellStyle name="Normal 3 2 2 2 6 3 3" xfId="7173" xr:uid="{00000000-0005-0000-0000-00002B1C0000}"/>
    <cellStyle name="Normal 3 2 2 2 6 3 4" xfId="7174" xr:uid="{00000000-0005-0000-0000-00002C1C0000}"/>
    <cellStyle name="Normal 3 2 2 2 6 4" xfId="7175" xr:uid="{00000000-0005-0000-0000-00002D1C0000}"/>
    <cellStyle name="Normal 3 2 2 2 6 5" xfId="7176" xr:uid="{00000000-0005-0000-0000-00002E1C0000}"/>
    <cellStyle name="Normal 3 2 2 2 6 6" xfId="7177" xr:uid="{00000000-0005-0000-0000-00002F1C0000}"/>
    <cellStyle name="Normal 3 2 2 2 7" xfId="7178" xr:uid="{00000000-0005-0000-0000-0000301C0000}"/>
    <cellStyle name="Normal 3 2 2 2 7 2" xfId="7179" xr:uid="{00000000-0005-0000-0000-0000311C0000}"/>
    <cellStyle name="Normal 3 2 2 2 7 2 2" xfId="7180" xr:uid="{00000000-0005-0000-0000-0000321C0000}"/>
    <cellStyle name="Normal 3 2 2 2 7 2 3" xfId="7181" xr:uid="{00000000-0005-0000-0000-0000331C0000}"/>
    <cellStyle name="Normal 3 2 2 2 7 2 4" xfId="7182" xr:uid="{00000000-0005-0000-0000-0000341C0000}"/>
    <cellStyle name="Normal 3 2 2 2 7 3" xfId="7183" xr:uid="{00000000-0005-0000-0000-0000351C0000}"/>
    <cellStyle name="Normal 3 2 2 2 7 3 2" xfId="7184" xr:uid="{00000000-0005-0000-0000-0000361C0000}"/>
    <cellStyle name="Normal 3 2 2 2 7 3 3" xfId="7185" xr:uid="{00000000-0005-0000-0000-0000371C0000}"/>
    <cellStyle name="Normal 3 2 2 2 7 3 4" xfId="7186" xr:uid="{00000000-0005-0000-0000-0000381C0000}"/>
    <cellStyle name="Normal 3 2 2 2 7 4" xfId="7187" xr:uid="{00000000-0005-0000-0000-0000391C0000}"/>
    <cellStyle name="Normal 3 2 2 2 7 5" xfId="7188" xr:uid="{00000000-0005-0000-0000-00003A1C0000}"/>
    <cellStyle name="Normal 3 2 2 2 7 6" xfId="7189" xr:uid="{00000000-0005-0000-0000-00003B1C0000}"/>
    <cellStyle name="Normal 3 2 2 2 8" xfId="7190" xr:uid="{00000000-0005-0000-0000-00003C1C0000}"/>
    <cellStyle name="Normal 3 2 2 2 8 2" xfId="7191" xr:uid="{00000000-0005-0000-0000-00003D1C0000}"/>
    <cellStyle name="Normal 3 2 2 2 8 3" xfId="7192" xr:uid="{00000000-0005-0000-0000-00003E1C0000}"/>
    <cellStyle name="Normal 3 2 2 2 8 4" xfId="7193" xr:uid="{00000000-0005-0000-0000-00003F1C0000}"/>
    <cellStyle name="Normal 3 2 2 2 9" xfId="7194" xr:uid="{00000000-0005-0000-0000-0000401C0000}"/>
    <cellStyle name="Normal 3 2 2 2 9 2" xfId="7195" xr:uid="{00000000-0005-0000-0000-0000411C0000}"/>
    <cellStyle name="Normal 3 2 2 2 9 3" xfId="7196" xr:uid="{00000000-0005-0000-0000-0000421C0000}"/>
    <cellStyle name="Normal 3 2 2 2 9 4" xfId="7197" xr:uid="{00000000-0005-0000-0000-0000431C0000}"/>
    <cellStyle name="Normal 3 2 2 3" xfId="7198" xr:uid="{00000000-0005-0000-0000-0000441C0000}"/>
    <cellStyle name="Normal 3 2 2 3 10" xfId="7199" xr:uid="{00000000-0005-0000-0000-0000451C0000}"/>
    <cellStyle name="Normal 3 2 2 3 2" xfId="7200" xr:uid="{00000000-0005-0000-0000-0000461C0000}"/>
    <cellStyle name="Normal 3 2 2 3 2 2" xfId="7201" xr:uid="{00000000-0005-0000-0000-0000471C0000}"/>
    <cellStyle name="Normal 3 2 2 3 2 2 2" xfId="7202" xr:uid="{00000000-0005-0000-0000-0000481C0000}"/>
    <cellStyle name="Normal 3 2 2 3 2 2 2 2" xfId="7203" xr:uid="{00000000-0005-0000-0000-0000491C0000}"/>
    <cellStyle name="Normal 3 2 2 3 2 2 2 3" xfId="7204" xr:uid="{00000000-0005-0000-0000-00004A1C0000}"/>
    <cellStyle name="Normal 3 2 2 3 2 2 2 4" xfId="7205" xr:uid="{00000000-0005-0000-0000-00004B1C0000}"/>
    <cellStyle name="Normal 3 2 2 3 2 2 3" xfId="7206" xr:uid="{00000000-0005-0000-0000-00004C1C0000}"/>
    <cellStyle name="Normal 3 2 2 3 2 2 3 2" xfId="7207" xr:uid="{00000000-0005-0000-0000-00004D1C0000}"/>
    <cellStyle name="Normal 3 2 2 3 2 2 3 3" xfId="7208" xr:uid="{00000000-0005-0000-0000-00004E1C0000}"/>
    <cellStyle name="Normal 3 2 2 3 2 2 3 4" xfId="7209" xr:uid="{00000000-0005-0000-0000-00004F1C0000}"/>
    <cellStyle name="Normal 3 2 2 3 2 2 4" xfId="7210" xr:uid="{00000000-0005-0000-0000-0000501C0000}"/>
    <cellStyle name="Normal 3 2 2 3 2 2 5" xfId="7211" xr:uid="{00000000-0005-0000-0000-0000511C0000}"/>
    <cellStyle name="Normal 3 2 2 3 2 2 6" xfId="7212" xr:uid="{00000000-0005-0000-0000-0000521C0000}"/>
    <cellStyle name="Normal 3 2 2 3 2 3" xfId="7213" xr:uid="{00000000-0005-0000-0000-0000531C0000}"/>
    <cellStyle name="Normal 3 2 2 3 2 3 2" xfId="7214" xr:uid="{00000000-0005-0000-0000-0000541C0000}"/>
    <cellStyle name="Normal 3 2 2 3 2 3 2 2" xfId="7215" xr:uid="{00000000-0005-0000-0000-0000551C0000}"/>
    <cellStyle name="Normal 3 2 2 3 2 3 2 3" xfId="7216" xr:uid="{00000000-0005-0000-0000-0000561C0000}"/>
    <cellStyle name="Normal 3 2 2 3 2 3 2 4" xfId="7217" xr:uid="{00000000-0005-0000-0000-0000571C0000}"/>
    <cellStyle name="Normal 3 2 2 3 2 3 3" xfId="7218" xr:uid="{00000000-0005-0000-0000-0000581C0000}"/>
    <cellStyle name="Normal 3 2 2 3 2 3 3 2" xfId="7219" xr:uid="{00000000-0005-0000-0000-0000591C0000}"/>
    <cellStyle name="Normal 3 2 2 3 2 3 3 3" xfId="7220" xr:uid="{00000000-0005-0000-0000-00005A1C0000}"/>
    <cellStyle name="Normal 3 2 2 3 2 3 3 4" xfId="7221" xr:uid="{00000000-0005-0000-0000-00005B1C0000}"/>
    <cellStyle name="Normal 3 2 2 3 2 3 4" xfId="7222" xr:uid="{00000000-0005-0000-0000-00005C1C0000}"/>
    <cellStyle name="Normal 3 2 2 3 2 3 5" xfId="7223" xr:uid="{00000000-0005-0000-0000-00005D1C0000}"/>
    <cellStyle name="Normal 3 2 2 3 2 3 6" xfId="7224" xr:uid="{00000000-0005-0000-0000-00005E1C0000}"/>
    <cellStyle name="Normal 3 2 2 3 2 4" xfId="7225" xr:uid="{00000000-0005-0000-0000-00005F1C0000}"/>
    <cellStyle name="Normal 3 2 2 3 2 4 2" xfId="7226" xr:uid="{00000000-0005-0000-0000-0000601C0000}"/>
    <cellStyle name="Normal 3 2 2 3 2 4 3" xfId="7227" xr:uid="{00000000-0005-0000-0000-0000611C0000}"/>
    <cellStyle name="Normal 3 2 2 3 2 4 4" xfId="7228" xr:uid="{00000000-0005-0000-0000-0000621C0000}"/>
    <cellStyle name="Normal 3 2 2 3 2 5" xfId="7229" xr:uid="{00000000-0005-0000-0000-0000631C0000}"/>
    <cellStyle name="Normal 3 2 2 3 2 5 2" xfId="7230" xr:uid="{00000000-0005-0000-0000-0000641C0000}"/>
    <cellStyle name="Normal 3 2 2 3 2 5 3" xfId="7231" xr:uid="{00000000-0005-0000-0000-0000651C0000}"/>
    <cellStyle name="Normal 3 2 2 3 2 5 4" xfId="7232" xr:uid="{00000000-0005-0000-0000-0000661C0000}"/>
    <cellStyle name="Normal 3 2 2 3 2 6" xfId="7233" xr:uid="{00000000-0005-0000-0000-0000671C0000}"/>
    <cellStyle name="Normal 3 2 2 3 2 7" xfId="7234" xr:uid="{00000000-0005-0000-0000-0000681C0000}"/>
    <cellStyle name="Normal 3 2 2 3 2 8" xfId="7235" xr:uid="{00000000-0005-0000-0000-0000691C0000}"/>
    <cellStyle name="Normal 3 2 2 3 3" xfId="7236" xr:uid="{00000000-0005-0000-0000-00006A1C0000}"/>
    <cellStyle name="Normal 3 2 2 3 3 2" xfId="7237" xr:uid="{00000000-0005-0000-0000-00006B1C0000}"/>
    <cellStyle name="Normal 3 2 2 3 3 2 2" xfId="7238" xr:uid="{00000000-0005-0000-0000-00006C1C0000}"/>
    <cellStyle name="Normal 3 2 2 3 3 2 2 2" xfId="7239" xr:uid="{00000000-0005-0000-0000-00006D1C0000}"/>
    <cellStyle name="Normal 3 2 2 3 3 2 2 3" xfId="7240" xr:uid="{00000000-0005-0000-0000-00006E1C0000}"/>
    <cellStyle name="Normal 3 2 2 3 3 2 2 4" xfId="7241" xr:uid="{00000000-0005-0000-0000-00006F1C0000}"/>
    <cellStyle name="Normal 3 2 2 3 3 2 3" xfId="7242" xr:uid="{00000000-0005-0000-0000-0000701C0000}"/>
    <cellStyle name="Normal 3 2 2 3 3 2 3 2" xfId="7243" xr:uid="{00000000-0005-0000-0000-0000711C0000}"/>
    <cellStyle name="Normal 3 2 2 3 3 2 3 3" xfId="7244" xr:uid="{00000000-0005-0000-0000-0000721C0000}"/>
    <cellStyle name="Normal 3 2 2 3 3 2 3 4" xfId="7245" xr:uid="{00000000-0005-0000-0000-0000731C0000}"/>
    <cellStyle name="Normal 3 2 2 3 3 2 4" xfId="7246" xr:uid="{00000000-0005-0000-0000-0000741C0000}"/>
    <cellStyle name="Normal 3 2 2 3 3 2 5" xfId="7247" xr:uid="{00000000-0005-0000-0000-0000751C0000}"/>
    <cellStyle name="Normal 3 2 2 3 3 2 6" xfId="7248" xr:uid="{00000000-0005-0000-0000-0000761C0000}"/>
    <cellStyle name="Normal 3 2 2 3 3 3" xfId="7249" xr:uid="{00000000-0005-0000-0000-0000771C0000}"/>
    <cellStyle name="Normal 3 2 2 3 3 3 2" xfId="7250" xr:uid="{00000000-0005-0000-0000-0000781C0000}"/>
    <cellStyle name="Normal 3 2 2 3 3 3 2 2" xfId="7251" xr:uid="{00000000-0005-0000-0000-0000791C0000}"/>
    <cellStyle name="Normal 3 2 2 3 3 3 2 3" xfId="7252" xr:uid="{00000000-0005-0000-0000-00007A1C0000}"/>
    <cellStyle name="Normal 3 2 2 3 3 3 2 4" xfId="7253" xr:uid="{00000000-0005-0000-0000-00007B1C0000}"/>
    <cellStyle name="Normal 3 2 2 3 3 3 3" xfId="7254" xr:uid="{00000000-0005-0000-0000-00007C1C0000}"/>
    <cellStyle name="Normal 3 2 2 3 3 3 3 2" xfId="7255" xr:uid="{00000000-0005-0000-0000-00007D1C0000}"/>
    <cellStyle name="Normal 3 2 2 3 3 3 3 3" xfId="7256" xr:uid="{00000000-0005-0000-0000-00007E1C0000}"/>
    <cellStyle name="Normal 3 2 2 3 3 3 3 4" xfId="7257" xr:uid="{00000000-0005-0000-0000-00007F1C0000}"/>
    <cellStyle name="Normal 3 2 2 3 3 3 4" xfId="7258" xr:uid="{00000000-0005-0000-0000-0000801C0000}"/>
    <cellStyle name="Normal 3 2 2 3 3 3 5" xfId="7259" xr:uid="{00000000-0005-0000-0000-0000811C0000}"/>
    <cellStyle name="Normal 3 2 2 3 3 3 6" xfId="7260" xr:uid="{00000000-0005-0000-0000-0000821C0000}"/>
    <cellStyle name="Normal 3 2 2 3 3 4" xfId="7261" xr:uid="{00000000-0005-0000-0000-0000831C0000}"/>
    <cellStyle name="Normal 3 2 2 3 3 4 2" xfId="7262" xr:uid="{00000000-0005-0000-0000-0000841C0000}"/>
    <cellStyle name="Normal 3 2 2 3 3 4 3" xfId="7263" xr:uid="{00000000-0005-0000-0000-0000851C0000}"/>
    <cellStyle name="Normal 3 2 2 3 3 4 4" xfId="7264" xr:uid="{00000000-0005-0000-0000-0000861C0000}"/>
    <cellStyle name="Normal 3 2 2 3 3 5" xfId="7265" xr:uid="{00000000-0005-0000-0000-0000871C0000}"/>
    <cellStyle name="Normal 3 2 2 3 3 5 2" xfId="7266" xr:uid="{00000000-0005-0000-0000-0000881C0000}"/>
    <cellStyle name="Normal 3 2 2 3 3 5 3" xfId="7267" xr:uid="{00000000-0005-0000-0000-0000891C0000}"/>
    <cellStyle name="Normal 3 2 2 3 3 5 4" xfId="7268" xr:uid="{00000000-0005-0000-0000-00008A1C0000}"/>
    <cellStyle name="Normal 3 2 2 3 3 6" xfId="7269" xr:uid="{00000000-0005-0000-0000-00008B1C0000}"/>
    <cellStyle name="Normal 3 2 2 3 3 7" xfId="7270" xr:uid="{00000000-0005-0000-0000-00008C1C0000}"/>
    <cellStyle name="Normal 3 2 2 3 3 8" xfId="7271" xr:uid="{00000000-0005-0000-0000-00008D1C0000}"/>
    <cellStyle name="Normal 3 2 2 3 4" xfId="7272" xr:uid="{00000000-0005-0000-0000-00008E1C0000}"/>
    <cellStyle name="Normal 3 2 2 3 4 2" xfId="7273" xr:uid="{00000000-0005-0000-0000-00008F1C0000}"/>
    <cellStyle name="Normal 3 2 2 3 4 2 2" xfId="7274" xr:uid="{00000000-0005-0000-0000-0000901C0000}"/>
    <cellStyle name="Normal 3 2 2 3 4 2 3" xfId="7275" xr:uid="{00000000-0005-0000-0000-0000911C0000}"/>
    <cellStyle name="Normal 3 2 2 3 4 2 4" xfId="7276" xr:uid="{00000000-0005-0000-0000-0000921C0000}"/>
    <cellStyle name="Normal 3 2 2 3 4 3" xfId="7277" xr:uid="{00000000-0005-0000-0000-0000931C0000}"/>
    <cellStyle name="Normal 3 2 2 3 4 3 2" xfId="7278" xr:uid="{00000000-0005-0000-0000-0000941C0000}"/>
    <cellStyle name="Normal 3 2 2 3 4 3 3" xfId="7279" xr:uid="{00000000-0005-0000-0000-0000951C0000}"/>
    <cellStyle name="Normal 3 2 2 3 4 3 4" xfId="7280" xr:uid="{00000000-0005-0000-0000-0000961C0000}"/>
    <cellStyle name="Normal 3 2 2 3 4 4" xfId="7281" xr:uid="{00000000-0005-0000-0000-0000971C0000}"/>
    <cellStyle name="Normal 3 2 2 3 4 5" xfId="7282" xr:uid="{00000000-0005-0000-0000-0000981C0000}"/>
    <cellStyle name="Normal 3 2 2 3 4 6" xfId="7283" xr:uid="{00000000-0005-0000-0000-0000991C0000}"/>
    <cellStyle name="Normal 3 2 2 3 5" xfId="7284" xr:uid="{00000000-0005-0000-0000-00009A1C0000}"/>
    <cellStyle name="Normal 3 2 2 3 5 2" xfId="7285" xr:uid="{00000000-0005-0000-0000-00009B1C0000}"/>
    <cellStyle name="Normal 3 2 2 3 5 2 2" xfId="7286" xr:uid="{00000000-0005-0000-0000-00009C1C0000}"/>
    <cellStyle name="Normal 3 2 2 3 5 2 3" xfId="7287" xr:uid="{00000000-0005-0000-0000-00009D1C0000}"/>
    <cellStyle name="Normal 3 2 2 3 5 2 4" xfId="7288" xr:uid="{00000000-0005-0000-0000-00009E1C0000}"/>
    <cellStyle name="Normal 3 2 2 3 5 3" xfId="7289" xr:uid="{00000000-0005-0000-0000-00009F1C0000}"/>
    <cellStyle name="Normal 3 2 2 3 5 3 2" xfId="7290" xr:uid="{00000000-0005-0000-0000-0000A01C0000}"/>
    <cellStyle name="Normal 3 2 2 3 5 3 3" xfId="7291" xr:uid="{00000000-0005-0000-0000-0000A11C0000}"/>
    <cellStyle name="Normal 3 2 2 3 5 3 4" xfId="7292" xr:uid="{00000000-0005-0000-0000-0000A21C0000}"/>
    <cellStyle name="Normal 3 2 2 3 5 4" xfId="7293" xr:uid="{00000000-0005-0000-0000-0000A31C0000}"/>
    <cellStyle name="Normal 3 2 2 3 5 5" xfId="7294" xr:uid="{00000000-0005-0000-0000-0000A41C0000}"/>
    <cellStyle name="Normal 3 2 2 3 5 6" xfId="7295" xr:uid="{00000000-0005-0000-0000-0000A51C0000}"/>
    <cellStyle name="Normal 3 2 2 3 6" xfId="7296" xr:uid="{00000000-0005-0000-0000-0000A61C0000}"/>
    <cellStyle name="Normal 3 2 2 3 6 2" xfId="7297" xr:uid="{00000000-0005-0000-0000-0000A71C0000}"/>
    <cellStyle name="Normal 3 2 2 3 6 3" xfId="7298" xr:uid="{00000000-0005-0000-0000-0000A81C0000}"/>
    <cellStyle name="Normal 3 2 2 3 6 4" xfId="7299" xr:uid="{00000000-0005-0000-0000-0000A91C0000}"/>
    <cellStyle name="Normal 3 2 2 3 7" xfId="7300" xr:uid="{00000000-0005-0000-0000-0000AA1C0000}"/>
    <cellStyle name="Normal 3 2 2 3 7 2" xfId="7301" xr:uid="{00000000-0005-0000-0000-0000AB1C0000}"/>
    <cellStyle name="Normal 3 2 2 3 7 3" xfId="7302" xr:uid="{00000000-0005-0000-0000-0000AC1C0000}"/>
    <cellStyle name="Normal 3 2 2 3 7 4" xfId="7303" xr:uid="{00000000-0005-0000-0000-0000AD1C0000}"/>
    <cellStyle name="Normal 3 2 2 3 8" xfId="7304" xr:uid="{00000000-0005-0000-0000-0000AE1C0000}"/>
    <cellStyle name="Normal 3 2 2 3 9" xfId="7305" xr:uid="{00000000-0005-0000-0000-0000AF1C0000}"/>
    <cellStyle name="Normal 3 2 2 4" xfId="7306" xr:uid="{00000000-0005-0000-0000-0000B01C0000}"/>
    <cellStyle name="Normal 3 2 2 4 2" xfId="7307" xr:uid="{00000000-0005-0000-0000-0000B11C0000}"/>
    <cellStyle name="Normal 3 2 2 4 2 2" xfId="7308" xr:uid="{00000000-0005-0000-0000-0000B21C0000}"/>
    <cellStyle name="Normal 3 2 2 4 2 2 2" xfId="7309" xr:uid="{00000000-0005-0000-0000-0000B31C0000}"/>
    <cellStyle name="Normal 3 2 2 4 2 2 3" xfId="7310" xr:uid="{00000000-0005-0000-0000-0000B41C0000}"/>
    <cellStyle name="Normal 3 2 2 4 2 2 4" xfId="7311" xr:uid="{00000000-0005-0000-0000-0000B51C0000}"/>
    <cellStyle name="Normal 3 2 2 4 2 3" xfId="7312" xr:uid="{00000000-0005-0000-0000-0000B61C0000}"/>
    <cellStyle name="Normal 3 2 2 4 2 3 2" xfId="7313" xr:uid="{00000000-0005-0000-0000-0000B71C0000}"/>
    <cellStyle name="Normal 3 2 2 4 2 3 3" xfId="7314" xr:uid="{00000000-0005-0000-0000-0000B81C0000}"/>
    <cellStyle name="Normal 3 2 2 4 2 3 4" xfId="7315" xr:uid="{00000000-0005-0000-0000-0000B91C0000}"/>
    <cellStyle name="Normal 3 2 2 4 2 4" xfId="7316" xr:uid="{00000000-0005-0000-0000-0000BA1C0000}"/>
    <cellStyle name="Normal 3 2 2 4 2 5" xfId="7317" xr:uid="{00000000-0005-0000-0000-0000BB1C0000}"/>
    <cellStyle name="Normal 3 2 2 4 2 6" xfId="7318" xr:uid="{00000000-0005-0000-0000-0000BC1C0000}"/>
    <cellStyle name="Normal 3 2 2 4 3" xfId="7319" xr:uid="{00000000-0005-0000-0000-0000BD1C0000}"/>
    <cellStyle name="Normal 3 2 2 4 3 2" xfId="7320" xr:uid="{00000000-0005-0000-0000-0000BE1C0000}"/>
    <cellStyle name="Normal 3 2 2 4 3 2 2" xfId="7321" xr:uid="{00000000-0005-0000-0000-0000BF1C0000}"/>
    <cellStyle name="Normal 3 2 2 4 3 2 3" xfId="7322" xr:uid="{00000000-0005-0000-0000-0000C01C0000}"/>
    <cellStyle name="Normal 3 2 2 4 3 2 4" xfId="7323" xr:uid="{00000000-0005-0000-0000-0000C11C0000}"/>
    <cellStyle name="Normal 3 2 2 4 3 3" xfId="7324" xr:uid="{00000000-0005-0000-0000-0000C21C0000}"/>
    <cellStyle name="Normal 3 2 2 4 3 3 2" xfId="7325" xr:uid="{00000000-0005-0000-0000-0000C31C0000}"/>
    <cellStyle name="Normal 3 2 2 4 3 3 3" xfId="7326" xr:uid="{00000000-0005-0000-0000-0000C41C0000}"/>
    <cellStyle name="Normal 3 2 2 4 3 3 4" xfId="7327" xr:uid="{00000000-0005-0000-0000-0000C51C0000}"/>
    <cellStyle name="Normal 3 2 2 4 3 4" xfId="7328" xr:uid="{00000000-0005-0000-0000-0000C61C0000}"/>
    <cellStyle name="Normal 3 2 2 4 3 5" xfId="7329" xr:uid="{00000000-0005-0000-0000-0000C71C0000}"/>
    <cellStyle name="Normal 3 2 2 4 3 6" xfId="7330" xr:uid="{00000000-0005-0000-0000-0000C81C0000}"/>
    <cellStyle name="Normal 3 2 2 4 4" xfId="7331" xr:uid="{00000000-0005-0000-0000-0000C91C0000}"/>
    <cellStyle name="Normal 3 2 2 4 4 2" xfId="7332" xr:uid="{00000000-0005-0000-0000-0000CA1C0000}"/>
    <cellStyle name="Normal 3 2 2 4 4 3" xfId="7333" xr:uid="{00000000-0005-0000-0000-0000CB1C0000}"/>
    <cellStyle name="Normal 3 2 2 4 4 4" xfId="7334" xr:uid="{00000000-0005-0000-0000-0000CC1C0000}"/>
    <cellStyle name="Normal 3 2 2 4 5" xfId="7335" xr:uid="{00000000-0005-0000-0000-0000CD1C0000}"/>
    <cellStyle name="Normal 3 2 2 4 5 2" xfId="7336" xr:uid="{00000000-0005-0000-0000-0000CE1C0000}"/>
    <cellStyle name="Normal 3 2 2 4 5 3" xfId="7337" xr:uid="{00000000-0005-0000-0000-0000CF1C0000}"/>
    <cellStyle name="Normal 3 2 2 4 5 4" xfId="7338" xr:uid="{00000000-0005-0000-0000-0000D01C0000}"/>
    <cellStyle name="Normal 3 2 2 4 6" xfId="7339" xr:uid="{00000000-0005-0000-0000-0000D11C0000}"/>
    <cellStyle name="Normal 3 2 2 4 7" xfId="7340" xr:uid="{00000000-0005-0000-0000-0000D21C0000}"/>
    <cellStyle name="Normal 3 2 2 4 8" xfId="7341" xr:uid="{00000000-0005-0000-0000-0000D31C0000}"/>
    <cellStyle name="Normal 3 2 2 5" xfId="7342" xr:uid="{00000000-0005-0000-0000-0000D41C0000}"/>
    <cellStyle name="Normal 3 2 2 5 2" xfId="7343" xr:uid="{00000000-0005-0000-0000-0000D51C0000}"/>
    <cellStyle name="Normal 3 2 2 5 2 2" xfId="7344" xr:uid="{00000000-0005-0000-0000-0000D61C0000}"/>
    <cellStyle name="Normal 3 2 2 5 2 2 2" xfId="7345" xr:uid="{00000000-0005-0000-0000-0000D71C0000}"/>
    <cellStyle name="Normal 3 2 2 5 2 2 3" xfId="7346" xr:uid="{00000000-0005-0000-0000-0000D81C0000}"/>
    <cellStyle name="Normal 3 2 2 5 2 2 4" xfId="7347" xr:uid="{00000000-0005-0000-0000-0000D91C0000}"/>
    <cellStyle name="Normal 3 2 2 5 2 3" xfId="7348" xr:uid="{00000000-0005-0000-0000-0000DA1C0000}"/>
    <cellStyle name="Normal 3 2 2 5 2 3 2" xfId="7349" xr:uid="{00000000-0005-0000-0000-0000DB1C0000}"/>
    <cellStyle name="Normal 3 2 2 5 2 3 3" xfId="7350" xr:uid="{00000000-0005-0000-0000-0000DC1C0000}"/>
    <cellStyle name="Normal 3 2 2 5 2 3 4" xfId="7351" xr:uid="{00000000-0005-0000-0000-0000DD1C0000}"/>
    <cellStyle name="Normal 3 2 2 5 2 4" xfId="7352" xr:uid="{00000000-0005-0000-0000-0000DE1C0000}"/>
    <cellStyle name="Normal 3 2 2 5 2 5" xfId="7353" xr:uid="{00000000-0005-0000-0000-0000DF1C0000}"/>
    <cellStyle name="Normal 3 2 2 5 2 6" xfId="7354" xr:uid="{00000000-0005-0000-0000-0000E01C0000}"/>
    <cellStyle name="Normal 3 2 2 5 3" xfId="7355" xr:uid="{00000000-0005-0000-0000-0000E11C0000}"/>
    <cellStyle name="Normal 3 2 2 5 3 2" xfId="7356" xr:uid="{00000000-0005-0000-0000-0000E21C0000}"/>
    <cellStyle name="Normal 3 2 2 5 3 2 2" xfId="7357" xr:uid="{00000000-0005-0000-0000-0000E31C0000}"/>
    <cellStyle name="Normal 3 2 2 5 3 2 3" xfId="7358" xr:uid="{00000000-0005-0000-0000-0000E41C0000}"/>
    <cellStyle name="Normal 3 2 2 5 3 2 4" xfId="7359" xr:uid="{00000000-0005-0000-0000-0000E51C0000}"/>
    <cellStyle name="Normal 3 2 2 5 3 3" xfId="7360" xr:uid="{00000000-0005-0000-0000-0000E61C0000}"/>
    <cellStyle name="Normal 3 2 2 5 3 3 2" xfId="7361" xr:uid="{00000000-0005-0000-0000-0000E71C0000}"/>
    <cellStyle name="Normal 3 2 2 5 3 3 3" xfId="7362" xr:uid="{00000000-0005-0000-0000-0000E81C0000}"/>
    <cellStyle name="Normal 3 2 2 5 3 3 4" xfId="7363" xr:uid="{00000000-0005-0000-0000-0000E91C0000}"/>
    <cellStyle name="Normal 3 2 2 5 3 4" xfId="7364" xr:uid="{00000000-0005-0000-0000-0000EA1C0000}"/>
    <cellStyle name="Normal 3 2 2 5 3 5" xfId="7365" xr:uid="{00000000-0005-0000-0000-0000EB1C0000}"/>
    <cellStyle name="Normal 3 2 2 5 3 6" xfId="7366" xr:uid="{00000000-0005-0000-0000-0000EC1C0000}"/>
    <cellStyle name="Normal 3 2 2 5 4" xfId="7367" xr:uid="{00000000-0005-0000-0000-0000ED1C0000}"/>
    <cellStyle name="Normal 3 2 2 5 4 2" xfId="7368" xr:uid="{00000000-0005-0000-0000-0000EE1C0000}"/>
    <cellStyle name="Normal 3 2 2 5 4 3" xfId="7369" xr:uid="{00000000-0005-0000-0000-0000EF1C0000}"/>
    <cellStyle name="Normal 3 2 2 5 4 4" xfId="7370" xr:uid="{00000000-0005-0000-0000-0000F01C0000}"/>
    <cellStyle name="Normal 3 2 2 5 5" xfId="7371" xr:uid="{00000000-0005-0000-0000-0000F11C0000}"/>
    <cellStyle name="Normal 3 2 2 5 5 2" xfId="7372" xr:uid="{00000000-0005-0000-0000-0000F21C0000}"/>
    <cellStyle name="Normal 3 2 2 5 5 3" xfId="7373" xr:uid="{00000000-0005-0000-0000-0000F31C0000}"/>
    <cellStyle name="Normal 3 2 2 5 5 4" xfId="7374" xr:uid="{00000000-0005-0000-0000-0000F41C0000}"/>
    <cellStyle name="Normal 3 2 2 5 6" xfId="7375" xr:uid="{00000000-0005-0000-0000-0000F51C0000}"/>
    <cellStyle name="Normal 3 2 2 5 7" xfId="7376" xr:uid="{00000000-0005-0000-0000-0000F61C0000}"/>
    <cellStyle name="Normal 3 2 2 5 8" xfId="7377" xr:uid="{00000000-0005-0000-0000-0000F71C0000}"/>
    <cellStyle name="Normal 3 2 2 6" xfId="7378" xr:uid="{00000000-0005-0000-0000-0000F81C0000}"/>
    <cellStyle name="Normal 3 2 2 6 2" xfId="7379" xr:uid="{00000000-0005-0000-0000-0000F91C0000}"/>
    <cellStyle name="Normal 3 2 2 6 2 2" xfId="7380" xr:uid="{00000000-0005-0000-0000-0000FA1C0000}"/>
    <cellStyle name="Normal 3 2 2 6 2 2 2" xfId="7381" xr:uid="{00000000-0005-0000-0000-0000FB1C0000}"/>
    <cellStyle name="Normal 3 2 2 6 2 2 3" xfId="7382" xr:uid="{00000000-0005-0000-0000-0000FC1C0000}"/>
    <cellStyle name="Normal 3 2 2 6 2 2 4" xfId="7383" xr:uid="{00000000-0005-0000-0000-0000FD1C0000}"/>
    <cellStyle name="Normal 3 2 2 6 2 3" xfId="7384" xr:uid="{00000000-0005-0000-0000-0000FE1C0000}"/>
    <cellStyle name="Normal 3 2 2 6 2 3 2" xfId="7385" xr:uid="{00000000-0005-0000-0000-0000FF1C0000}"/>
    <cellStyle name="Normal 3 2 2 6 2 3 3" xfId="7386" xr:uid="{00000000-0005-0000-0000-0000001D0000}"/>
    <cellStyle name="Normal 3 2 2 6 2 3 4" xfId="7387" xr:uid="{00000000-0005-0000-0000-0000011D0000}"/>
    <cellStyle name="Normal 3 2 2 6 2 4" xfId="7388" xr:uid="{00000000-0005-0000-0000-0000021D0000}"/>
    <cellStyle name="Normal 3 2 2 6 2 5" xfId="7389" xr:uid="{00000000-0005-0000-0000-0000031D0000}"/>
    <cellStyle name="Normal 3 2 2 6 2 6" xfId="7390" xr:uid="{00000000-0005-0000-0000-0000041D0000}"/>
    <cellStyle name="Normal 3 2 2 6 3" xfId="7391" xr:uid="{00000000-0005-0000-0000-0000051D0000}"/>
    <cellStyle name="Normal 3 2 2 6 3 2" xfId="7392" xr:uid="{00000000-0005-0000-0000-0000061D0000}"/>
    <cellStyle name="Normal 3 2 2 6 3 2 2" xfId="7393" xr:uid="{00000000-0005-0000-0000-0000071D0000}"/>
    <cellStyle name="Normal 3 2 2 6 3 2 3" xfId="7394" xr:uid="{00000000-0005-0000-0000-0000081D0000}"/>
    <cellStyle name="Normal 3 2 2 6 3 2 4" xfId="7395" xr:uid="{00000000-0005-0000-0000-0000091D0000}"/>
    <cellStyle name="Normal 3 2 2 6 3 3" xfId="7396" xr:uid="{00000000-0005-0000-0000-00000A1D0000}"/>
    <cellStyle name="Normal 3 2 2 6 3 3 2" xfId="7397" xr:uid="{00000000-0005-0000-0000-00000B1D0000}"/>
    <cellStyle name="Normal 3 2 2 6 3 3 3" xfId="7398" xr:uid="{00000000-0005-0000-0000-00000C1D0000}"/>
    <cellStyle name="Normal 3 2 2 6 3 3 4" xfId="7399" xr:uid="{00000000-0005-0000-0000-00000D1D0000}"/>
    <cellStyle name="Normal 3 2 2 6 3 4" xfId="7400" xr:uid="{00000000-0005-0000-0000-00000E1D0000}"/>
    <cellStyle name="Normal 3 2 2 6 3 5" xfId="7401" xr:uid="{00000000-0005-0000-0000-00000F1D0000}"/>
    <cellStyle name="Normal 3 2 2 6 3 6" xfId="7402" xr:uid="{00000000-0005-0000-0000-0000101D0000}"/>
    <cellStyle name="Normal 3 2 2 6 4" xfId="7403" xr:uid="{00000000-0005-0000-0000-0000111D0000}"/>
    <cellStyle name="Normal 3 2 2 6 4 2" xfId="7404" xr:uid="{00000000-0005-0000-0000-0000121D0000}"/>
    <cellStyle name="Normal 3 2 2 6 4 3" xfId="7405" xr:uid="{00000000-0005-0000-0000-0000131D0000}"/>
    <cellStyle name="Normal 3 2 2 6 4 4" xfId="7406" xr:uid="{00000000-0005-0000-0000-0000141D0000}"/>
    <cellStyle name="Normal 3 2 2 6 5" xfId="7407" xr:uid="{00000000-0005-0000-0000-0000151D0000}"/>
    <cellStyle name="Normal 3 2 2 6 5 2" xfId="7408" xr:uid="{00000000-0005-0000-0000-0000161D0000}"/>
    <cellStyle name="Normal 3 2 2 6 5 3" xfId="7409" xr:uid="{00000000-0005-0000-0000-0000171D0000}"/>
    <cellStyle name="Normal 3 2 2 6 5 4" xfId="7410" xr:uid="{00000000-0005-0000-0000-0000181D0000}"/>
    <cellStyle name="Normal 3 2 2 6 6" xfId="7411" xr:uid="{00000000-0005-0000-0000-0000191D0000}"/>
    <cellStyle name="Normal 3 2 2 6 7" xfId="7412" xr:uid="{00000000-0005-0000-0000-00001A1D0000}"/>
    <cellStyle name="Normal 3 2 2 6 8" xfId="7413" xr:uid="{00000000-0005-0000-0000-00001B1D0000}"/>
    <cellStyle name="Normal 3 2 2 7" xfId="7414" xr:uid="{00000000-0005-0000-0000-00001C1D0000}"/>
    <cellStyle name="Normal 3 2 2 7 2" xfId="7415" xr:uid="{00000000-0005-0000-0000-00001D1D0000}"/>
    <cellStyle name="Normal 3 2 2 7 2 2" xfId="7416" xr:uid="{00000000-0005-0000-0000-00001E1D0000}"/>
    <cellStyle name="Normal 3 2 2 7 2 3" xfId="7417" xr:uid="{00000000-0005-0000-0000-00001F1D0000}"/>
    <cellStyle name="Normal 3 2 2 7 2 4" xfId="7418" xr:uid="{00000000-0005-0000-0000-0000201D0000}"/>
    <cellStyle name="Normal 3 2 2 7 3" xfId="7419" xr:uid="{00000000-0005-0000-0000-0000211D0000}"/>
    <cellStyle name="Normal 3 2 2 7 3 2" xfId="7420" xr:uid="{00000000-0005-0000-0000-0000221D0000}"/>
    <cellStyle name="Normal 3 2 2 7 3 3" xfId="7421" xr:uid="{00000000-0005-0000-0000-0000231D0000}"/>
    <cellStyle name="Normal 3 2 2 7 3 4" xfId="7422" xr:uid="{00000000-0005-0000-0000-0000241D0000}"/>
    <cellStyle name="Normal 3 2 2 7 4" xfId="7423" xr:uid="{00000000-0005-0000-0000-0000251D0000}"/>
    <cellStyle name="Normal 3 2 2 7 5" xfId="7424" xr:uid="{00000000-0005-0000-0000-0000261D0000}"/>
    <cellStyle name="Normal 3 2 2 7 6" xfId="7425" xr:uid="{00000000-0005-0000-0000-0000271D0000}"/>
    <cellStyle name="Normal 3 2 2 8" xfId="7426" xr:uid="{00000000-0005-0000-0000-0000281D0000}"/>
    <cellStyle name="Normal 3 2 2 8 2" xfId="7427" xr:uid="{00000000-0005-0000-0000-0000291D0000}"/>
    <cellStyle name="Normal 3 2 2 8 2 2" xfId="7428" xr:uid="{00000000-0005-0000-0000-00002A1D0000}"/>
    <cellStyle name="Normal 3 2 2 8 2 3" xfId="7429" xr:uid="{00000000-0005-0000-0000-00002B1D0000}"/>
    <cellStyle name="Normal 3 2 2 8 2 4" xfId="7430" xr:uid="{00000000-0005-0000-0000-00002C1D0000}"/>
    <cellStyle name="Normal 3 2 2 8 3" xfId="7431" xr:uid="{00000000-0005-0000-0000-00002D1D0000}"/>
    <cellStyle name="Normal 3 2 2 8 3 2" xfId="7432" xr:uid="{00000000-0005-0000-0000-00002E1D0000}"/>
    <cellStyle name="Normal 3 2 2 8 3 3" xfId="7433" xr:uid="{00000000-0005-0000-0000-00002F1D0000}"/>
    <cellStyle name="Normal 3 2 2 8 3 4" xfId="7434" xr:uid="{00000000-0005-0000-0000-0000301D0000}"/>
    <cellStyle name="Normal 3 2 2 8 4" xfId="7435" xr:uid="{00000000-0005-0000-0000-0000311D0000}"/>
    <cellStyle name="Normal 3 2 2 8 5" xfId="7436" xr:uid="{00000000-0005-0000-0000-0000321D0000}"/>
    <cellStyle name="Normal 3 2 2 8 6" xfId="7437" xr:uid="{00000000-0005-0000-0000-0000331D0000}"/>
    <cellStyle name="Normal 3 2 2 9" xfId="7438" xr:uid="{00000000-0005-0000-0000-0000341D0000}"/>
    <cellStyle name="Normal 3 2 2 9 2" xfId="7439" xr:uid="{00000000-0005-0000-0000-0000351D0000}"/>
    <cellStyle name="Normal 3 2 2 9 3" xfId="7440" xr:uid="{00000000-0005-0000-0000-0000361D0000}"/>
    <cellStyle name="Normal 3 2 2 9 4" xfId="7441" xr:uid="{00000000-0005-0000-0000-0000371D0000}"/>
    <cellStyle name="Normal 3 2 3" xfId="7442" xr:uid="{00000000-0005-0000-0000-0000381D0000}"/>
    <cellStyle name="Normal 3 2 3 10" xfId="7443" xr:uid="{00000000-0005-0000-0000-0000391D0000}"/>
    <cellStyle name="Normal 3 2 3 11" xfId="7444" xr:uid="{00000000-0005-0000-0000-00003A1D0000}"/>
    <cellStyle name="Normal 3 2 3 12" xfId="7445" xr:uid="{00000000-0005-0000-0000-00003B1D0000}"/>
    <cellStyle name="Normal 3 2 3 13" xfId="52170" xr:uid="{00000000-0005-0000-0000-00003C1D0000}"/>
    <cellStyle name="Normal 3 2 3 2" xfId="7446" xr:uid="{00000000-0005-0000-0000-00003D1D0000}"/>
    <cellStyle name="Normal 3 2 3 2 10" xfId="7447" xr:uid="{00000000-0005-0000-0000-00003E1D0000}"/>
    <cellStyle name="Normal 3 2 3 2 2" xfId="7448" xr:uid="{00000000-0005-0000-0000-00003F1D0000}"/>
    <cellStyle name="Normal 3 2 3 2 2 2" xfId="7449" xr:uid="{00000000-0005-0000-0000-0000401D0000}"/>
    <cellStyle name="Normal 3 2 3 2 2 2 2" xfId="7450" xr:uid="{00000000-0005-0000-0000-0000411D0000}"/>
    <cellStyle name="Normal 3 2 3 2 2 2 2 2" xfId="7451" xr:uid="{00000000-0005-0000-0000-0000421D0000}"/>
    <cellStyle name="Normal 3 2 3 2 2 2 2 3" xfId="7452" xr:uid="{00000000-0005-0000-0000-0000431D0000}"/>
    <cellStyle name="Normal 3 2 3 2 2 2 2 4" xfId="7453" xr:uid="{00000000-0005-0000-0000-0000441D0000}"/>
    <cellStyle name="Normal 3 2 3 2 2 2 3" xfId="7454" xr:uid="{00000000-0005-0000-0000-0000451D0000}"/>
    <cellStyle name="Normal 3 2 3 2 2 2 3 2" xfId="7455" xr:uid="{00000000-0005-0000-0000-0000461D0000}"/>
    <cellStyle name="Normal 3 2 3 2 2 2 3 3" xfId="7456" xr:uid="{00000000-0005-0000-0000-0000471D0000}"/>
    <cellStyle name="Normal 3 2 3 2 2 2 3 4" xfId="7457" xr:uid="{00000000-0005-0000-0000-0000481D0000}"/>
    <cellStyle name="Normal 3 2 3 2 2 2 4" xfId="7458" xr:uid="{00000000-0005-0000-0000-0000491D0000}"/>
    <cellStyle name="Normal 3 2 3 2 2 2 5" xfId="7459" xr:uid="{00000000-0005-0000-0000-00004A1D0000}"/>
    <cellStyle name="Normal 3 2 3 2 2 2 6" xfId="7460" xr:uid="{00000000-0005-0000-0000-00004B1D0000}"/>
    <cellStyle name="Normal 3 2 3 2 2 3" xfId="7461" xr:uid="{00000000-0005-0000-0000-00004C1D0000}"/>
    <cellStyle name="Normal 3 2 3 2 2 3 2" xfId="7462" xr:uid="{00000000-0005-0000-0000-00004D1D0000}"/>
    <cellStyle name="Normal 3 2 3 2 2 3 2 2" xfId="7463" xr:uid="{00000000-0005-0000-0000-00004E1D0000}"/>
    <cellStyle name="Normal 3 2 3 2 2 3 2 3" xfId="7464" xr:uid="{00000000-0005-0000-0000-00004F1D0000}"/>
    <cellStyle name="Normal 3 2 3 2 2 3 2 4" xfId="7465" xr:uid="{00000000-0005-0000-0000-0000501D0000}"/>
    <cellStyle name="Normal 3 2 3 2 2 3 3" xfId="7466" xr:uid="{00000000-0005-0000-0000-0000511D0000}"/>
    <cellStyle name="Normal 3 2 3 2 2 3 3 2" xfId="7467" xr:uid="{00000000-0005-0000-0000-0000521D0000}"/>
    <cellStyle name="Normal 3 2 3 2 2 3 3 3" xfId="7468" xr:uid="{00000000-0005-0000-0000-0000531D0000}"/>
    <cellStyle name="Normal 3 2 3 2 2 3 3 4" xfId="7469" xr:uid="{00000000-0005-0000-0000-0000541D0000}"/>
    <cellStyle name="Normal 3 2 3 2 2 3 4" xfId="7470" xr:uid="{00000000-0005-0000-0000-0000551D0000}"/>
    <cellStyle name="Normal 3 2 3 2 2 3 5" xfId="7471" xr:uid="{00000000-0005-0000-0000-0000561D0000}"/>
    <cellStyle name="Normal 3 2 3 2 2 3 6" xfId="7472" xr:uid="{00000000-0005-0000-0000-0000571D0000}"/>
    <cellStyle name="Normal 3 2 3 2 2 4" xfId="7473" xr:uid="{00000000-0005-0000-0000-0000581D0000}"/>
    <cellStyle name="Normal 3 2 3 2 2 4 2" xfId="7474" xr:uid="{00000000-0005-0000-0000-0000591D0000}"/>
    <cellStyle name="Normal 3 2 3 2 2 4 3" xfId="7475" xr:uid="{00000000-0005-0000-0000-00005A1D0000}"/>
    <cellStyle name="Normal 3 2 3 2 2 4 4" xfId="7476" xr:uid="{00000000-0005-0000-0000-00005B1D0000}"/>
    <cellStyle name="Normal 3 2 3 2 2 5" xfId="7477" xr:uid="{00000000-0005-0000-0000-00005C1D0000}"/>
    <cellStyle name="Normal 3 2 3 2 2 5 2" xfId="7478" xr:uid="{00000000-0005-0000-0000-00005D1D0000}"/>
    <cellStyle name="Normal 3 2 3 2 2 5 3" xfId="7479" xr:uid="{00000000-0005-0000-0000-00005E1D0000}"/>
    <cellStyle name="Normal 3 2 3 2 2 5 4" xfId="7480" xr:uid="{00000000-0005-0000-0000-00005F1D0000}"/>
    <cellStyle name="Normal 3 2 3 2 2 6" xfId="7481" xr:uid="{00000000-0005-0000-0000-0000601D0000}"/>
    <cellStyle name="Normal 3 2 3 2 2 7" xfId="7482" xr:uid="{00000000-0005-0000-0000-0000611D0000}"/>
    <cellStyle name="Normal 3 2 3 2 2 8" xfId="7483" xr:uid="{00000000-0005-0000-0000-0000621D0000}"/>
    <cellStyle name="Normal 3 2 3 2 3" xfId="7484" xr:uid="{00000000-0005-0000-0000-0000631D0000}"/>
    <cellStyle name="Normal 3 2 3 2 3 2" xfId="7485" xr:uid="{00000000-0005-0000-0000-0000641D0000}"/>
    <cellStyle name="Normal 3 2 3 2 3 2 2" xfId="7486" xr:uid="{00000000-0005-0000-0000-0000651D0000}"/>
    <cellStyle name="Normal 3 2 3 2 3 2 2 2" xfId="7487" xr:uid="{00000000-0005-0000-0000-0000661D0000}"/>
    <cellStyle name="Normal 3 2 3 2 3 2 2 3" xfId="7488" xr:uid="{00000000-0005-0000-0000-0000671D0000}"/>
    <cellStyle name="Normal 3 2 3 2 3 2 2 4" xfId="7489" xr:uid="{00000000-0005-0000-0000-0000681D0000}"/>
    <cellStyle name="Normal 3 2 3 2 3 2 3" xfId="7490" xr:uid="{00000000-0005-0000-0000-0000691D0000}"/>
    <cellStyle name="Normal 3 2 3 2 3 2 3 2" xfId="7491" xr:uid="{00000000-0005-0000-0000-00006A1D0000}"/>
    <cellStyle name="Normal 3 2 3 2 3 2 3 3" xfId="7492" xr:uid="{00000000-0005-0000-0000-00006B1D0000}"/>
    <cellStyle name="Normal 3 2 3 2 3 2 3 4" xfId="7493" xr:uid="{00000000-0005-0000-0000-00006C1D0000}"/>
    <cellStyle name="Normal 3 2 3 2 3 2 4" xfId="7494" xr:uid="{00000000-0005-0000-0000-00006D1D0000}"/>
    <cellStyle name="Normal 3 2 3 2 3 2 5" xfId="7495" xr:uid="{00000000-0005-0000-0000-00006E1D0000}"/>
    <cellStyle name="Normal 3 2 3 2 3 2 6" xfId="7496" xr:uid="{00000000-0005-0000-0000-00006F1D0000}"/>
    <cellStyle name="Normal 3 2 3 2 3 3" xfId="7497" xr:uid="{00000000-0005-0000-0000-0000701D0000}"/>
    <cellStyle name="Normal 3 2 3 2 3 3 2" xfId="7498" xr:uid="{00000000-0005-0000-0000-0000711D0000}"/>
    <cellStyle name="Normal 3 2 3 2 3 3 2 2" xfId="7499" xr:uid="{00000000-0005-0000-0000-0000721D0000}"/>
    <cellStyle name="Normal 3 2 3 2 3 3 2 3" xfId="7500" xr:uid="{00000000-0005-0000-0000-0000731D0000}"/>
    <cellStyle name="Normal 3 2 3 2 3 3 2 4" xfId="7501" xr:uid="{00000000-0005-0000-0000-0000741D0000}"/>
    <cellStyle name="Normal 3 2 3 2 3 3 3" xfId="7502" xr:uid="{00000000-0005-0000-0000-0000751D0000}"/>
    <cellStyle name="Normal 3 2 3 2 3 3 3 2" xfId="7503" xr:uid="{00000000-0005-0000-0000-0000761D0000}"/>
    <cellStyle name="Normal 3 2 3 2 3 3 3 3" xfId="7504" xr:uid="{00000000-0005-0000-0000-0000771D0000}"/>
    <cellStyle name="Normal 3 2 3 2 3 3 3 4" xfId="7505" xr:uid="{00000000-0005-0000-0000-0000781D0000}"/>
    <cellStyle name="Normal 3 2 3 2 3 3 4" xfId="7506" xr:uid="{00000000-0005-0000-0000-0000791D0000}"/>
    <cellStyle name="Normal 3 2 3 2 3 3 5" xfId="7507" xr:uid="{00000000-0005-0000-0000-00007A1D0000}"/>
    <cellStyle name="Normal 3 2 3 2 3 3 6" xfId="7508" xr:uid="{00000000-0005-0000-0000-00007B1D0000}"/>
    <cellStyle name="Normal 3 2 3 2 3 4" xfId="7509" xr:uid="{00000000-0005-0000-0000-00007C1D0000}"/>
    <cellStyle name="Normal 3 2 3 2 3 4 2" xfId="7510" xr:uid="{00000000-0005-0000-0000-00007D1D0000}"/>
    <cellStyle name="Normal 3 2 3 2 3 4 3" xfId="7511" xr:uid="{00000000-0005-0000-0000-00007E1D0000}"/>
    <cellStyle name="Normal 3 2 3 2 3 4 4" xfId="7512" xr:uid="{00000000-0005-0000-0000-00007F1D0000}"/>
    <cellStyle name="Normal 3 2 3 2 3 5" xfId="7513" xr:uid="{00000000-0005-0000-0000-0000801D0000}"/>
    <cellStyle name="Normal 3 2 3 2 3 5 2" xfId="7514" xr:uid="{00000000-0005-0000-0000-0000811D0000}"/>
    <cellStyle name="Normal 3 2 3 2 3 5 3" xfId="7515" xr:uid="{00000000-0005-0000-0000-0000821D0000}"/>
    <cellStyle name="Normal 3 2 3 2 3 5 4" xfId="7516" xr:uid="{00000000-0005-0000-0000-0000831D0000}"/>
    <cellStyle name="Normal 3 2 3 2 3 6" xfId="7517" xr:uid="{00000000-0005-0000-0000-0000841D0000}"/>
    <cellStyle name="Normal 3 2 3 2 3 7" xfId="7518" xr:uid="{00000000-0005-0000-0000-0000851D0000}"/>
    <cellStyle name="Normal 3 2 3 2 3 8" xfId="7519" xr:uid="{00000000-0005-0000-0000-0000861D0000}"/>
    <cellStyle name="Normal 3 2 3 2 4" xfId="7520" xr:uid="{00000000-0005-0000-0000-0000871D0000}"/>
    <cellStyle name="Normal 3 2 3 2 4 2" xfId="7521" xr:uid="{00000000-0005-0000-0000-0000881D0000}"/>
    <cellStyle name="Normal 3 2 3 2 4 2 2" xfId="7522" xr:uid="{00000000-0005-0000-0000-0000891D0000}"/>
    <cellStyle name="Normal 3 2 3 2 4 2 3" xfId="7523" xr:uid="{00000000-0005-0000-0000-00008A1D0000}"/>
    <cellStyle name="Normal 3 2 3 2 4 2 4" xfId="7524" xr:uid="{00000000-0005-0000-0000-00008B1D0000}"/>
    <cellStyle name="Normal 3 2 3 2 4 3" xfId="7525" xr:uid="{00000000-0005-0000-0000-00008C1D0000}"/>
    <cellStyle name="Normal 3 2 3 2 4 3 2" xfId="7526" xr:uid="{00000000-0005-0000-0000-00008D1D0000}"/>
    <cellStyle name="Normal 3 2 3 2 4 3 3" xfId="7527" xr:uid="{00000000-0005-0000-0000-00008E1D0000}"/>
    <cellStyle name="Normal 3 2 3 2 4 3 4" xfId="7528" xr:uid="{00000000-0005-0000-0000-00008F1D0000}"/>
    <cellStyle name="Normal 3 2 3 2 4 4" xfId="7529" xr:uid="{00000000-0005-0000-0000-0000901D0000}"/>
    <cellStyle name="Normal 3 2 3 2 4 5" xfId="7530" xr:uid="{00000000-0005-0000-0000-0000911D0000}"/>
    <cellStyle name="Normal 3 2 3 2 4 6" xfId="7531" xr:uid="{00000000-0005-0000-0000-0000921D0000}"/>
    <cellStyle name="Normal 3 2 3 2 5" xfId="7532" xr:uid="{00000000-0005-0000-0000-0000931D0000}"/>
    <cellStyle name="Normal 3 2 3 2 5 2" xfId="7533" xr:uid="{00000000-0005-0000-0000-0000941D0000}"/>
    <cellStyle name="Normal 3 2 3 2 5 2 2" xfId="7534" xr:uid="{00000000-0005-0000-0000-0000951D0000}"/>
    <cellStyle name="Normal 3 2 3 2 5 2 3" xfId="7535" xr:uid="{00000000-0005-0000-0000-0000961D0000}"/>
    <cellStyle name="Normal 3 2 3 2 5 2 4" xfId="7536" xr:uid="{00000000-0005-0000-0000-0000971D0000}"/>
    <cellStyle name="Normal 3 2 3 2 5 3" xfId="7537" xr:uid="{00000000-0005-0000-0000-0000981D0000}"/>
    <cellStyle name="Normal 3 2 3 2 5 3 2" xfId="7538" xr:uid="{00000000-0005-0000-0000-0000991D0000}"/>
    <cellStyle name="Normal 3 2 3 2 5 3 3" xfId="7539" xr:uid="{00000000-0005-0000-0000-00009A1D0000}"/>
    <cellStyle name="Normal 3 2 3 2 5 3 4" xfId="7540" xr:uid="{00000000-0005-0000-0000-00009B1D0000}"/>
    <cellStyle name="Normal 3 2 3 2 5 4" xfId="7541" xr:uid="{00000000-0005-0000-0000-00009C1D0000}"/>
    <cellStyle name="Normal 3 2 3 2 5 5" xfId="7542" xr:uid="{00000000-0005-0000-0000-00009D1D0000}"/>
    <cellStyle name="Normal 3 2 3 2 5 6" xfId="7543" xr:uid="{00000000-0005-0000-0000-00009E1D0000}"/>
    <cellStyle name="Normal 3 2 3 2 6" xfId="7544" xr:uid="{00000000-0005-0000-0000-00009F1D0000}"/>
    <cellStyle name="Normal 3 2 3 2 6 2" xfId="7545" xr:uid="{00000000-0005-0000-0000-0000A01D0000}"/>
    <cellStyle name="Normal 3 2 3 2 6 3" xfId="7546" xr:uid="{00000000-0005-0000-0000-0000A11D0000}"/>
    <cellStyle name="Normal 3 2 3 2 6 4" xfId="7547" xr:uid="{00000000-0005-0000-0000-0000A21D0000}"/>
    <cellStyle name="Normal 3 2 3 2 7" xfId="7548" xr:uid="{00000000-0005-0000-0000-0000A31D0000}"/>
    <cellStyle name="Normal 3 2 3 2 7 2" xfId="7549" xr:uid="{00000000-0005-0000-0000-0000A41D0000}"/>
    <cellStyle name="Normal 3 2 3 2 7 3" xfId="7550" xr:uid="{00000000-0005-0000-0000-0000A51D0000}"/>
    <cellStyle name="Normal 3 2 3 2 7 4" xfId="7551" xr:uid="{00000000-0005-0000-0000-0000A61D0000}"/>
    <cellStyle name="Normal 3 2 3 2 8" xfId="7552" xr:uid="{00000000-0005-0000-0000-0000A71D0000}"/>
    <cellStyle name="Normal 3 2 3 2 9" xfId="7553" xr:uid="{00000000-0005-0000-0000-0000A81D0000}"/>
    <cellStyle name="Normal 3 2 3 3" xfId="7554" xr:uid="{00000000-0005-0000-0000-0000A91D0000}"/>
    <cellStyle name="Normal 3 2 3 3 2" xfId="7555" xr:uid="{00000000-0005-0000-0000-0000AA1D0000}"/>
    <cellStyle name="Normal 3 2 3 3 2 2" xfId="7556" xr:uid="{00000000-0005-0000-0000-0000AB1D0000}"/>
    <cellStyle name="Normal 3 2 3 3 2 2 2" xfId="7557" xr:uid="{00000000-0005-0000-0000-0000AC1D0000}"/>
    <cellStyle name="Normal 3 2 3 3 2 2 3" xfId="7558" xr:uid="{00000000-0005-0000-0000-0000AD1D0000}"/>
    <cellStyle name="Normal 3 2 3 3 2 2 4" xfId="7559" xr:uid="{00000000-0005-0000-0000-0000AE1D0000}"/>
    <cellStyle name="Normal 3 2 3 3 2 3" xfId="7560" xr:uid="{00000000-0005-0000-0000-0000AF1D0000}"/>
    <cellStyle name="Normal 3 2 3 3 2 3 2" xfId="7561" xr:uid="{00000000-0005-0000-0000-0000B01D0000}"/>
    <cellStyle name="Normal 3 2 3 3 2 3 3" xfId="7562" xr:uid="{00000000-0005-0000-0000-0000B11D0000}"/>
    <cellStyle name="Normal 3 2 3 3 2 3 4" xfId="7563" xr:uid="{00000000-0005-0000-0000-0000B21D0000}"/>
    <cellStyle name="Normal 3 2 3 3 2 4" xfId="7564" xr:uid="{00000000-0005-0000-0000-0000B31D0000}"/>
    <cellStyle name="Normal 3 2 3 3 2 5" xfId="7565" xr:uid="{00000000-0005-0000-0000-0000B41D0000}"/>
    <cellStyle name="Normal 3 2 3 3 2 6" xfId="7566" xr:uid="{00000000-0005-0000-0000-0000B51D0000}"/>
    <cellStyle name="Normal 3 2 3 3 3" xfId="7567" xr:uid="{00000000-0005-0000-0000-0000B61D0000}"/>
    <cellStyle name="Normal 3 2 3 3 3 2" xfId="7568" xr:uid="{00000000-0005-0000-0000-0000B71D0000}"/>
    <cellStyle name="Normal 3 2 3 3 3 2 2" xfId="7569" xr:uid="{00000000-0005-0000-0000-0000B81D0000}"/>
    <cellStyle name="Normal 3 2 3 3 3 2 3" xfId="7570" xr:uid="{00000000-0005-0000-0000-0000B91D0000}"/>
    <cellStyle name="Normal 3 2 3 3 3 2 4" xfId="7571" xr:uid="{00000000-0005-0000-0000-0000BA1D0000}"/>
    <cellStyle name="Normal 3 2 3 3 3 3" xfId="7572" xr:uid="{00000000-0005-0000-0000-0000BB1D0000}"/>
    <cellStyle name="Normal 3 2 3 3 3 3 2" xfId="7573" xr:uid="{00000000-0005-0000-0000-0000BC1D0000}"/>
    <cellStyle name="Normal 3 2 3 3 3 3 3" xfId="7574" xr:uid="{00000000-0005-0000-0000-0000BD1D0000}"/>
    <cellStyle name="Normal 3 2 3 3 3 3 4" xfId="7575" xr:uid="{00000000-0005-0000-0000-0000BE1D0000}"/>
    <cellStyle name="Normal 3 2 3 3 3 4" xfId="7576" xr:uid="{00000000-0005-0000-0000-0000BF1D0000}"/>
    <cellStyle name="Normal 3 2 3 3 3 5" xfId="7577" xr:uid="{00000000-0005-0000-0000-0000C01D0000}"/>
    <cellStyle name="Normal 3 2 3 3 3 6" xfId="7578" xr:uid="{00000000-0005-0000-0000-0000C11D0000}"/>
    <cellStyle name="Normal 3 2 3 3 4" xfId="7579" xr:uid="{00000000-0005-0000-0000-0000C21D0000}"/>
    <cellStyle name="Normal 3 2 3 3 4 2" xfId="7580" xr:uid="{00000000-0005-0000-0000-0000C31D0000}"/>
    <cellStyle name="Normal 3 2 3 3 4 3" xfId="7581" xr:uid="{00000000-0005-0000-0000-0000C41D0000}"/>
    <cellStyle name="Normal 3 2 3 3 4 4" xfId="7582" xr:uid="{00000000-0005-0000-0000-0000C51D0000}"/>
    <cellStyle name="Normal 3 2 3 3 5" xfId="7583" xr:uid="{00000000-0005-0000-0000-0000C61D0000}"/>
    <cellStyle name="Normal 3 2 3 3 5 2" xfId="7584" xr:uid="{00000000-0005-0000-0000-0000C71D0000}"/>
    <cellStyle name="Normal 3 2 3 3 5 3" xfId="7585" xr:uid="{00000000-0005-0000-0000-0000C81D0000}"/>
    <cellStyle name="Normal 3 2 3 3 5 4" xfId="7586" xr:uid="{00000000-0005-0000-0000-0000C91D0000}"/>
    <cellStyle name="Normal 3 2 3 3 6" xfId="7587" xr:uid="{00000000-0005-0000-0000-0000CA1D0000}"/>
    <cellStyle name="Normal 3 2 3 3 7" xfId="7588" xr:uid="{00000000-0005-0000-0000-0000CB1D0000}"/>
    <cellStyle name="Normal 3 2 3 3 8" xfId="7589" xr:uid="{00000000-0005-0000-0000-0000CC1D0000}"/>
    <cellStyle name="Normal 3 2 3 4" xfId="7590" xr:uid="{00000000-0005-0000-0000-0000CD1D0000}"/>
    <cellStyle name="Normal 3 2 3 4 2" xfId="7591" xr:uid="{00000000-0005-0000-0000-0000CE1D0000}"/>
    <cellStyle name="Normal 3 2 3 4 2 2" xfId="7592" xr:uid="{00000000-0005-0000-0000-0000CF1D0000}"/>
    <cellStyle name="Normal 3 2 3 4 2 2 2" xfId="7593" xr:uid="{00000000-0005-0000-0000-0000D01D0000}"/>
    <cellStyle name="Normal 3 2 3 4 2 2 3" xfId="7594" xr:uid="{00000000-0005-0000-0000-0000D11D0000}"/>
    <cellStyle name="Normal 3 2 3 4 2 2 4" xfId="7595" xr:uid="{00000000-0005-0000-0000-0000D21D0000}"/>
    <cellStyle name="Normal 3 2 3 4 2 3" xfId="7596" xr:uid="{00000000-0005-0000-0000-0000D31D0000}"/>
    <cellStyle name="Normal 3 2 3 4 2 3 2" xfId="7597" xr:uid="{00000000-0005-0000-0000-0000D41D0000}"/>
    <cellStyle name="Normal 3 2 3 4 2 3 3" xfId="7598" xr:uid="{00000000-0005-0000-0000-0000D51D0000}"/>
    <cellStyle name="Normal 3 2 3 4 2 3 4" xfId="7599" xr:uid="{00000000-0005-0000-0000-0000D61D0000}"/>
    <cellStyle name="Normal 3 2 3 4 2 4" xfId="7600" xr:uid="{00000000-0005-0000-0000-0000D71D0000}"/>
    <cellStyle name="Normal 3 2 3 4 2 5" xfId="7601" xr:uid="{00000000-0005-0000-0000-0000D81D0000}"/>
    <cellStyle name="Normal 3 2 3 4 2 6" xfId="7602" xr:uid="{00000000-0005-0000-0000-0000D91D0000}"/>
    <cellStyle name="Normal 3 2 3 4 3" xfId="7603" xr:uid="{00000000-0005-0000-0000-0000DA1D0000}"/>
    <cellStyle name="Normal 3 2 3 4 3 2" xfId="7604" xr:uid="{00000000-0005-0000-0000-0000DB1D0000}"/>
    <cellStyle name="Normal 3 2 3 4 3 2 2" xfId="7605" xr:uid="{00000000-0005-0000-0000-0000DC1D0000}"/>
    <cellStyle name="Normal 3 2 3 4 3 2 3" xfId="7606" xr:uid="{00000000-0005-0000-0000-0000DD1D0000}"/>
    <cellStyle name="Normal 3 2 3 4 3 2 4" xfId="7607" xr:uid="{00000000-0005-0000-0000-0000DE1D0000}"/>
    <cellStyle name="Normal 3 2 3 4 3 3" xfId="7608" xr:uid="{00000000-0005-0000-0000-0000DF1D0000}"/>
    <cellStyle name="Normal 3 2 3 4 3 3 2" xfId="7609" xr:uid="{00000000-0005-0000-0000-0000E01D0000}"/>
    <cellStyle name="Normal 3 2 3 4 3 3 3" xfId="7610" xr:uid="{00000000-0005-0000-0000-0000E11D0000}"/>
    <cellStyle name="Normal 3 2 3 4 3 3 4" xfId="7611" xr:uid="{00000000-0005-0000-0000-0000E21D0000}"/>
    <cellStyle name="Normal 3 2 3 4 3 4" xfId="7612" xr:uid="{00000000-0005-0000-0000-0000E31D0000}"/>
    <cellStyle name="Normal 3 2 3 4 3 5" xfId="7613" xr:uid="{00000000-0005-0000-0000-0000E41D0000}"/>
    <cellStyle name="Normal 3 2 3 4 3 6" xfId="7614" xr:uid="{00000000-0005-0000-0000-0000E51D0000}"/>
    <cellStyle name="Normal 3 2 3 4 4" xfId="7615" xr:uid="{00000000-0005-0000-0000-0000E61D0000}"/>
    <cellStyle name="Normal 3 2 3 4 4 2" xfId="7616" xr:uid="{00000000-0005-0000-0000-0000E71D0000}"/>
    <cellStyle name="Normal 3 2 3 4 4 3" xfId="7617" xr:uid="{00000000-0005-0000-0000-0000E81D0000}"/>
    <cellStyle name="Normal 3 2 3 4 4 4" xfId="7618" xr:uid="{00000000-0005-0000-0000-0000E91D0000}"/>
    <cellStyle name="Normal 3 2 3 4 5" xfId="7619" xr:uid="{00000000-0005-0000-0000-0000EA1D0000}"/>
    <cellStyle name="Normal 3 2 3 4 5 2" xfId="7620" xr:uid="{00000000-0005-0000-0000-0000EB1D0000}"/>
    <cellStyle name="Normal 3 2 3 4 5 3" xfId="7621" xr:uid="{00000000-0005-0000-0000-0000EC1D0000}"/>
    <cellStyle name="Normal 3 2 3 4 5 4" xfId="7622" xr:uid="{00000000-0005-0000-0000-0000ED1D0000}"/>
    <cellStyle name="Normal 3 2 3 4 6" xfId="7623" xr:uid="{00000000-0005-0000-0000-0000EE1D0000}"/>
    <cellStyle name="Normal 3 2 3 4 7" xfId="7624" xr:uid="{00000000-0005-0000-0000-0000EF1D0000}"/>
    <cellStyle name="Normal 3 2 3 4 8" xfId="7625" xr:uid="{00000000-0005-0000-0000-0000F01D0000}"/>
    <cellStyle name="Normal 3 2 3 5" xfId="7626" xr:uid="{00000000-0005-0000-0000-0000F11D0000}"/>
    <cellStyle name="Normal 3 2 3 5 2" xfId="7627" xr:uid="{00000000-0005-0000-0000-0000F21D0000}"/>
    <cellStyle name="Normal 3 2 3 5 2 2" xfId="7628" xr:uid="{00000000-0005-0000-0000-0000F31D0000}"/>
    <cellStyle name="Normal 3 2 3 5 2 2 2" xfId="7629" xr:uid="{00000000-0005-0000-0000-0000F41D0000}"/>
    <cellStyle name="Normal 3 2 3 5 2 2 3" xfId="7630" xr:uid="{00000000-0005-0000-0000-0000F51D0000}"/>
    <cellStyle name="Normal 3 2 3 5 2 2 4" xfId="7631" xr:uid="{00000000-0005-0000-0000-0000F61D0000}"/>
    <cellStyle name="Normal 3 2 3 5 2 3" xfId="7632" xr:uid="{00000000-0005-0000-0000-0000F71D0000}"/>
    <cellStyle name="Normal 3 2 3 5 2 3 2" xfId="7633" xr:uid="{00000000-0005-0000-0000-0000F81D0000}"/>
    <cellStyle name="Normal 3 2 3 5 2 3 3" xfId="7634" xr:uid="{00000000-0005-0000-0000-0000F91D0000}"/>
    <cellStyle name="Normal 3 2 3 5 2 3 4" xfId="7635" xr:uid="{00000000-0005-0000-0000-0000FA1D0000}"/>
    <cellStyle name="Normal 3 2 3 5 2 4" xfId="7636" xr:uid="{00000000-0005-0000-0000-0000FB1D0000}"/>
    <cellStyle name="Normal 3 2 3 5 2 5" xfId="7637" xr:uid="{00000000-0005-0000-0000-0000FC1D0000}"/>
    <cellStyle name="Normal 3 2 3 5 2 6" xfId="7638" xr:uid="{00000000-0005-0000-0000-0000FD1D0000}"/>
    <cellStyle name="Normal 3 2 3 5 3" xfId="7639" xr:uid="{00000000-0005-0000-0000-0000FE1D0000}"/>
    <cellStyle name="Normal 3 2 3 5 3 2" xfId="7640" xr:uid="{00000000-0005-0000-0000-0000FF1D0000}"/>
    <cellStyle name="Normal 3 2 3 5 3 2 2" xfId="7641" xr:uid="{00000000-0005-0000-0000-0000001E0000}"/>
    <cellStyle name="Normal 3 2 3 5 3 2 3" xfId="7642" xr:uid="{00000000-0005-0000-0000-0000011E0000}"/>
    <cellStyle name="Normal 3 2 3 5 3 2 4" xfId="7643" xr:uid="{00000000-0005-0000-0000-0000021E0000}"/>
    <cellStyle name="Normal 3 2 3 5 3 3" xfId="7644" xr:uid="{00000000-0005-0000-0000-0000031E0000}"/>
    <cellStyle name="Normal 3 2 3 5 3 3 2" xfId="7645" xr:uid="{00000000-0005-0000-0000-0000041E0000}"/>
    <cellStyle name="Normal 3 2 3 5 3 3 3" xfId="7646" xr:uid="{00000000-0005-0000-0000-0000051E0000}"/>
    <cellStyle name="Normal 3 2 3 5 3 3 4" xfId="7647" xr:uid="{00000000-0005-0000-0000-0000061E0000}"/>
    <cellStyle name="Normal 3 2 3 5 3 4" xfId="7648" xr:uid="{00000000-0005-0000-0000-0000071E0000}"/>
    <cellStyle name="Normal 3 2 3 5 3 5" xfId="7649" xr:uid="{00000000-0005-0000-0000-0000081E0000}"/>
    <cellStyle name="Normal 3 2 3 5 3 6" xfId="7650" xr:uid="{00000000-0005-0000-0000-0000091E0000}"/>
    <cellStyle name="Normal 3 2 3 5 4" xfId="7651" xr:uid="{00000000-0005-0000-0000-00000A1E0000}"/>
    <cellStyle name="Normal 3 2 3 5 4 2" xfId="7652" xr:uid="{00000000-0005-0000-0000-00000B1E0000}"/>
    <cellStyle name="Normal 3 2 3 5 4 3" xfId="7653" xr:uid="{00000000-0005-0000-0000-00000C1E0000}"/>
    <cellStyle name="Normal 3 2 3 5 4 4" xfId="7654" xr:uid="{00000000-0005-0000-0000-00000D1E0000}"/>
    <cellStyle name="Normal 3 2 3 5 5" xfId="7655" xr:uid="{00000000-0005-0000-0000-00000E1E0000}"/>
    <cellStyle name="Normal 3 2 3 5 5 2" xfId="7656" xr:uid="{00000000-0005-0000-0000-00000F1E0000}"/>
    <cellStyle name="Normal 3 2 3 5 5 3" xfId="7657" xr:uid="{00000000-0005-0000-0000-0000101E0000}"/>
    <cellStyle name="Normal 3 2 3 5 5 4" xfId="7658" xr:uid="{00000000-0005-0000-0000-0000111E0000}"/>
    <cellStyle name="Normal 3 2 3 5 6" xfId="7659" xr:uid="{00000000-0005-0000-0000-0000121E0000}"/>
    <cellStyle name="Normal 3 2 3 5 7" xfId="7660" xr:uid="{00000000-0005-0000-0000-0000131E0000}"/>
    <cellStyle name="Normal 3 2 3 5 8" xfId="7661" xr:uid="{00000000-0005-0000-0000-0000141E0000}"/>
    <cellStyle name="Normal 3 2 3 6" xfId="7662" xr:uid="{00000000-0005-0000-0000-0000151E0000}"/>
    <cellStyle name="Normal 3 2 3 6 2" xfId="7663" xr:uid="{00000000-0005-0000-0000-0000161E0000}"/>
    <cellStyle name="Normal 3 2 3 6 2 2" xfId="7664" xr:uid="{00000000-0005-0000-0000-0000171E0000}"/>
    <cellStyle name="Normal 3 2 3 6 2 3" xfId="7665" xr:uid="{00000000-0005-0000-0000-0000181E0000}"/>
    <cellStyle name="Normal 3 2 3 6 2 4" xfId="7666" xr:uid="{00000000-0005-0000-0000-0000191E0000}"/>
    <cellStyle name="Normal 3 2 3 6 3" xfId="7667" xr:uid="{00000000-0005-0000-0000-00001A1E0000}"/>
    <cellStyle name="Normal 3 2 3 6 3 2" xfId="7668" xr:uid="{00000000-0005-0000-0000-00001B1E0000}"/>
    <cellStyle name="Normal 3 2 3 6 3 3" xfId="7669" xr:uid="{00000000-0005-0000-0000-00001C1E0000}"/>
    <cellStyle name="Normal 3 2 3 6 3 4" xfId="7670" xr:uid="{00000000-0005-0000-0000-00001D1E0000}"/>
    <cellStyle name="Normal 3 2 3 6 4" xfId="7671" xr:uid="{00000000-0005-0000-0000-00001E1E0000}"/>
    <cellStyle name="Normal 3 2 3 6 5" xfId="7672" xr:uid="{00000000-0005-0000-0000-00001F1E0000}"/>
    <cellStyle name="Normal 3 2 3 6 6" xfId="7673" xr:uid="{00000000-0005-0000-0000-0000201E0000}"/>
    <cellStyle name="Normal 3 2 3 7" xfId="7674" xr:uid="{00000000-0005-0000-0000-0000211E0000}"/>
    <cellStyle name="Normal 3 2 3 7 2" xfId="7675" xr:uid="{00000000-0005-0000-0000-0000221E0000}"/>
    <cellStyle name="Normal 3 2 3 7 2 2" xfId="7676" xr:uid="{00000000-0005-0000-0000-0000231E0000}"/>
    <cellStyle name="Normal 3 2 3 7 2 3" xfId="7677" xr:uid="{00000000-0005-0000-0000-0000241E0000}"/>
    <cellStyle name="Normal 3 2 3 7 2 4" xfId="7678" xr:uid="{00000000-0005-0000-0000-0000251E0000}"/>
    <cellStyle name="Normal 3 2 3 7 3" xfId="7679" xr:uid="{00000000-0005-0000-0000-0000261E0000}"/>
    <cellStyle name="Normal 3 2 3 7 3 2" xfId="7680" xr:uid="{00000000-0005-0000-0000-0000271E0000}"/>
    <cellStyle name="Normal 3 2 3 7 3 3" xfId="7681" xr:uid="{00000000-0005-0000-0000-0000281E0000}"/>
    <cellStyle name="Normal 3 2 3 7 3 4" xfId="7682" xr:uid="{00000000-0005-0000-0000-0000291E0000}"/>
    <cellStyle name="Normal 3 2 3 7 4" xfId="7683" xr:uid="{00000000-0005-0000-0000-00002A1E0000}"/>
    <cellStyle name="Normal 3 2 3 7 5" xfId="7684" xr:uid="{00000000-0005-0000-0000-00002B1E0000}"/>
    <cellStyle name="Normal 3 2 3 7 6" xfId="7685" xr:uid="{00000000-0005-0000-0000-00002C1E0000}"/>
    <cellStyle name="Normal 3 2 3 8" xfId="7686" xr:uid="{00000000-0005-0000-0000-00002D1E0000}"/>
    <cellStyle name="Normal 3 2 3 8 2" xfId="7687" xr:uid="{00000000-0005-0000-0000-00002E1E0000}"/>
    <cellStyle name="Normal 3 2 3 8 3" xfId="7688" xr:uid="{00000000-0005-0000-0000-00002F1E0000}"/>
    <cellStyle name="Normal 3 2 3 8 4" xfId="7689" xr:uid="{00000000-0005-0000-0000-0000301E0000}"/>
    <cellStyle name="Normal 3 2 3 9" xfId="7690" xr:uid="{00000000-0005-0000-0000-0000311E0000}"/>
    <cellStyle name="Normal 3 2 3 9 2" xfId="7691" xr:uid="{00000000-0005-0000-0000-0000321E0000}"/>
    <cellStyle name="Normal 3 2 3 9 3" xfId="7692" xr:uid="{00000000-0005-0000-0000-0000331E0000}"/>
    <cellStyle name="Normal 3 2 3 9 4" xfId="7693" xr:uid="{00000000-0005-0000-0000-0000341E0000}"/>
    <cellStyle name="Normal 3 2 4" xfId="7694" xr:uid="{00000000-0005-0000-0000-0000351E0000}"/>
    <cellStyle name="Normal 3 2 4 10" xfId="7695" xr:uid="{00000000-0005-0000-0000-0000361E0000}"/>
    <cellStyle name="Normal 3 2 4 2" xfId="7696" xr:uid="{00000000-0005-0000-0000-0000371E0000}"/>
    <cellStyle name="Normal 3 2 4 2 2" xfId="7697" xr:uid="{00000000-0005-0000-0000-0000381E0000}"/>
    <cellStyle name="Normal 3 2 4 2 2 2" xfId="7698" xr:uid="{00000000-0005-0000-0000-0000391E0000}"/>
    <cellStyle name="Normal 3 2 4 2 2 2 2" xfId="7699" xr:uid="{00000000-0005-0000-0000-00003A1E0000}"/>
    <cellStyle name="Normal 3 2 4 2 2 2 3" xfId="7700" xr:uid="{00000000-0005-0000-0000-00003B1E0000}"/>
    <cellStyle name="Normal 3 2 4 2 2 2 4" xfId="7701" xr:uid="{00000000-0005-0000-0000-00003C1E0000}"/>
    <cellStyle name="Normal 3 2 4 2 2 3" xfId="7702" xr:uid="{00000000-0005-0000-0000-00003D1E0000}"/>
    <cellStyle name="Normal 3 2 4 2 2 3 2" xfId="7703" xr:uid="{00000000-0005-0000-0000-00003E1E0000}"/>
    <cellStyle name="Normal 3 2 4 2 2 3 3" xfId="7704" xr:uid="{00000000-0005-0000-0000-00003F1E0000}"/>
    <cellStyle name="Normal 3 2 4 2 2 3 4" xfId="7705" xr:uid="{00000000-0005-0000-0000-0000401E0000}"/>
    <cellStyle name="Normal 3 2 4 2 2 4" xfId="7706" xr:uid="{00000000-0005-0000-0000-0000411E0000}"/>
    <cellStyle name="Normal 3 2 4 2 2 5" xfId="7707" xr:uid="{00000000-0005-0000-0000-0000421E0000}"/>
    <cellStyle name="Normal 3 2 4 2 2 6" xfId="7708" xr:uid="{00000000-0005-0000-0000-0000431E0000}"/>
    <cellStyle name="Normal 3 2 4 2 3" xfId="7709" xr:uid="{00000000-0005-0000-0000-0000441E0000}"/>
    <cellStyle name="Normal 3 2 4 2 3 2" xfId="7710" xr:uid="{00000000-0005-0000-0000-0000451E0000}"/>
    <cellStyle name="Normal 3 2 4 2 3 2 2" xfId="7711" xr:uid="{00000000-0005-0000-0000-0000461E0000}"/>
    <cellStyle name="Normal 3 2 4 2 3 2 3" xfId="7712" xr:uid="{00000000-0005-0000-0000-0000471E0000}"/>
    <cellStyle name="Normal 3 2 4 2 3 2 4" xfId="7713" xr:uid="{00000000-0005-0000-0000-0000481E0000}"/>
    <cellStyle name="Normal 3 2 4 2 3 3" xfId="7714" xr:uid="{00000000-0005-0000-0000-0000491E0000}"/>
    <cellStyle name="Normal 3 2 4 2 3 3 2" xfId="7715" xr:uid="{00000000-0005-0000-0000-00004A1E0000}"/>
    <cellStyle name="Normal 3 2 4 2 3 3 3" xfId="7716" xr:uid="{00000000-0005-0000-0000-00004B1E0000}"/>
    <cellStyle name="Normal 3 2 4 2 3 3 4" xfId="7717" xr:uid="{00000000-0005-0000-0000-00004C1E0000}"/>
    <cellStyle name="Normal 3 2 4 2 3 4" xfId="7718" xr:uid="{00000000-0005-0000-0000-00004D1E0000}"/>
    <cellStyle name="Normal 3 2 4 2 3 5" xfId="7719" xr:uid="{00000000-0005-0000-0000-00004E1E0000}"/>
    <cellStyle name="Normal 3 2 4 2 3 6" xfId="7720" xr:uid="{00000000-0005-0000-0000-00004F1E0000}"/>
    <cellStyle name="Normal 3 2 4 2 4" xfId="7721" xr:uid="{00000000-0005-0000-0000-0000501E0000}"/>
    <cellStyle name="Normal 3 2 4 2 4 2" xfId="7722" xr:uid="{00000000-0005-0000-0000-0000511E0000}"/>
    <cellStyle name="Normal 3 2 4 2 4 3" xfId="7723" xr:uid="{00000000-0005-0000-0000-0000521E0000}"/>
    <cellStyle name="Normal 3 2 4 2 4 4" xfId="7724" xr:uid="{00000000-0005-0000-0000-0000531E0000}"/>
    <cellStyle name="Normal 3 2 4 2 5" xfId="7725" xr:uid="{00000000-0005-0000-0000-0000541E0000}"/>
    <cellStyle name="Normal 3 2 4 2 5 2" xfId="7726" xr:uid="{00000000-0005-0000-0000-0000551E0000}"/>
    <cellStyle name="Normal 3 2 4 2 5 3" xfId="7727" xr:uid="{00000000-0005-0000-0000-0000561E0000}"/>
    <cellStyle name="Normal 3 2 4 2 5 4" xfId="7728" xr:uid="{00000000-0005-0000-0000-0000571E0000}"/>
    <cellStyle name="Normal 3 2 4 2 6" xfId="7729" xr:uid="{00000000-0005-0000-0000-0000581E0000}"/>
    <cellStyle name="Normal 3 2 4 2 7" xfId="7730" xr:uid="{00000000-0005-0000-0000-0000591E0000}"/>
    <cellStyle name="Normal 3 2 4 2 8" xfId="7731" xr:uid="{00000000-0005-0000-0000-00005A1E0000}"/>
    <cellStyle name="Normal 3 2 4 3" xfId="7732" xr:uid="{00000000-0005-0000-0000-00005B1E0000}"/>
    <cellStyle name="Normal 3 2 4 3 2" xfId="7733" xr:uid="{00000000-0005-0000-0000-00005C1E0000}"/>
    <cellStyle name="Normal 3 2 4 3 2 2" xfId="7734" xr:uid="{00000000-0005-0000-0000-00005D1E0000}"/>
    <cellStyle name="Normal 3 2 4 3 2 2 2" xfId="7735" xr:uid="{00000000-0005-0000-0000-00005E1E0000}"/>
    <cellStyle name="Normal 3 2 4 3 2 2 3" xfId="7736" xr:uid="{00000000-0005-0000-0000-00005F1E0000}"/>
    <cellStyle name="Normal 3 2 4 3 2 2 4" xfId="7737" xr:uid="{00000000-0005-0000-0000-0000601E0000}"/>
    <cellStyle name="Normal 3 2 4 3 2 3" xfId="7738" xr:uid="{00000000-0005-0000-0000-0000611E0000}"/>
    <cellStyle name="Normal 3 2 4 3 2 3 2" xfId="7739" xr:uid="{00000000-0005-0000-0000-0000621E0000}"/>
    <cellStyle name="Normal 3 2 4 3 2 3 3" xfId="7740" xr:uid="{00000000-0005-0000-0000-0000631E0000}"/>
    <cellStyle name="Normal 3 2 4 3 2 3 4" xfId="7741" xr:uid="{00000000-0005-0000-0000-0000641E0000}"/>
    <cellStyle name="Normal 3 2 4 3 2 4" xfId="7742" xr:uid="{00000000-0005-0000-0000-0000651E0000}"/>
    <cellStyle name="Normal 3 2 4 3 2 5" xfId="7743" xr:uid="{00000000-0005-0000-0000-0000661E0000}"/>
    <cellStyle name="Normal 3 2 4 3 2 6" xfId="7744" xr:uid="{00000000-0005-0000-0000-0000671E0000}"/>
    <cellStyle name="Normal 3 2 4 3 3" xfId="7745" xr:uid="{00000000-0005-0000-0000-0000681E0000}"/>
    <cellStyle name="Normal 3 2 4 3 3 2" xfId="7746" xr:uid="{00000000-0005-0000-0000-0000691E0000}"/>
    <cellStyle name="Normal 3 2 4 3 3 2 2" xfId="7747" xr:uid="{00000000-0005-0000-0000-00006A1E0000}"/>
    <cellStyle name="Normal 3 2 4 3 3 2 3" xfId="7748" xr:uid="{00000000-0005-0000-0000-00006B1E0000}"/>
    <cellStyle name="Normal 3 2 4 3 3 2 4" xfId="7749" xr:uid="{00000000-0005-0000-0000-00006C1E0000}"/>
    <cellStyle name="Normal 3 2 4 3 3 3" xfId="7750" xr:uid="{00000000-0005-0000-0000-00006D1E0000}"/>
    <cellStyle name="Normal 3 2 4 3 3 3 2" xfId="7751" xr:uid="{00000000-0005-0000-0000-00006E1E0000}"/>
    <cellStyle name="Normal 3 2 4 3 3 3 3" xfId="7752" xr:uid="{00000000-0005-0000-0000-00006F1E0000}"/>
    <cellStyle name="Normal 3 2 4 3 3 3 4" xfId="7753" xr:uid="{00000000-0005-0000-0000-0000701E0000}"/>
    <cellStyle name="Normal 3 2 4 3 3 4" xfId="7754" xr:uid="{00000000-0005-0000-0000-0000711E0000}"/>
    <cellStyle name="Normal 3 2 4 3 3 5" xfId="7755" xr:uid="{00000000-0005-0000-0000-0000721E0000}"/>
    <cellStyle name="Normal 3 2 4 3 3 6" xfId="7756" xr:uid="{00000000-0005-0000-0000-0000731E0000}"/>
    <cellStyle name="Normal 3 2 4 3 4" xfId="7757" xr:uid="{00000000-0005-0000-0000-0000741E0000}"/>
    <cellStyle name="Normal 3 2 4 3 4 2" xfId="7758" xr:uid="{00000000-0005-0000-0000-0000751E0000}"/>
    <cellStyle name="Normal 3 2 4 3 4 3" xfId="7759" xr:uid="{00000000-0005-0000-0000-0000761E0000}"/>
    <cellStyle name="Normal 3 2 4 3 4 4" xfId="7760" xr:uid="{00000000-0005-0000-0000-0000771E0000}"/>
    <cellStyle name="Normal 3 2 4 3 5" xfId="7761" xr:uid="{00000000-0005-0000-0000-0000781E0000}"/>
    <cellStyle name="Normal 3 2 4 3 5 2" xfId="7762" xr:uid="{00000000-0005-0000-0000-0000791E0000}"/>
    <cellStyle name="Normal 3 2 4 3 5 3" xfId="7763" xr:uid="{00000000-0005-0000-0000-00007A1E0000}"/>
    <cellStyle name="Normal 3 2 4 3 5 4" xfId="7764" xr:uid="{00000000-0005-0000-0000-00007B1E0000}"/>
    <cellStyle name="Normal 3 2 4 3 6" xfId="7765" xr:uid="{00000000-0005-0000-0000-00007C1E0000}"/>
    <cellStyle name="Normal 3 2 4 3 7" xfId="7766" xr:uid="{00000000-0005-0000-0000-00007D1E0000}"/>
    <cellStyle name="Normal 3 2 4 3 8" xfId="7767" xr:uid="{00000000-0005-0000-0000-00007E1E0000}"/>
    <cellStyle name="Normal 3 2 4 4" xfId="7768" xr:uid="{00000000-0005-0000-0000-00007F1E0000}"/>
    <cellStyle name="Normal 3 2 4 4 2" xfId="7769" xr:uid="{00000000-0005-0000-0000-0000801E0000}"/>
    <cellStyle name="Normal 3 2 4 4 2 2" xfId="7770" xr:uid="{00000000-0005-0000-0000-0000811E0000}"/>
    <cellStyle name="Normal 3 2 4 4 2 3" xfId="7771" xr:uid="{00000000-0005-0000-0000-0000821E0000}"/>
    <cellStyle name="Normal 3 2 4 4 2 4" xfId="7772" xr:uid="{00000000-0005-0000-0000-0000831E0000}"/>
    <cellStyle name="Normal 3 2 4 4 3" xfId="7773" xr:uid="{00000000-0005-0000-0000-0000841E0000}"/>
    <cellStyle name="Normal 3 2 4 4 3 2" xfId="7774" xr:uid="{00000000-0005-0000-0000-0000851E0000}"/>
    <cellStyle name="Normal 3 2 4 4 3 3" xfId="7775" xr:uid="{00000000-0005-0000-0000-0000861E0000}"/>
    <cellStyle name="Normal 3 2 4 4 3 4" xfId="7776" xr:uid="{00000000-0005-0000-0000-0000871E0000}"/>
    <cellStyle name="Normal 3 2 4 4 4" xfId="7777" xr:uid="{00000000-0005-0000-0000-0000881E0000}"/>
    <cellStyle name="Normal 3 2 4 4 5" xfId="7778" xr:uid="{00000000-0005-0000-0000-0000891E0000}"/>
    <cellStyle name="Normal 3 2 4 4 6" xfId="7779" xr:uid="{00000000-0005-0000-0000-00008A1E0000}"/>
    <cellStyle name="Normal 3 2 4 5" xfId="7780" xr:uid="{00000000-0005-0000-0000-00008B1E0000}"/>
    <cellStyle name="Normal 3 2 4 5 2" xfId="7781" xr:uid="{00000000-0005-0000-0000-00008C1E0000}"/>
    <cellStyle name="Normal 3 2 4 5 2 2" xfId="7782" xr:uid="{00000000-0005-0000-0000-00008D1E0000}"/>
    <cellStyle name="Normal 3 2 4 5 2 3" xfId="7783" xr:uid="{00000000-0005-0000-0000-00008E1E0000}"/>
    <cellStyle name="Normal 3 2 4 5 2 4" xfId="7784" xr:uid="{00000000-0005-0000-0000-00008F1E0000}"/>
    <cellStyle name="Normal 3 2 4 5 3" xfId="7785" xr:uid="{00000000-0005-0000-0000-0000901E0000}"/>
    <cellStyle name="Normal 3 2 4 5 3 2" xfId="7786" xr:uid="{00000000-0005-0000-0000-0000911E0000}"/>
    <cellStyle name="Normal 3 2 4 5 3 3" xfId="7787" xr:uid="{00000000-0005-0000-0000-0000921E0000}"/>
    <cellStyle name="Normal 3 2 4 5 3 4" xfId="7788" xr:uid="{00000000-0005-0000-0000-0000931E0000}"/>
    <cellStyle name="Normal 3 2 4 5 4" xfId="7789" xr:uid="{00000000-0005-0000-0000-0000941E0000}"/>
    <cellStyle name="Normal 3 2 4 5 5" xfId="7790" xr:uid="{00000000-0005-0000-0000-0000951E0000}"/>
    <cellStyle name="Normal 3 2 4 5 6" xfId="7791" xr:uid="{00000000-0005-0000-0000-0000961E0000}"/>
    <cellStyle name="Normal 3 2 4 6" xfId="7792" xr:uid="{00000000-0005-0000-0000-0000971E0000}"/>
    <cellStyle name="Normal 3 2 4 6 2" xfId="7793" xr:uid="{00000000-0005-0000-0000-0000981E0000}"/>
    <cellStyle name="Normal 3 2 4 6 3" xfId="7794" xr:uid="{00000000-0005-0000-0000-0000991E0000}"/>
    <cellStyle name="Normal 3 2 4 6 4" xfId="7795" xr:uid="{00000000-0005-0000-0000-00009A1E0000}"/>
    <cellStyle name="Normal 3 2 4 7" xfId="7796" xr:uid="{00000000-0005-0000-0000-00009B1E0000}"/>
    <cellStyle name="Normal 3 2 4 7 2" xfId="7797" xr:uid="{00000000-0005-0000-0000-00009C1E0000}"/>
    <cellStyle name="Normal 3 2 4 7 3" xfId="7798" xr:uid="{00000000-0005-0000-0000-00009D1E0000}"/>
    <cellStyle name="Normal 3 2 4 7 4" xfId="7799" xr:uid="{00000000-0005-0000-0000-00009E1E0000}"/>
    <cellStyle name="Normal 3 2 4 8" xfId="7800" xr:uid="{00000000-0005-0000-0000-00009F1E0000}"/>
    <cellStyle name="Normal 3 2 4 9" xfId="7801" xr:uid="{00000000-0005-0000-0000-0000A01E0000}"/>
    <cellStyle name="Normal 3 2 5" xfId="7802" xr:uid="{00000000-0005-0000-0000-0000A11E0000}"/>
    <cellStyle name="Normal 3 2 5 2" xfId="7803" xr:uid="{00000000-0005-0000-0000-0000A21E0000}"/>
    <cellStyle name="Normal 3 2 5 2 2" xfId="7804" xr:uid="{00000000-0005-0000-0000-0000A31E0000}"/>
    <cellStyle name="Normal 3 2 5 2 2 2" xfId="7805" xr:uid="{00000000-0005-0000-0000-0000A41E0000}"/>
    <cellStyle name="Normal 3 2 5 2 2 3" xfId="7806" xr:uid="{00000000-0005-0000-0000-0000A51E0000}"/>
    <cellStyle name="Normal 3 2 5 2 2 4" xfId="7807" xr:uid="{00000000-0005-0000-0000-0000A61E0000}"/>
    <cellStyle name="Normal 3 2 5 2 3" xfId="7808" xr:uid="{00000000-0005-0000-0000-0000A71E0000}"/>
    <cellStyle name="Normal 3 2 5 2 3 2" xfId="7809" xr:uid="{00000000-0005-0000-0000-0000A81E0000}"/>
    <cellStyle name="Normal 3 2 5 2 3 3" xfId="7810" xr:uid="{00000000-0005-0000-0000-0000A91E0000}"/>
    <cellStyle name="Normal 3 2 5 2 3 4" xfId="7811" xr:uid="{00000000-0005-0000-0000-0000AA1E0000}"/>
    <cellStyle name="Normal 3 2 5 2 4" xfId="7812" xr:uid="{00000000-0005-0000-0000-0000AB1E0000}"/>
    <cellStyle name="Normal 3 2 5 2 5" xfId="7813" xr:uid="{00000000-0005-0000-0000-0000AC1E0000}"/>
    <cellStyle name="Normal 3 2 5 2 6" xfId="7814" xr:uid="{00000000-0005-0000-0000-0000AD1E0000}"/>
    <cellStyle name="Normal 3 2 5 3" xfId="7815" xr:uid="{00000000-0005-0000-0000-0000AE1E0000}"/>
    <cellStyle name="Normal 3 2 5 3 2" xfId="7816" xr:uid="{00000000-0005-0000-0000-0000AF1E0000}"/>
    <cellStyle name="Normal 3 2 5 3 2 2" xfId="7817" xr:uid="{00000000-0005-0000-0000-0000B01E0000}"/>
    <cellStyle name="Normal 3 2 5 3 2 3" xfId="7818" xr:uid="{00000000-0005-0000-0000-0000B11E0000}"/>
    <cellStyle name="Normal 3 2 5 3 2 4" xfId="7819" xr:uid="{00000000-0005-0000-0000-0000B21E0000}"/>
    <cellStyle name="Normal 3 2 5 3 3" xfId="7820" xr:uid="{00000000-0005-0000-0000-0000B31E0000}"/>
    <cellStyle name="Normal 3 2 5 3 3 2" xfId="7821" xr:uid="{00000000-0005-0000-0000-0000B41E0000}"/>
    <cellStyle name="Normal 3 2 5 3 3 3" xfId="7822" xr:uid="{00000000-0005-0000-0000-0000B51E0000}"/>
    <cellStyle name="Normal 3 2 5 3 3 4" xfId="7823" xr:uid="{00000000-0005-0000-0000-0000B61E0000}"/>
    <cellStyle name="Normal 3 2 5 3 4" xfId="7824" xr:uid="{00000000-0005-0000-0000-0000B71E0000}"/>
    <cellStyle name="Normal 3 2 5 3 5" xfId="7825" xr:uid="{00000000-0005-0000-0000-0000B81E0000}"/>
    <cellStyle name="Normal 3 2 5 3 6" xfId="7826" xr:uid="{00000000-0005-0000-0000-0000B91E0000}"/>
    <cellStyle name="Normal 3 2 5 4" xfId="7827" xr:uid="{00000000-0005-0000-0000-0000BA1E0000}"/>
    <cellStyle name="Normal 3 2 5 4 2" xfId="7828" xr:uid="{00000000-0005-0000-0000-0000BB1E0000}"/>
    <cellStyle name="Normal 3 2 5 4 3" xfId="7829" xr:uid="{00000000-0005-0000-0000-0000BC1E0000}"/>
    <cellStyle name="Normal 3 2 5 4 4" xfId="7830" xr:uid="{00000000-0005-0000-0000-0000BD1E0000}"/>
    <cellStyle name="Normal 3 2 5 5" xfId="7831" xr:uid="{00000000-0005-0000-0000-0000BE1E0000}"/>
    <cellStyle name="Normal 3 2 5 5 2" xfId="7832" xr:uid="{00000000-0005-0000-0000-0000BF1E0000}"/>
    <cellStyle name="Normal 3 2 5 5 3" xfId="7833" xr:uid="{00000000-0005-0000-0000-0000C01E0000}"/>
    <cellStyle name="Normal 3 2 5 5 4" xfId="7834" xr:uid="{00000000-0005-0000-0000-0000C11E0000}"/>
    <cellStyle name="Normal 3 2 5 6" xfId="7835" xr:uid="{00000000-0005-0000-0000-0000C21E0000}"/>
    <cellStyle name="Normal 3 2 5 7" xfId="7836" xr:uid="{00000000-0005-0000-0000-0000C31E0000}"/>
    <cellStyle name="Normal 3 2 5 8" xfId="7837" xr:uid="{00000000-0005-0000-0000-0000C41E0000}"/>
    <cellStyle name="Normal 3 2 6" xfId="7838" xr:uid="{00000000-0005-0000-0000-0000C51E0000}"/>
    <cellStyle name="Normal 3 2 6 2" xfId="7839" xr:uid="{00000000-0005-0000-0000-0000C61E0000}"/>
    <cellStyle name="Normal 3 2 6 2 2" xfId="7840" xr:uid="{00000000-0005-0000-0000-0000C71E0000}"/>
    <cellStyle name="Normal 3 2 6 2 2 2" xfId="7841" xr:uid="{00000000-0005-0000-0000-0000C81E0000}"/>
    <cellStyle name="Normal 3 2 6 2 2 3" xfId="7842" xr:uid="{00000000-0005-0000-0000-0000C91E0000}"/>
    <cellStyle name="Normal 3 2 6 2 2 4" xfId="7843" xr:uid="{00000000-0005-0000-0000-0000CA1E0000}"/>
    <cellStyle name="Normal 3 2 6 2 3" xfId="7844" xr:uid="{00000000-0005-0000-0000-0000CB1E0000}"/>
    <cellStyle name="Normal 3 2 6 2 3 2" xfId="7845" xr:uid="{00000000-0005-0000-0000-0000CC1E0000}"/>
    <cellStyle name="Normal 3 2 6 2 3 3" xfId="7846" xr:uid="{00000000-0005-0000-0000-0000CD1E0000}"/>
    <cellStyle name="Normal 3 2 6 2 3 4" xfId="7847" xr:uid="{00000000-0005-0000-0000-0000CE1E0000}"/>
    <cellStyle name="Normal 3 2 6 2 4" xfId="7848" xr:uid="{00000000-0005-0000-0000-0000CF1E0000}"/>
    <cellStyle name="Normal 3 2 6 2 5" xfId="7849" xr:uid="{00000000-0005-0000-0000-0000D01E0000}"/>
    <cellStyle name="Normal 3 2 6 2 6" xfId="7850" xr:uid="{00000000-0005-0000-0000-0000D11E0000}"/>
    <cellStyle name="Normal 3 2 6 3" xfId="7851" xr:uid="{00000000-0005-0000-0000-0000D21E0000}"/>
    <cellStyle name="Normal 3 2 6 3 2" xfId="7852" xr:uid="{00000000-0005-0000-0000-0000D31E0000}"/>
    <cellStyle name="Normal 3 2 6 3 2 2" xfId="7853" xr:uid="{00000000-0005-0000-0000-0000D41E0000}"/>
    <cellStyle name="Normal 3 2 6 3 2 3" xfId="7854" xr:uid="{00000000-0005-0000-0000-0000D51E0000}"/>
    <cellStyle name="Normal 3 2 6 3 2 4" xfId="7855" xr:uid="{00000000-0005-0000-0000-0000D61E0000}"/>
    <cellStyle name="Normal 3 2 6 3 3" xfId="7856" xr:uid="{00000000-0005-0000-0000-0000D71E0000}"/>
    <cellStyle name="Normal 3 2 6 3 3 2" xfId="7857" xr:uid="{00000000-0005-0000-0000-0000D81E0000}"/>
    <cellStyle name="Normal 3 2 6 3 3 3" xfId="7858" xr:uid="{00000000-0005-0000-0000-0000D91E0000}"/>
    <cellStyle name="Normal 3 2 6 3 3 4" xfId="7859" xr:uid="{00000000-0005-0000-0000-0000DA1E0000}"/>
    <cellStyle name="Normal 3 2 6 3 4" xfId="7860" xr:uid="{00000000-0005-0000-0000-0000DB1E0000}"/>
    <cellStyle name="Normal 3 2 6 3 5" xfId="7861" xr:uid="{00000000-0005-0000-0000-0000DC1E0000}"/>
    <cellStyle name="Normal 3 2 6 3 6" xfId="7862" xr:uid="{00000000-0005-0000-0000-0000DD1E0000}"/>
    <cellStyle name="Normal 3 2 6 4" xfId="7863" xr:uid="{00000000-0005-0000-0000-0000DE1E0000}"/>
    <cellStyle name="Normal 3 2 6 4 2" xfId="7864" xr:uid="{00000000-0005-0000-0000-0000DF1E0000}"/>
    <cellStyle name="Normal 3 2 6 4 3" xfId="7865" xr:uid="{00000000-0005-0000-0000-0000E01E0000}"/>
    <cellStyle name="Normal 3 2 6 4 4" xfId="7866" xr:uid="{00000000-0005-0000-0000-0000E11E0000}"/>
    <cellStyle name="Normal 3 2 6 5" xfId="7867" xr:uid="{00000000-0005-0000-0000-0000E21E0000}"/>
    <cellStyle name="Normal 3 2 6 5 2" xfId="7868" xr:uid="{00000000-0005-0000-0000-0000E31E0000}"/>
    <cellStyle name="Normal 3 2 6 5 3" xfId="7869" xr:uid="{00000000-0005-0000-0000-0000E41E0000}"/>
    <cellStyle name="Normal 3 2 6 5 4" xfId="7870" xr:uid="{00000000-0005-0000-0000-0000E51E0000}"/>
    <cellStyle name="Normal 3 2 6 6" xfId="7871" xr:uid="{00000000-0005-0000-0000-0000E61E0000}"/>
    <cellStyle name="Normal 3 2 6 7" xfId="7872" xr:uid="{00000000-0005-0000-0000-0000E71E0000}"/>
    <cellStyle name="Normal 3 2 6 8" xfId="7873" xr:uid="{00000000-0005-0000-0000-0000E81E0000}"/>
    <cellStyle name="Normal 3 2 7" xfId="7874" xr:uid="{00000000-0005-0000-0000-0000E91E0000}"/>
    <cellStyle name="Normal 3 2 7 2" xfId="7875" xr:uid="{00000000-0005-0000-0000-0000EA1E0000}"/>
    <cellStyle name="Normal 3 2 7 2 2" xfId="7876" xr:uid="{00000000-0005-0000-0000-0000EB1E0000}"/>
    <cellStyle name="Normal 3 2 7 2 2 2" xfId="7877" xr:uid="{00000000-0005-0000-0000-0000EC1E0000}"/>
    <cellStyle name="Normal 3 2 7 2 2 3" xfId="7878" xr:uid="{00000000-0005-0000-0000-0000ED1E0000}"/>
    <cellStyle name="Normal 3 2 7 2 2 4" xfId="7879" xr:uid="{00000000-0005-0000-0000-0000EE1E0000}"/>
    <cellStyle name="Normal 3 2 7 2 3" xfId="7880" xr:uid="{00000000-0005-0000-0000-0000EF1E0000}"/>
    <cellStyle name="Normal 3 2 7 2 3 2" xfId="7881" xr:uid="{00000000-0005-0000-0000-0000F01E0000}"/>
    <cellStyle name="Normal 3 2 7 2 3 3" xfId="7882" xr:uid="{00000000-0005-0000-0000-0000F11E0000}"/>
    <cellStyle name="Normal 3 2 7 2 3 4" xfId="7883" xr:uid="{00000000-0005-0000-0000-0000F21E0000}"/>
    <cellStyle name="Normal 3 2 7 2 4" xfId="7884" xr:uid="{00000000-0005-0000-0000-0000F31E0000}"/>
    <cellStyle name="Normal 3 2 7 2 5" xfId="7885" xr:uid="{00000000-0005-0000-0000-0000F41E0000}"/>
    <cellStyle name="Normal 3 2 7 2 6" xfId="7886" xr:uid="{00000000-0005-0000-0000-0000F51E0000}"/>
    <cellStyle name="Normal 3 2 7 3" xfId="7887" xr:uid="{00000000-0005-0000-0000-0000F61E0000}"/>
    <cellStyle name="Normal 3 2 7 3 2" xfId="7888" xr:uid="{00000000-0005-0000-0000-0000F71E0000}"/>
    <cellStyle name="Normal 3 2 7 3 2 2" xfId="7889" xr:uid="{00000000-0005-0000-0000-0000F81E0000}"/>
    <cellStyle name="Normal 3 2 7 3 2 3" xfId="7890" xr:uid="{00000000-0005-0000-0000-0000F91E0000}"/>
    <cellStyle name="Normal 3 2 7 3 2 4" xfId="7891" xr:uid="{00000000-0005-0000-0000-0000FA1E0000}"/>
    <cellStyle name="Normal 3 2 7 3 3" xfId="7892" xr:uid="{00000000-0005-0000-0000-0000FB1E0000}"/>
    <cellStyle name="Normal 3 2 7 3 3 2" xfId="7893" xr:uid="{00000000-0005-0000-0000-0000FC1E0000}"/>
    <cellStyle name="Normal 3 2 7 3 3 3" xfId="7894" xr:uid="{00000000-0005-0000-0000-0000FD1E0000}"/>
    <cellStyle name="Normal 3 2 7 3 3 4" xfId="7895" xr:uid="{00000000-0005-0000-0000-0000FE1E0000}"/>
    <cellStyle name="Normal 3 2 7 3 4" xfId="7896" xr:uid="{00000000-0005-0000-0000-0000FF1E0000}"/>
    <cellStyle name="Normal 3 2 7 3 5" xfId="7897" xr:uid="{00000000-0005-0000-0000-0000001F0000}"/>
    <cellStyle name="Normal 3 2 7 3 6" xfId="7898" xr:uid="{00000000-0005-0000-0000-0000011F0000}"/>
    <cellStyle name="Normal 3 2 7 4" xfId="7899" xr:uid="{00000000-0005-0000-0000-0000021F0000}"/>
    <cellStyle name="Normal 3 2 7 4 2" xfId="7900" xr:uid="{00000000-0005-0000-0000-0000031F0000}"/>
    <cellStyle name="Normal 3 2 7 4 3" xfId="7901" xr:uid="{00000000-0005-0000-0000-0000041F0000}"/>
    <cellStyle name="Normal 3 2 7 4 4" xfId="7902" xr:uid="{00000000-0005-0000-0000-0000051F0000}"/>
    <cellStyle name="Normal 3 2 7 5" xfId="7903" xr:uid="{00000000-0005-0000-0000-0000061F0000}"/>
    <cellStyle name="Normal 3 2 7 5 2" xfId="7904" xr:uid="{00000000-0005-0000-0000-0000071F0000}"/>
    <cellStyle name="Normal 3 2 7 5 3" xfId="7905" xr:uid="{00000000-0005-0000-0000-0000081F0000}"/>
    <cellStyle name="Normal 3 2 7 5 4" xfId="7906" xr:uid="{00000000-0005-0000-0000-0000091F0000}"/>
    <cellStyle name="Normal 3 2 7 6" xfId="7907" xr:uid="{00000000-0005-0000-0000-00000A1F0000}"/>
    <cellStyle name="Normal 3 2 7 7" xfId="7908" xr:uid="{00000000-0005-0000-0000-00000B1F0000}"/>
    <cellStyle name="Normal 3 2 7 8" xfId="7909" xr:uid="{00000000-0005-0000-0000-00000C1F0000}"/>
    <cellStyle name="Normal 3 2 8" xfId="7910" xr:uid="{00000000-0005-0000-0000-00000D1F0000}"/>
    <cellStyle name="Normal 3 2 8 2" xfId="7911" xr:uid="{00000000-0005-0000-0000-00000E1F0000}"/>
    <cellStyle name="Normal 3 2 8 2 2" xfId="7912" xr:uid="{00000000-0005-0000-0000-00000F1F0000}"/>
    <cellStyle name="Normal 3 2 8 2 3" xfId="7913" xr:uid="{00000000-0005-0000-0000-0000101F0000}"/>
    <cellStyle name="Normal 3 2 8 2 4" xfId="7914" xr:uid="{00000000-0005-0000-0000-0000111F0000}"/>
    <cellStyle name="Normal 3 2 8 3" xfId="7915" xr:uid="{00000000-0005-0000-0000-0000121F0000}"/>
    <cellStyle name="Normal 3 2 8 3 2" xfId="7916" xr:uid="{00000000-0005-0000-0000-0000131F0000}"/>
    <cellStyle name="Normal 3 2 8 3 3" xfId="7917" xr:uid="{00000000-0005-0000-0000-0000141F0000}"/>
    <cellStyle name="Normal 3 2 8 3 4" xfId="7918" xr:uid="{00000000-0005-0000-0000-0000151F0000}"/>
    <cellStyle name="Normal 3 2 8 4" xfId="7919" xr:uid="{00000000-0005-0000-0000-0000161F0000}"/>
    <cellStyle name="Normal 3 2 8 5" xfId="7920" xr:uid="{00000000-0005-0000-0000-0000171F0000}"/>
    <cellStyle name="Normal 3 2 8 6" xfId="7921" xr:uid="{00000000-0005-0000-0000-0000181F0000}"/>
    <cellStyle name="Normal 3 2 9" xfId="7922" xr:uid="{00000000-0005-0000-0000-0000191F0000}"/>
    <cellStyle name="Normal 3 2 9 2" xfId="7923" xr:uid="{00000000-0005-0000-0000-00001A1F0000}"/>
    <cellStyle name="Normal 3 2 9 2 2" xfId="7924" xr:uid="{00000000-0005-0000-0000-00001B1F0000}"/>
    <cellStyle name="Normal 3 2 9 2 3" xfId="7925" xr:uid="{00000000-0005-0000-0000-00001C1F0000}"/>
    <cellStyle name="Normal 3 2 9 2 4" xfId="7926" xr:uid="{00000000-0005-0000-0000-00001D1F0000}"/>
    <cellStyle name="Normal 3 2 9 3" xfId="7927" xr:uid="{00000000-0005-0000-0000-00001E1F0000}"/>
    <cellStyle name="Normal 3 2 9 3 2" xfId="7928" xr:uid="{00000000-0005-0000-0000-00001F1F0000}"/>
    <cellStyle name="Normal 3 2 9 3 3" xfId="7929" xr:uid="{00000000-0005-0000-0000-0000201F0000}"/>
    <cellStyle name="Normal 3 2 9 3 4" xfId="7930" xr:uid="{00000000-0005-0000-0000-0000211F0000}"/>
    <cellStyle name="Normal 3 2 9 4" xfId="7931" xr:uid="{00000000-0005-0000-0000-0000221F0000}"/>
    <cellStyle name="Normal 3 2 9 5" xfId="7932" xr:uid="{00000000-0005-0000-0000-0000231F0000}"/>
    <cellStyle name="Normal 3 2 9 6" xfId="7933" xr:uid="{00000000-0005-0000-0000-0000241F0000}"/>
    <cellStyle name="Normal 3 20" xfId="7934" xr:uid="{00000000-0005-0000-0000-0000251F0000}"/>
    <cellStyle name="Normal 3 3" xfId="7935" xr:uid="{00000000-0005-0000-0000-0000261F0000}"/>
    <cellStyle name="Normal 3 3 2" xfId="52171" xr:uid="{00000000-0005-0000-0000-0000271F0000}"/>
    <cellStyle name="Normal 3 3 3" xfId="52141" xr:uid="{00000000-0005-0000-0000-0000281F0000}"/>
    <cellStyle name="Normal 3 4" xfId="7936" xr:uid="{00000000-0005-0000-0000-0000291F0000}"/>
    <cellStyle name="Normal 3 4 2" xfId="7937" xr:uid="{00000000-0005-0000-0000-00002A1F0000}"/>
    <cellStyle name="Normal 3 4 3" xfId="7938" xr:uid="{00000000-0005-0000-0000-00002B1F0000}"/>
    <cellStyle name="Normal 3 4 4" xfId="52169" xr:uid="{00000000-0005-0000-0000-00002C1F0000}"/>
    <cellStyle name="Normal 3 5" xfId="7939" xr:uid="{00000000-0005-0000-0000-00002D1F0000}"/>
    <cellStyle name="Normal 3 6" xfId="7940" xr:uid="{00000000-0005-0000-0000-00002E1F0000}"/>
    <cellStyle name="Normal 3 7" xfId="7941" xr:uid="{00000000-0005-0000-0000-00002F1F0000}"/>
    <cellStyle name="Normal 3 8" xfId="7942" xr:uid="{00000000-0005-0000-0000-0000301F0000}"/>
    <cellStyle name="Normal 3 9" xfId="7943" xr:uid="{00000000-0005-0000-0000-0000311F0000}"/>
    <cellStyle name="Normal 30" xfId="7944" xr:uid="{00000000-0005-0000-0000-0000321F0000}"/>
    <cellStyle name="Normal 30 2" xfId="7945" xr:uid="{00000000-0005-0000-0000-0000331F0000}"/>
    <cellStyle name="Normal 31" xfId="7946" xr:uid="{00000000-0005-0000-0000-0000341F0000}"/>
    <cellStyle name="Normal 31 2" xfId="7947" xr:uid="{00000000-0005-0000-0000-0000351F0000}"/>
    <cellStyle name="Normal 32" xfId="7948" xr:uid="{00000000-0005-0000-0000-0000361F0000}"/>
    <cellStyle name="Normal 32 2" xfId="7949" xr:uid="{00000000-0005-0000-0000-0000371F0000}"/>
    <cellStyle name="Normal 33" xfId="7950" xr:uid="{00000000-0005-0000-0000-0000381F0000}"/>
    <cellStyle name="Normal 33 2" xfId="7951" xr:uid="{00000000-0005-0000-0000-0000391F0000}"/>
    <cellStyle name="Normal 34" xfId="7952" xr:uid="{00000000-0005-0000-0000-00003A1F0000}"/>
    <cellStyle name="Normal 34 2" xfId="7953" xr:uid="{00000000-0005-0000-0000-00003B1F0000}"/>
    <cellStyle name="Normal 35" xfId="7954" xr:uid="{00000000-0005-0000-0000-00003C1F0000}"/>
    <cellStyle name="Normal 35 2" xfId="7955" xr:uid="{00000000-0005-0000-0000-00003D1F0000}"/>
    <cellStyle name="Normal 36" xfId="7956" xr:uid="{00000000-0005-0000-0000-00003E1F0000}"/>
    <cellStyle name="Normal 36 2" xfId="7957" xr:uid="{00000000-0005-0000-0000-00003F1F0000}"/>
    <cellStyle name="Normal 36 2 2" xfId="7958" xr:uid="{00000000-0005-0000-0000-0000401F0000}"/>
    <cellStyle name="Normal 36 3" xfId="7959" xr:uid="{00000000-0005-0000-0000-0000411F0000}"/>
    <cellStyle name="Normal 37" xfId="7960" xr:uid="{00000000-0005-0000-0000-0000421F0000}"/>
    <cellStyle name="Normal 37 2" xfId="7961" xr:uid="{00000000-0005-0000-0000-0000431F0000}"/>
    <cellStyle name="Normal 37 2 2" xfId="7962" xr:uid="{00000000-0005-0000-0000-0000441F0000}"/>
    <cellStyle name="Normal 37 3" xfId="7963" xr:uid="{00000000-0005-0000-0000-0000451F0000}"/>
    <cellStyle name="Normal 37 3 2" xfId="7964" xr:uid="{00000000-0005-0000-0000-0000461F0000}"/>
    <cellStyle name="Normal 37 3 2 2" xfId="7965" xr:uid="{00000000-0005-0000-0000-0000471F0000}"/>
    <cellStyle name="Normal 37 3 3" xfId="7966" xr:uid="{00000000-0005-0000-0000-0000481F0000}"/>
    <cellStyle name="Normal 37 4" xfId="7967" xr:uid="{00000000-0005-0000-0000-0000491F0000}"/>
    <cellStyle name="Normal 38" xfId="7968" xr:uid="{00000000-0005-0000-0000-00004A1F0000}"/>
    <cellStyle name="Normal 38 2" xfId="7969" xr:uid="{00000000-0005-0000-0000-00004B1F0000}"/>
    <cellStyle name="Normal 38 2 2" xfId="7970" xr:uid="{00000000-0005-0000-0000-00004C1F0000}"/>
    <cellStyle name="Normal 38 3" xfId="7971" xr:uid="{00000000-0005-0000-0000-00004D1F0000}"/>
    <cellStyle name="Normal 39" xfId="7972" xr:uid="{00000000-0005-0000-0000-00004E1F0000}"/>
    <cellStyle name="Normal 39 2" xfId="7973" xr:uid="{00000000-0005-0000-0000-00004F1F0000}"/>
    <cellStyle name="Normal 39 2 2" xfId="7974" xr:uid="{00000000-0005-0000-0000-0000501F0000}"/>
    <cellStyle name="Normal 39 3" xfId="7975" xr:uid="{00000000-0005-0000-0000-0000511F0000}"/>
    <cellStyle name="Normal 39 3 2" xfId="7976" xr:uid="{00000000-0005-0000-0000-0000521F0000}"/>
    <cellStyle name="Normal 39 3 2 2" xfId="7977" xr:uid="{00000000-0005-0000-0000-0000531F0000}"/>
    <cellStyle name="Normal 4" xfId="7978" xr:uid="{00000000-0005-0000-0000-0000541F0000}"/>
    <cellStyle name="Normal 4 2" xfId="7979" xr:uid="{00000000-0005-0000-0000-0000551F0000}"/>
    <cellStyle name="Normal 4 2 2" xfId="7980" xr:uid="{00000000-0005-0000-0000-0000561F0000}"/>
    <cellStyle name="Normal 4 2 2 2" xfId="7981" xr:uid="{00000000-0005-0000-0000-0000571F0000}"/>
    <cellStyle name="Normal 4 2 2 2 2" xfId="7982" xr:uid="{00000000-0005-0000-0000-0000581F0000}"/>
    <cellStyle name="Normal 4 2 2 2 2 2" xfId="7983" xr:uid="{00000000-0005-0000-0000-0000591F0000}"/>
    <cellStyle name="Normal 4 2 2 2 2 2 2" xfId="7984" xr:uid="{00000000-0005-0000-0000-00005A1F0000}"/>
    <cellStyle name="Normal 4 2 2 2 2 3" xfId="7985" xr:uid="{00000000-0005-0000-0000-00005B1F0000}"/>
    <cellStyle name="Normal 4 2 2 2 3" xfId="7986" xr:uid="{00000000-0005-0000-0000-00005C1F0000}"/>
    <cellStyle name="Normal 4 2 2 2 3 2" xfId="7987" xr:uid="{00000000-0005-0000-0000-00005D1F0000}"/>
    <cellStyle name="Normal 4 2 2 2 4" xfId="7988" xr:uid="{00000000-0005-0000-0000-00005E1F0000}"/>
    <cellStyle name="Normal 4 2 2 3" xfId="7989" xr:uid="{00000000-0005-0000-0000-00005F1F0000}"/>
    <cellStyle name="Normal 4 2 2 3 2" xfId="7990" xr:uid="{00000000-0005-0000-0000-0000601F0000}"/>
    <cellStyle name="Normal 4 2 2 3 2 2" xfId="7991" xr:uid="{00000000-0005-0000-0000-0000611F0000}"/>
    <cellStyle name="Normal 4 2 2 3 3" xfId="7992" xr:uid="{00000000-0005-0000-0000-0000621F0000}"/>
    <cellStyle name="Normal 4 2 2 4" xfId="7993" xr:uid="{00000000-0005-0000-0000-0000631F0000}"/>
    <cellStyle name="Normal 4 2 2 4 2" xfId="7994" xr:uid="{00000000-0005-0000-0000-0000641F0000}"/>
    <cellStyle name="Normal 4 2 2 5" xfId="7995" xr:uid="{00000000-0005-0000-0000-0000651F0000}"/>
    <cellStyle name="Normal 4 2 3" xfId="7996" xr:uid="{00000000-0005-0000-0000-0000661F0000}"/>
    <cellStyle name="Normal 4 2 3 2" xfId="7997" xr:uid="{00000000-0005-0000-0000-0000671F0000}"/>
    <cellStyle name="Normal 4 2 3 2 2" xfId="7998" xr:uid="{00000000-0005-0000-0000-0000681F0000}"/>
    <cellStyle name="Normal 4 2 3 2 2 2" xfId="7999" xr:uid="{00000000-0005-0000-0000-0000691F0000}"/>
    <cellStyle name="Normal 4 2 3 2 2 2 2" xfId="8000" xr:uid="{00000000-0005-0000-0000-00006A1F0000}"/>
    <cellStyle name="Normal 4 2 3 2 2 2 2 2" xfId="8001" xr:uid="{00000000-0005-0000-0000-00006B1F0000}"/>
    <cellStyle name="Normal 4 2 3 2 2 2 3" xfId="8002" xr:uid="{00000000-0005-0000-0000-00006C1F0000}"/>
    <cellStyle name="Normal 4 2 3 2 2 3" xfId="8003" xr:uid="{00000000-0005-0000-0000-00006D1F0000}"/>
    <cellStyle name="Normal 4 2 3 2 2 3 2" xfId="8004" xr:uid="{00000000-0005-0000-0000-00006E1F0000}"/>
    <cellStyle name="Normal 4 2 3 2 2 4" xfId="8005" xr:uid="{00000000-0005-0000-0000-00006F1F0000}"/>
    <cellStyle name="Normal 4 2 3 2 3" xfId="8006" xr:uid="{00000000-0005-0000-0000-0000701F0000}"/>
    <cellStyle name="Normal 4 2 3 2 3 2" xfId="8007" xr:uid="{00000000-0005-0000-0000-0000711F0000}"/>
    <cellStyle name="Normal 4 2 3 2 3 2 2" xfId="8008" xr:uid="{00000000-0005-0000-0000-0000721F0000}"/>
    <cellStyle name="Normal 4 2 3 2 3 3" xfId="8009" xr:uid="{00000000-0005-0000-0000-0000731F0000}"/>
    <cellStyle name="Normal 4 2 3 2 4" xfId="8010" xr:uid="{00000000-0005-0000-0000-0000741F0000}"/>
    <cellStyle name="Normal 4 2 3 2 4 2" xfId="8011" xr:uid="{00000000-0005-0000-0000-0000751F0000}"/>
    <cellStyle name="Normal 4 2 3 2 5" xfId="8012" xr:uid="{00000000-0005-0000-0000-0000761F0000}"/>
    <cellStyle name="Normal 4 2 3 3" xfId="8013" xr:uid="{00000000-0005-0000-0000-0000771F0000}"/>
    <cellStyle name="Normal 4 2 3 3 2" xfId="8014" xr:uid="{00000000-0005-0000-0000-0000781F0000}"/>
    <cellStyle name="Normal 4 2 3 3 2 2" xfId="8015" xr:uid="{00000000-0005-0000-0000-0000791F0000}"/>
    <cellStyle name="Normal 4 2 3 3 2 2 2" xfId="8016" xr:uid="{00000000-0005-0000-0000-00007A1F0000}"/>
    <cellStyle name="Normal 4 2 3 3 2 3" xfId="8017" xr:uid="{00000000-0005-0000-0000-00007B1F0000}"/>
    <cellStyle name="Normal 4 2 3 3 3" xfId="8018" xr:uid="{00000000-0005-0000-0000-00007C1F0000}"/>
    <cellStyle name="Normal 4 2 3 3 3 2" xfId="8019" xr:uid="{00000000-0005-0000-0000-00007D1F0000}"/>
    <cellStyle name="Normal 4 2 3 3 4" xfId="8020" xr:uid="{00000000-0005-0000-0000-00007E1F0000}"/>
    <cellStyle name="Normal 4 2 3 4" xfId="8021" xr:uid="{00000000-0005-0000-0000-00007F1F0000}"/>
    <cellStyle name="Normal 4 2 3 4 2" xfId="8022" xr:uid="{00000000-0005-0000-0000-0000801F0000}"/>
    <cellStyle name="Normal 4 2 3 4 2 2" xfId="8023" xr:uid="{00000000-0005-0000-0000-0000811F0000}"/>
    <cellStyle name="Normal 4 2 3 4 3" xfId="8024" xr:uid="{00000000-0005-0000-0000-0000821F0000}"/>
    <cellStyle name="Normal 4 2 3 5" xfId="8025" xr:uid="{00000000-0005-0000-0000-0000831F0000}"/>
    <cellStyle name="Normal 4 2 3 5 2" xfId="8026" xr:uid="{00000000-0005-0000-0000-0000841F0000}"/>
    <cellStyle name="Normal 4 2 3 6" xfId="8027" xr:uid="{00000000-0005-0000-0000-0000851F0000}"/>
    <cellStyle name="Normal 4 2 4" xfId="8028" xr:uid="{00000000-0005-0000-0000-0000861F0000}"/>
    <cellStyle name="Normal 4 2 4 2" xfId="8029" xr:uid="{00000000-0005-0000-0000-0000871F0000}"/>
    <cellStyle name="Normal 4 2 4 2 2" xfId="8030" xr:uid="{00000000-0005-0000-0000-0000881F0000}"/>
    <cellStyle name="Normal 4 2 4 2 2 2" xfId="8031" xr:uid="{00000000-0005-0000-0000-0000891F0000}"/>
    <cellStyle name="Normal 4 2 4 2 3" xfId="8032" xr:uid="{00000000-0005-0000-0000-00008A1F0000}"/>
    <cellStyle name="Normal 4 2 4 3" xfId="8033" xr:uid="{00000000-0005-0000-0000-00008B1F0000}"/>
    <cellStyle name="Normal 4 2 4 3 2" xfId="8034" xr:uid="{00000000-0005-0000-0000-00008C1F0000}"/>
    <cellStyle name="Normal 4 2 4 4" xfId="8035" xr:uid="{00000000-0005-0000-0000-00008D1F0000}"/>
    <cellStyle name="Normal 4 2 5" xfId="8036" xr:uid="{00000000-0005-0000-0000-00008E1F0000}"/>
    <cellStyle name="Normal 4 2 5 2" xfId="8037" xr:uid="{00000000-0005-0000-0000-00008F1F0000}"/>
    <cellStyle name="Normal 4 2 5 2 2" xfId="8038" xr:uid="{00000000-0005-0000-0000-0000901F0000}"/>
    <cellStyle name="Normal 4 2 5 3" xfId="8039" xr:uid="{00000000-0005-0000-0000-0000911F0000}"/>
    <cellStyle name="Normal 4 2 6" xfId="8040" xr:uid="{00000000-0005-0000-0000-0000921F0000}"/>
    <cellStyle name="Normal 4 2 6 2" xfId="8041" xr:uid="{00000000-0005-0000-0000-0000931F0000}"/>
    <cellStyle name="Normal 4 2 7" xfId="8042" xr:uid="{00000000-0005-0000-0000-0000941F0000}"/>
    <cellStyle name="Normal 4 2 8" xfId="52150" xr:uid="{00000000-0005-0000-0000-0000951F0000}"/>
    <cellStyle name="Normal 4 2 9" xfId="52383" xr:uid="{9824E5FA-2859-4A4C-830E-FAF155CB3DAF}"/>
    <cellStyle name="Normal 4 3" xfId="8043" xr:uid="{00000000-0005-0000-0000-0000961F0000}"/>
    <cellStyle name="Normal 4 3 2" xfId="8044" xr:uid="{00000000-0005-0000-0000-0000971F0000}"/>
    <cellStyle name="Normal 4 3 3" xfId="52172" xr:uid="{00000000-0005-0000-0000-0000981F0000}"/>
    <cellStyle name="Normal 4 4" xfId="8045" xr:uid="{00000000-0005-0000-0000-0000991F0000}"/>
    <cellStyle name="Normal 4 5" xfId="8046" xr:uid="{00000000-0005-0000-0000-00009A1F0000}"/>
    <cellStyle name="Normal 4 5 2" xfId="8047" xr:uid="{00000000-0005-0000-0000-00009B1F0000}"/>
    <cellStyle name="Normal 4 6" xfId="8048" xr:uid="{00000000-0005-0000-0000-00009C1F0000}"/>
    <cellStyle name="Normal 4 7" xfId="8049" xr:uid="{00000000-0005-0000-0000-00009D1F0000}"/>
    <cellStyle name="Normal 4 8" xfId="52144" xr:uid="{00000000-0005-0000-0000-00009E1F0000}"/>
    <cellStyle name="Normal 4 9" xfId="52277" xr:uid="{2E6FA415-DEA5-4932-B45B-9091F04E5FEA}"/>
    <cellStyle name="Normal 40" xfId="8050" xr:uid="{00000000-0005-0000-0000-00009F1F0000}"/>
    <cellStyle name="Normal 40 2" xfId="8051" xr:uid="{00000000-0005-0000-0000-0000A01F0000}"/>
    <cellStyle name="Normal 40 2 2" xfId="8052" xr:uid="{00000000-0005-0000-0000-0000A11F0000}"/>
    <cellStyle name="Normal 40 2 2 2" xfId="8053" xr:uid="{00000000-0005-0000-0000-0000A21F0000}"/>
    <cellStyle name="Normal 40 2 2 2 2" xfId="8054" xr:uid="{00000000-0005-0000-0000-0000A31F0000}"/>
    <cellStyle name="Normal 40 2 2 2 2 2" xfId="8055" xr:uid="{00000000-0005-0000-0000-0000A41F0000}"/>
    <cellStyle name="Normal 40 2 2 2 3" xfId="8056" xr:uid="{00000000-0005-0000-0000-0000A51F0000}"/>
    <cellStyle name="Normal 40 2 2 3" xfId="8057" xr:uid="{00000000-0005-0000-0000-0000A61F0000}"/>
    <cellStyle name="Normal 40 2 2 3 2" xfId="8058" xr:uid="{00000000-0005-0000-0000-0000A71F0000}"/>
    <cellStyle name="Normal 40 2 2 4" xfId="8059" xr:uid="{00000000-0005-0000-0000-0000A81F0000}"/>
    <cellStyle name="Normal 40 2 3" xfId="8060" xr:uid="{00000000-0005-0000-0000-0000A91F0000}"/>
    <cellStyle name="Normal 40 2 3 2" xfId="8061" xr:uid="{00000000-0005-0000-0000-0000AA1F0000}"/>
    <cellStyle name="Normal 40 2 3 2 2" xfId="8062" xr:uid="{00000000-0005-0000-0000-0000AB1F0000}"/>
    <cellStyle name="Normal 40 2 3 3" xfId="8063" xr:uid="{00000000-0005-0000-0000-0000AC1F0000}"/>
    <cellStyle name="Normal 40 2 4" xfId="8064" xr:uid="{00000000-0005-0000-0000-0000AD1F0000}"/>
    <cellStyle name="Normal 40 2 4 2" xfId="8065" xr:uid="{00000000-0005-0000-0000-0000AE1F0000}"/>
    <cellStyle name="Normal 40 2 5" xfId="8066" xr:uid="{00000000-0005-0000-0000-0000AF1F0000}"/>
    <cellStyle name="Normal 40 3" xfId="8067" xr:uid="{00000000-0005-0000-0000-0000B01F0000}"/>
    <cellStyle name="Normal 40 3 2" xfId="8068" xr:uid="{00000000-0005-0000-0000-0000B11F0000}"/>
    <cellStyle name="Normal 40 3 2 2" xfId="8069" xr:uid="{00000000-0005-0000-0000-0000B21F0000}"/>
    <cellStyle name="Normal 40 3 2 2 2" xfId="8070" xr:uid="{00000000-0005-0000-0000-0000B31F0000}"/>
    <cellStyle name="Normal 40 3 2 3" xfId="8071" xr:uid="{00000000-0005-0000-0000-0000B41F0000}"/>
    <cellStyle name="Normal 40 3 3" xfId="8072" xr:uid="{00000000-0005-0000-0000-0000B51F0000}"/>
    <cellStyle name="Normal 40 3 3 2" xfId="8073" xr:uid="{00000000-0005-0000-0000-0000B61F0000}"/>
    <cellStyle name="Normal 40 3 4" xfId="8074" xr:uid="{00000000-0005-0000-0000-0000B71F0000}"/>
    <cellStyle name="Normal 40 4" xfId="8075" xr:uid="{00000000-0005-0000-0000-0000B81F0000}"/>
    <cellStyle name="Normal 40 4 2" xfId="8076" xr:uid="{00000000-0005-0000-0000-0000B91F0000}"/>
    <cellStyle name="Normal 40 4 2 2" xfId="8077" xr:uid="{00000000-0005-0000-0000-0000BA1F0000}"/>
    <cellStyle name="Normal 40 4 3" xfId="8078" xr:uid="{00000000-0005-0000-0000-0000BB1F0000}"/>
    <cellStyle name="Normal 40 5" xfId="8079" xr:uid="{00000000-0005-0000-0000-0000BC1F0000}"/>
    <cellStyle name="Normal 40 5 2" xfId="8080" xr:uid="{00000000-0005-0000-0000-0000BD1F0000}"/>
    <cellStyle name="Normal 40 6" xfId="8081" xr:uid="{00000000-0005-0000-0000-0000BE1F0000}"/>
    <cellStyle name="Normal 41" xfId="8082" xr:uid="{00000000-0005-0000-0000-0000BF1F0000}"/>
    <cellStyle name="Normal 41 2" xfId="8083" xr:uid="{00000000-0005-0000-0000-0000C01F0000}"/>
    <cellStyle name="Normal 42" xfId="8084" xr:uid="{00000000-0005-0000-0000-0000C11F0000}"/>
    <cellStyle name="Normal 42 2" xfId="8085" xr:uid="{00000000-0005-0000-0000-0000C21F0000}"/>
    <cellStyle name="Normal 42 2 2" xfId="8086" xr:uid="{00000000-0005-0000-0000-0000C31F0000}"/>
    <cellStyle name="Normal 42 2 2 2" xfId="8087" xr:uid="{00000000-0005-0000-0000-0000C41F0000}"/>
    <cellStyle name="Normal 42 2 2 2 2" xfId="8088" xr:uid="{00000000-0005-0000-0000-0000C51F0000}"/>
    <cellStyle name="Normal 42 2 2 3" xfId="8089" xr:uid="{00000000-0005-0000-0000-0000C61F0000}"/>
    <cellStyle name="Normal 42 2 3" xfId="8090" xr:uid="{00000000-0005-0000-0000-0000C71F0000}"/>
    <cellStyle name="Normal 42 2 3 2" xfId="8091" xr:uid="{00000000-0005-0000-0000-0000C81F0000}"/>
    <cellStyle name="Normal 42 2 4" xfId="8092" xr:uid="{00000000-0005-0000-0000-0000C91F0000}"/>
    <cellStyle name="Normal 42 3" xfId="8093" xr:uid="{00000000-0005-0000-0000-0000CA1F0000}"/>
    <cellStyle name="Normal 42 3 2" xfId="8094" xr:uid="{00000000-0005-0000-0000-0000CB1F0000}"/>
    <cellStyle name="Normal 42 3 2 2" xfId="8095" xr:uid="{00000000-0005-0000-0000-0000CC1F0000}"/>
    <cellStyle name="Normal 42 3 3" xfId="8096" xr:uid="{00000000-0005-0000-0000-0000CD1F0000}"/>
    <cellStyle name="Normal 42 4" xfId="8097" xr:uid="{00000000-0005-0000-0000-0000CE1F0000}"/>
    <cellStyle name="Normal 42 4 2" xfId="8098" xr:uid="{00000000-0005-0000-0000-0000CF1F0000}"/>
    <cellStyle name="Normal 42 5" xfId="8099" xr:uid="{00000000-0005-0000-0000-0000D01F0000}"/>
    <cellStyle name="Normal 43" xfId="8100" xr:uid="{00000000-0005-0000-0000-0000D11F0000}"/>
    <cellStyle name="Normal 43 2" xfId="8101" xr:uid="{00000000-0005-0000-0000-0000D21F0000}"/>
    <cellStyle name="Normal 43 2 2" xfId="8102" xr:uid="{00000000-0005-0000-0000-0000D31F0000}"/>
    <cellStyle name="Normal 44" xfId="8103" xr:uid="{00000000-0005-0000-0000-0000D41F0000}"/>
    <cellStyle name="Normal 44 2" xfId="8104" xr:uid="{00000000-0005-0000-0000-0000D51F0000}"/>
    <cellStyle name="Normal 44 2 2" xfId="8105" xr:uid="{00000000-0005-0000-0000-0000D61F0000}"/>
    <cellStyle name="Normal 44 2 2 2" xfId="8106" xr:uid="{00000000-0005-0000-0000-0000D71F0000}"/>
    <cellStyle name="Normal 44 2 3" xfId="8107" xr:uid="{00000000-0005-0000-0000-0000D81F0000}"/>
    <cellStyle name="Normal 44 3" xfId="8108" xr:uid="{00000000-0005-0000-0000-0000D91F0000}"/>
    <cellStyle name="Normal 44 3 2" xfId="8109" xr:uid="{00000000-0005-0000-0000-0000DA1F0000}"/>
    <cellStyle name="Normal 44 4" xfId="8110" xr:uid="{00000000-0005-0000-0000-0000DB1F0000}"/>
    <cellStyle name="Normal 45" xfId="8111" xr:uid="{00000000-0005-0000-0000-0000DC1F0000}"/>
    <cellStyle name="Normal 45 2" xfId="8112" xr:uid="{00000000-0005-0000-0000-0000DD1F0000}"/>
    <cellStyle name="Normal 45 2 2" xfId="8113" xr:uid="{00000000-0005-0000-0000-0000DE1F0000}"/>
    <cellStyle name="Normal 45 3" xfId="8114" xr:uid="{00000000-0005-0000-0000-0000DF1F0000}"/>
    <cellStyle name="Normal 46" xfId="8115" xr:uid="{00000000-0005-0000-0000-0000E01F0000}"/>
    <cellStyle name="Normal 46 2" xfId="8116" xr:uid="{00000000-0005-0000-0000-0000E11F0000}"/>
    <cellStyle name="Normal 47" xfId="8117" xr:uid="{00000000-0005-0000-0000-0000E21F0000}"/>
    <cellStyle name="Normal 47 2" xfId="8118" xr:uid="{00000000-0005-0000-0000-0000E31F0000}"/>
    <cellStyle name="Normal 47 2 2" xfId="8119" xr:uid="{00000000-0005-0000-0000-0000E41F0000}"/>
    <cellStyle name="Normal 47 3" xfId="8120" xr:uid="{00000000-0005-0000-0000-0000E51F0000}"/>
    <cellStyle name="Normal 48" xfId="8121" xr:uid="{00000000-0005-0000-0000-0000E61F0000}"/>
    <cellStyle name="Normal 49" xfId="8122" xr:uid="{00000000-0005-0000-0000-0000E71F0000}"/>
    <cellStyle name="Normal 49 2" xfId="8123" xr:uid="{00000000-0005-0000-0000-0000E81F0000}"/>
    <cellStyle name="Normal 5" xfId="8124" xr:uid="{00000000-0005-0000-0000-0000E91F0000}"/>
    <cellStyle name="Normal 5 2" xfId="8125" xr:uid="{00000000-0005-0000-0000-0000EA1F0000}"/>
    <cellStyle name="Normal 5 2 2" xfId="52173" xr:uid="{00000000-0005-0000-0000-0000EB1F0000}"/>
    <cellStyle name="Normal 5 3" xfId="8126" xr:uid="{00000000-0005-0000-0000-0000EC1F0000}"/>
    <cellStyle name="Normal 5 4" xfId="8127" xr:uid="{00000000-0005-0000-0000-0000ED1F0000}"/>
    <cellStyle name="Normal 5 5" xfId="8128" xr:uid="{00000000-0005-0000-0000-0000EE1F0000}"/>
    <cellStyle name="Normal 5 6" xfId="52151" xr:uid="{00000000-0005-0000-0000-0000EF1F0000}"/>
    <cellStyle name="Normal 5 7" xfId="52336" xr:uid="{859FB8D2-FE80-4A7F-A2B8-C0828C12C806}"/>
    <cellStyle name="Normal 50" xfId="8129" xr:uid="{00000000-0005-0000-0000-0000F01F0000}"/>
    <cellStyle name="Normal 51" xfId="8130" xr:uid="{00000000-0005-0000-0000-0000F11F0000}"/>
    <cellStyle name="Normal 52" xfId="8131" xr:uid="{00000000-0005-0000-0000-0000F21F0000}"/>
    <cellStyle name="Normal 53" xfId="8132" xr:uid="{00000000-0005-0000-0000-0000F31F0000}"/>
    <cellStyle name="Normal 53 2" xfId="8133" xr:uid="{00000000-0005-0000-0000-0000F41F0000}"/>
    <cellStyle name="Normal 54" xfId="8134" xr:uid="{00000000-0005-0000-0000-0000F51F0000}"/>
    <cellStyle name="Normal 55" xfId="8135" xr:uid="{00000000-0005-0000-0000-0000F61F0000}"/>
    <cellStyle name="Normal 56" xfId="8136" xr:uid="{00000000-0005-0000-0000-0000F71F0000}"/>
    <cellStyle name="Normal 57" xfId="8137" xr:uid="{00000000-0005-0000-0000-0000F81F0000}"/>
    <cellStyle name="Normal 58" xfId="8138" xr:uid="{00000000-0005-0000-0000-0000F91F0000}"/>
    <cellStyle name="Normal 59" xfId="8139" xr:uid="{00000000-0005-0000-0000-0000FA1F0000}"/>
    <cellStyle name="Normal 6" xfId="8140" xr:uid="{00000000-0005-0000-0000-0000FB1F0000}"/>
    <cellStyle name="Normal 6 2" xfId="8141" xr:uid="{00000000-0005-0000-0000-0000FC1F0000}"/>
    <cellStyle name="Normal 6 3" xfId="8142" xr:uid="{00000000-0005-0000-0000-0000FD1F0000}"/>
    <cellStyle name="Normal 6 4" xfId="52155" xr:uid="{00000000-0005-0000-0000-0000FE1F0000}"/>
    <cellStyle name="Normal 6 5" xfId="52337" xr:uid="{DDFADF79-335D-49AE-B8DA-188763EA2463}"/>
    <cellStyle name="Normal 60" xfId="8143" xr:uid="{00000000-0005-0000-0000-0000FF1F0000}"/>
    <cellStyle name="Normal 61" xfId="8144" xr:uid="{00000000-0005-0000-0000-000000200000}"/>
    <cellStyle name="Normal 62" xfId="8145" xr:uid="{00000000-0005-0000-0000-000001200000}"/>
    <cellStyle name="Normal 63" xfId="8146" xr:uid="{00000000-0005-0000-0000-000002200000}"/>
    <cellStyle name="Normal 64" xfId="8147" xr:uid="{00000000-0005-0000-0000-000003200000}"/>
    <cellStyle name="Normal 65" xfId="8148" xr:uid="{00000000-0005-0000-0000-000004200000}"/>
    <cellStyle name="Normal 66" xfId="8149" xr:uid="{00000000-0005-0000-0000-000005200000}"/>
    <cellStyle name="Normal 67" xfId="8150" xr:uid="{00000000-0005-0000-0000-000006200000}"/>
    <cellStyle name="Normal 68" xfId="8151" xr:uid="{00000000-0005-0000-0000-000007200000}"/>
    <cellStyle name="Normal 69" xfId="8152" xr:uid="{00000000-0005-0000-0000-000008200000}"/>
    <cellStyle name="Normal 7" xfId="8153" xr:uid="{00000000-0005-0000-0000-000009200000}"/>
    <cellStyle name="Normal 7 2" xfId="8154" xr:uid="{00000000-0005-0000-0000-00000A200000}"/>
    <cellStyle name="Normal 7 2 2" xfId="52178" xr:uid="{00000000-0005-0000-0000-00000B200000}"/>
    <cellStyle name="Normal 7 3" xfId="8155" xr:uid="{00000000-0005-0000-0000-00000C200000}"/>
    <cellStyle name="Normal 7 3 2" xfId="52165" xr:uid="{00000000-0005-0000-0000-00000D200000}"/>
    <cellStyle name="Normal 7 4" xfId="52157" xr:uid="{00000000-0005-0000-0000-00000E200000}"/>
    <cellStyle name="Normal 7 5" xfId="52338" xr:uid="{0BF10645-30B9-4D8B-AD6A-8DF3D58E36F6}"/>
    <cellStyle name="Normal 70" xfId="8156" xr:uid="{00000000-0005-0000-0000-00000F200000}"/>
    <cellStyle name="Normal 71" xfId="8157" xr:uid="{00000000-0005-0000-0000-000010200000}"/>
    <cellStyle name="Normal 72" xfId="8158" xr:uid="{00000000-0005-0000-0000-000011200000}"/>
    <cellStyle name="Normal 73" xfId="8159" xr:uid="{00000000-0005-0000-0000-000012200000}"/>
    <cellStyle name="Normal 73 2" xfId="8160" xr:uid="{00000000-0005-0000-0000-000013200000}"/>
    <cellStyle name="Normal 73 3" xfId="52124" xr:uid="{00000000-0005-0000-0000-000014200000}"/>
    <cellStyle name="Normal 73 4" xfId="52129" xr:uid="{00000000-0005-0000-0000-000015200000}"/>
    <cellStyle name="Normal 74" xfId="8161" xr:uid="{00000000-0005-0000-0000-000016200000}"/>
    <cellStyle name="Normal 75" xfId="52121" xr:uid="{00000000-0005-0000-0000-000017200000}"/>
    <cellStyle name="Normal 76" xfId="52126" xr:uid="{00000000-0005-0000-0000-000018200000}"/>
    <cellStyle name="Normal 77" xfId="52180" xr:uid="{20247141-17D7-4993-83A2-03286D781863}"/>
    <cellStyle name="Normal 78" xfId="52400" xr:uid="{D9D017D7-3923-4B98-BE8E-4464117AB22A}"/>
    <cellStyle name="Normal 79" xfId="8162" xr:uid="{00000000-0005-0000-0000-000019200000}"/>
    <cellStyle name="Normal 8" xfId="8163" xr:uid="{00000000-0005-0000-0000-00001A200000}"/>
    <cellStyle name="Normal 8 2" xfId="8164" xr:uid="{00000000-0005-0000-0000-00001B200000}"/>
    <cellStyle name="Normal 8 2 2" xfId="52166" xr:uid="{00000000-0005-0000-0000-00001C200000}"/>
    <cellStyle name="Normal 8 2 3" xfId="52384" xr:uid="{09203872-FF1A-4D10-B818-41CBD8ED7F10}"/>
    <cellStyle name="Normal 8 3" xfId="8165" xr:uid="{00000000-0005-0000-0000-00001D200000}"/>
    <cellStyle name="Normal 8 4" xfId="52136" xr:uid="{00000000-0005-0000-0000-00001E200000}"/>
    <cellStyle name="Normal 8 5" xfId="52316" xr:uid="{317CFA00-87CE-44FE-8CDA-2D96443988FB}"/>
    <cellStyle name="Normal 80" xfId="8166" xr:uid="{00000000-0005-0000-0000-00001F200000}"/>
    <cellStyle name="Normal 9" xfId="8167" xr:uid="{00000000-0005-0000-0000-000020200000}"/>
    <cellStyle name="Normal 9 2" xfId="8168" xr:uid="{00000000-0005-0000-0000-000021200000}"/>
    <cellStyle name="Normal 9 2 2" xfId="52174" xr:uid="{00000000-0005-0000-0000-000022200000}"/>
    <cellStyle name="Normal 9 2 3" xfId="52385" xr:uid="{4D0DD50E-F980-40D4-941E-53492E90443C}"/>
    <cellStyle name="Normal 9 3" xfId="8169" xr:uid="{00000000-0005-0000-0000-000023200000}"/>
    <cellStyle name="Normal 9 4" xfId="52138" xr:uid="{00000000-0005-0000-0000-000024200000}"/>
    <cellStyle name="Normal 9 5" xfId="52319" xr:uid="{BCAA2425-5D10-42D8-8E48-56384FCA3F11}"/>
    <cellStyle name="Note 2" xfId="8170" xr:uid="{00000000-0005-0000-0000-000025200000}"/>
    <cellStyle name="Note 2 10" xfId="8171" xr:uid="{00000000-0005-0000-0000-000026200000}"/>
    <cellStyle name="Note 2 10 2" xfId="8172" xr:uid="{00000000-0005-0000-0000-000027200000}"/>
    <cellStyle name="Note 2 10 2 2" xfId="8173" xr:uid="{00000000-0005-0000-0000-000028200000}"/>
    <cellStyle name="Note 2 10 3" xfId="8174" xr:uid="{00000000-0005-0000-0000-000029200000}"/>
    <cellStyle name="Note 2 11" xfId="8175" xr:uid="{00000000-0005-0000-0000-00002A200000}"/>
    <cellStyle name="Note 2 11 2" xfId="8176" xr:uid="{00000000-0005-0000-0000-00002B200000}"/>
    <cellStyle name="Note 2 11 2 2" xfId="8177" xr:uid="{00000000-0005-0000-0000-00002C200000}"/>
    <cellStyle name="Note 2 11 3" xfId="8178" xr:uid="{00000000-0005-0000-0000-00002D200000}"/>
    <cellStyle name="Note 2 12" xfId="8179" xr:uid="{00000000-0005-0000-0000-00002E200000}"/>
    <cellStyle name="Note 2 12 2" xfId="8180" xr:uid="{00000000-0005-0000-0000-00002F200000}"/>
    <cellStyle name="Note 2 12 2 2" xfId="8181" xr:uid="{00000000-0005-0000-0000-000030200000}"/>
    <cellStyle name="Note 2 12 3" xfId="8182" xr:uid="{00000000-0005-0000-0000-000031200000}"/>
    <cellStyle name="Note 2 13" xfId="8183" xr:uid="{00000000-0005-0000-0000-000032200000}"/>
    <cellStyle name="Note 2 13 2" xfId="8184" xr:uid="{00000000-0005-0000-0000-000033200000}"/>
    <cellStyle name="Note 2 14" xfId="8185" xr:uid="{00000000-0005-0000-0000-000034200000}"/>
    <cellStyle name="Note 2 15" xfId="52278" xr:uid="{0D48C8AA-735D-41A8-8FB2-CDA17D8CF22C}"/>
    <cellStyle name="Note 2 2" xfId="8186" xr:uid="{00000000-0005-0000-0000-000035200000}"/>
    <cellStyle name="Note 2 2 2" xfId="8187" xr:uid="{00000000-0005-0000-0000-000036200000}"/>
    <cellStyle name="Note 2 2 2 2" xfId="8188" xr:uid="{00000000-0005-0000-0000-000037200000}"/>
    <cellStyle name="Note 2 2 3" xfId="8189" xr:uid="{00000000-0005-0000-0000-000038200000}"/>
    <cellStyle name="Note 2 3" xfId="8190" xr:uid="{00000000-0005-0000-0000-000039200000}"/>
    <cellStyle name="Note 2 3 2" xfId="8191" xr:uid="{00000000-0005-0000-0000-00003A200000}"/>
    <cellStyle name="Note 2 3 2 2" xfId="8192" xr:uid="{00000000-0005-0000-0000-00003B200000}"/>
    <cellStyle name="Note 2 3 3" xfId="8193" xr:uid="{00000000-0005-0000-0000-00003C200000}"/>
    <cellStyle name="Note 2 4" xfId="8194" xr:uid="{00000000-0005-0000-0000-00003D200000}"/>
    <cellStyle name="Note 2 4 2" xfId="8195" xr:uid="{00000000-0005-0000-0000-00003E200000}"/>
    <cellStyle name="Note 2 4 2 2" xfId="8196" xr:uid="{00000000-0005-0000-0000-00003F200000}"/>
    <cellStyle name="Note 2 4 3" xfId="8197" xr:uid="{00000000-0005-0000-0000-000040200000}"/>
    <cellStyle name="Note 2 5" xfId="8198" xr:uid="{00000000-0005-0000-0000-000041200000}"/>
    <cellStyle name="Note 2 5 2" xfId="8199" xr:uid="{00000000-0005-0000-0000-000042200000}"/>
    <cellStyle name="Note 2 5 2 2" xfId="8200" xr:uid="{00000000-0005-0000-0000-000043200000}"/>
    <cellStyle name="Note 2 5 3" xfId="8201" xr:uid="{00000000-0005-0000-0000-000044200000}"/>
    <cellStyle name="Note 2 6" xfId="8202" xr:uid="{00000000-0005-0000-0000-000045200000}"/>
    <cellStyle name="Note 2 6 2" xfId="8203" xr:uid="{00000000-0005-0000-0000-000046200000}"/>
    <cellStyle name="Note 2 6 2 2" xfId="8204" xr:uid="{00000000-0005-0000-0000-000047200000}"/>
    <cellStyle name="Note 2 6 3" xfId="8205" xr:uid="{00000000-0005-0000-0000-000048200000}"/>
    <cellStyle name="Note 2 7" xfId="8206" xr:uid="{00000000-0005-0000-0000-000049200000}"/>
    <cellStyle name="Note 2 7 2" xfId="8207" xr:uid="{00000000-0005-0000-0000-00004A200000}"/>
    <cellStyle name="Note 2 7 2 2" xfId="8208" xr:uid="{00000000-0005-0000-0000-00004B200000}"/>
    <cellStyle name="Note 2 7 3" xfId="8209" xr:uid="{00000000-0005-0000-0000-00004C200000}"/>
    <cellStyle name="Note 2 8" xfId="8210" xr:uid="{00000000-0005-0000-0000-00004D200000}"/>
    <cellStyle name="Note 2 8 2" xfId="8211" xr:uid="{00000000-0005-0000-0000-00004E200000}"/>
    <cellStyle name="Note 2 8 2 2" xfId="8212" xr:uid="{00000000-0005-0000-0000-00004F200000}"/>
    <cellStyle name="Note 2 8 3" xfId="8213" xr:uid="{00000000-0005-0000-0000-000050200000}"/>
    <cellStyle name="Note 2 9" xfId="8214" xr:uid="{00000000-0005-0000-0000-000051200000}"/>
    <cellStyle name="Note 2 9 2" xfId="8215" xr:uid="{00000000-0005-0000-0000-000052200000}"/>
    <cellStyle name="Note 2 9 2 2" xfId="8216" xr:uid="{00000000-0005-0000-0000-000053200000}"/>
    <cellStyle name="Note 2 9 3" xfId="8217" xr:uid="{00000000-0005-0000-0000-000054200000}"/>
    <cellStyle name="Note 3" xfId="8218" xr:uid="{00000000-0005-0000-0000-000055200000}"/>
    <cellStyle name="Note 3 10" xfId="8219" xr:uid="{00000000-0005-0000-0000-000056200000}"/>
    <cellStyle name="Note 3 10 2" xfId="8220" xr:uid="{00000000-0005-0000-0000-000057200000}"/>
    <cellStyle name="Note 3 10 2 2" xfId="8221" xr:uid="{00000000-0005-0000-0000-000058200000}"/>
    <cellStyle name="Note 3 10 3" xfId="8222" xr:uid="{00000000-0005-0000-0000-000059200000}"/>
    <cellStyle name="Note 3 11" xfId="8223" xr:uid="{00000000-0005-0000-0000-00005A200000}"/>
    <cellStyle name="Note 3 11 2" xfId="8224" xr:uid="{00000000-0005-0000-0000-00005B200000}"/>
    <cellStyle name="Note 3 11 2 2" xfId="8225" xr:uid="{00000000-0005-0000-0000-00005C200000}"/>
    <cellStyle name="Note 3 11 3" xfId="8226" xr:uid="{00000000-0005-0000-0000-00005D200000}"/>
    <cellStyle name="Note 3 12" xfId="8227" xr:uid="{00000000-0005-0000-0000-00005E200000}"/>
    <cellStyle name="Note 3 12 2" xfId="8228" xr:uid="{00000000-0005-0000-0000-00005F200000}"/>
    <cellStyle name="Note 3 12 2 2" xfId="8229" xr:uid="{00000000-0005-0000-0000-000060200000}"/>
    <cellStyle name="Note 3 12 3" xfId="8230" xr:uid="{00000000-0005-0000-0000-000061200000}"/>
    <cellStyle name="Note 3 13" xfId="8231" xr:uid="{00000000-0005-0000-0000-000062200000}"/>
    <cellStyle name="Note 3 13 2" xfId="8232" xr:uid="{00000000-0005-0000-0000-000063200000}"/>
    <cellStyle name="Note 3 14" xfId="8233" xr:uid="{00000000-0005-0000-0000-000064200000}"/>
    <cellStyle name="Note 3 2" xfId="8234" xr:uid="{00000000-0005-0000-0000-000065200000}"/>
    <cellStyle name="Note 3 2 2" xfId="8235" xr:uid="{00000000-0005-0000-0000-000066200000}"/>
    <cellStyle name="Note 3 2 2 2" xfId="8236" xr:uid="{00000000-0005-0000-0000-000067200000}"/>
    <cellStyle name="Note 3 2 3" xfId="8237" xr:uid="{00000000-0005-0000-0000-000068200000}"/>
    <cellStyle name="Note 3 3" xfId="8238" xr:uid="{00000000-0005-0000-0000-000069200000}"/>
    <cellStyle name="Note 3 3 2" xfId="8239" xr:uid="{00000000-0005-0000-0000-00006A200000}"/>
    <cellStyle name="Note 3 3 2 2" xfId="8240" xr:uid="{00000000-0005-0000-0000-00006B200000}"/>
    <cellStyle name="Note 3 3 3" xfId="8241" xr:uid="{00000000-0005-0000-0000-00006C200000}"/>
    <cellStyle name="Note 3 4" xfId="8242" xr:uid="{00000000-0005-0000-0000-00006D200000}"/>
    <cellStyle name="Note 3 4 2" xfId="8243" xr:uid="{00000000-0005-0000-0000-00006E200000}"/>
    <cellStyle name="Note 3 4 2 2" xfId="8244" xr:uid="{00000000-0005-0000-0000-00006F200000}"/>
    <cellStyle name="Note 3 4 3" xfId="8245" xr:uid="{00000000-0005-0000-0000-000070200000}"/>
    <cellStyle name="Note 3 5" xfId="8246" xr:uid="{00000000-0005-0000-0000-000071200000}"/>
    <cellStyle name="Note 3 5 2" xfId="8247" xr:uid="{00000000-0005-0000-0000-000072200000}"/>
    <cellStyle name="Note 3 5 2 2" xfId="8248" xr:uid="{00000000-0005-0000-0000-000073200000}"/>
    <cellStyle name="Note 3 5 3" xfId="8249" xr:uid="{00000000-0005-0000-0000-000074200000}"/>
    <cellStyle name="Note 3 6" xfId="8250" xr:uid="{00000000-0005-0000-0000-000075200000}"/>
    <cellStyle name="Note 3 6 2" xfId="8251" xr:uid="{00000000-0005-0000-0000-000076200000}"/>
    <cellStyle name="Note 3 6 2 2" xfId="8252" xr:uid="{00000000-0005-0000-0000-000077200000}"/>
    <cellStyle name="Note 3 6 3" xfId="8253" xr:uid="{00000000-0005-0000-0000-000078200000}"/>
    <cellStyle name="Note 3 7" xfId="8254" xr:uid="{00000000-0005-0000-0000-000079200000}"/>
    <cellStyle name="Note 3 7 2" xfId="8255" xr:uid="{00000000-0005-0000-0000-00007A200000}"/>
    <cellStyle name="Note 3 7 2 2" xfId="8256" xr:uid="{00000000-0005-0000-0000-00007B200000}"/>
    <cellStyle name="Note 3 7 3" xfId="8257" xr:uid="{00000000-0005-0000-0000-00007C200000}"/>
    <cellStyle name="Note 3 8" xfId="8258" xr:uid="{00000000-0005-0000-0000-00007D200000}"/>
    <cellStyle name="Note 3 8 2" xfId="8259" xr:uid="{00000000-0005-0000-0000-00007E200000}"/>
    <cellStyle name="Note 3 8 2 2" xfId="8260" xr:uid="{00000000-0005-0000-0000-00007F200000}"/>
    <cellStyle name="Note 3 8 3" xfId="8261" xr:uid="{00000000-0005-0000-0000-000080200000}"/>
    <cellStyle name="Note 3 9" xfId="8262" xr:uid="{00000000-0005-0000-0000-000081200000}"/>
    <cellStyle name="Note 3 9 2" xfId="8263" xr:uid="{00000000-0005-0000-0000-000082200000}"/>
    <cellStyle name="Note 3 9 2 2" xfId="8264" xr:uid="{00000000-0005-0000-0000-000083200000}"/>
    <cellStyle name="Note 3 9 3" xfId="8265" xr:uid="{00000000-0005-0000-0000-000084200000}"/>
    <cellStyle name="Note 4" xfId="8266" xr:uid="{00000000-0005-0000-0000-000085200000}"/>
    <cellStyle name="Note 4 10" xfId="8267" xr:uid="{00000000-0005-0000-0000-000086200000}"/>
    <cellStyle name="Note 4 10 2" xfId="8268" xr:uid="{00000000-0005-0000-0000-000087200000}"/>
    <cellStyle name="Note 4 10 2 2" xfId="8269" xr:uid="{00000000-0005-0000-0000-000088200000}"/>
    <cellStyle name="Note 4 10 3" xfId="8270" xr:uid="{00000000-0005-0000-0000-000089200000}"/>
    <cellStyle name="Note 4 11" xfId="8271" xr:uid="{00000000-0005-0000-0000-00008A200000}"/>
    <cellStyle name="Note 4 11 2" xfId="8272" xr:uid="{00000000-0005-0000-0000-00008B200000}"/>
    <cellStyle name="Note 4 11 2 2" xfId="8273" xr:uid="{00000000-0005-0000-0000-00008C200000}"/>
    <cellStyle name="Note 4 11 3" xfId="8274" xr:uid="{00000000-0005-0000-0000-00008D200000}"/>
    <cellStyle name="Note 4 12" xfId="8275" xr:uid="{00000000-0005-0000-0000-00008E200000}"/>
    <cellStyle name="Note 4 12 2" xfId="8276" xr:uid="{00000000-0005-0000-0000-00008F200000}"/>
    <cellStyle name="Note 4 12 2 2" xfId="8277" xr:uid="{00000000-0005-0000-0000-000090200000}"/>
    <cellStyle name="Note 4 12 3" xfId="8278" xr:uid="{00000000-0005-0000-0000-000091200000}"/>
    <cellStyle name="Note 4 13" xfId="8279" xr:uid="{00000000-0005-0000-0000-000092200000}"/>
    <cellStyle name="Note 4 13 2" xfId="8280" xr:uid="{00000000-0005-0000-0000-000093200000}"/>
    <cellStyle name="Note 4 14" xfId="8281" xr:uid="{00000000-0005-0000-0000-000094200000}"/>
    <cellStyle name="Note 4 2" xfId="8282" xr:uid="{00000000-0005-0000-0000-000095200000}"/>
    <cellStyle name="Note 4 2 2" xfId="8283" xr:uid="{00000000-0005-0000-0000-000096200000}"/>
    <cellStyle name="Note 4 2 2 2" xfId="8284" xr:uid="{00000000-0005-0000-0000-000097200000}"/>
    <cellStyle name="Note 4 2 3" xfId="8285" xr:uid="{00000000-0005-0000-0000-000098200000}"/>
    <cellStyle name="Note 4 3" xfId="8286" xr:uid="{00000000-0005-0000-0000-000099200000}"/>
    <cellStyle name="Note 4 3 2" xfId="8287" xr:uid="{00000000-0005-0000-0000-00009A200000}"/>
    <cellStyle name="Note 4 3 2 2" xfId="8288" xr:uid="{00000000-0005-0000-0000-00009B200000}"/>
    <cellStyle name="Note 4 3 3" xfId="8289" xr:uid="{00000000-0005-0000-0000-00009C200000}"/>
    <cellStyle name="Note 4 4" xfId="8290" xr:uid="{00000000-0005-0000-0000-00009D200000}"/>
    <cellStyle name="Note 4 4 2" xfId="8291" xr:uid="{00000000-0005-0000-0000-00009E200000}"/>
    <cellStyle name="Note 4 4 2 2" xfId="8292" xr:uid="{00000000-0005-0000-0000-00009F200000}"/>
    <cellStyle name="Note 4 4 3" xfId="8293" xr:uid="{00000000-0005-0000-0000-0000A0200000}"/>
    <cellStyle name="Note 4 5" xfId="8294" xr:uid="{00000000-0005-0000-0000-0000A1200000}"/>
    <cellStyle name="Note 4 5 2" xfId="8295" xr:uid="{00000000-0005-0000-0000-0000A2200000}"/>
    <cellStyle name="Note 4 5 2 2" xfId="8296" xr:uid="{00000000-0005-0000-0000-0000A3200000}"/>
    <cellStyle name="Note 4 5 3" xfId="8297" xr:uid="{00000000-0005-0000-0000-0000A4200000}"/>
    <cellStyle name="Note 4 6" xfId="8298" xr:uid="{00000000-0005-0000-0000-0000A5200000}"/>
    <cellStyle name="Note 4 6 2" xfId="8299" xr:uid="{00000000-0005-0000-0000-0000A6200000}"/>
    <cellStyle name="Note 4 6 2 2" xfId="8300" xr:uid="{00000000-0005-0000-0000-0000A7200000}"/>
    <cellStyle name="Note 4 6 3" xfId="8301" xr:uid="{00000000-0005-0000-0000-0000A8200000}"/>
    <cellStyle name="Note 4 7" xfId="8302" xr:uid="{00000000-0005-0000-0000-0000A9200000}"/>
    <cellStyle name="Note 4 7 2" xfId="8303" xr:uid="{00000000-0005-0000-0000-0000AA200000}"/>
    <cellStyle name="Note 4 7 2 2" xfId="8304" xr:uid="{00000000-0005-0000-0000-0000AB200000}"/>
    <cellStyle name="Note 4 7 3" xfId="8305" xr:uid="{00000000-0005-0000-0000-0000AC200000}"/>
    <cellStyle name="Note 4 8" xfId="8306" xr:uid="{00000000-0005-0000-0000-0000AD200000}"/>
    <cellStyle name="Note 4 8 2" xfId="8307" xr:uid="{00000000-0005-0000-0000-0000AE200000}"/>
    <cellStyle name="Note 4 8 2 2" xfId="8308" xr:uid="{00000000-0005-0000-0000-0000AF200000}"/>
    <cellStyle name="Note 4 8 3" xfId="8309" xr:uid="{00000000-0005-0000-0000-0000B0200000}"/>
    <cellStyle name="Note 4 9" xfId="8310" xr:uid="{00000000-0005-0000-0000-0000B1200000}"/>
    <cellStyle name="Note 4 9 2" xfId="8311" xr:uid="{00000000-0005-0000-0000-0000B2200000}"/>
    <cellStyle name="Note 4 9 2 2" xfId="8312" xr:uid="{00000000-0005-0000-0000-0000B3200000}"/>
    <cellStyle name="Note 4 9 3" xfId="8313" xr:uid="{00000000-0005-0000-0000-0000B4200000}"/>
    <cellStyle name="Note 5" xfId="8314" xr:uid="{00000000-0005-0000-0000-0000B5200000}"/>
    <cellStyle name="Note 5 2" xfId="8315" xr:uid="{00000000-0005-0000-0000-0000B6200000}"/>
    <cellStyle name="Note 5 3" xfId="8316" xr:uid="{00000000-0005-0000-0000-0000B7200000}"/>
    <cellStyle name="Note 5 3 2" xfId="8317" xr:uid="{00000000-0005-0000-0000-0000B8200000}"/>
    <cellStyle name="Note 5 4" xfId="8318" xr:uid="{00000000-0005-0000-0000-0000B9200000}"/>
    <cellStyle name="Note 5 4 2" xfId="8319" xr:uid="{00000000-0005-0000-0000-0000BA200000}"/>
    <cellStyle name="Note 6" xfId="8320" xr:uid="{00000000-0005-0000-0000-0000BB200000}"/>
    <cellStyle name="Note 6 2" xfId="8321" xr:uid="{00000000-0005-0000-0000-0000BC200000}"/>
    <cellStyle name="Note 7" xfId="8322" xr:uid="{00000000-0005-0000-0000-0000BD200000}"/>
    <cellStyle name="Note 7 2" xfId="8323" xr:uid="{00000000-0005-0000-0000-0000BE200000}"/>
    <cellStyle name="Note 7 2 2" xfId="8324" xr:uid="{00000000-0005-0000-0000-0000BF200000}"/>
    <cellStyle name="Note 7 3" xfId="8325" xr:uid="{00000000-0005-0000-0000-0000C0200000}"/>
    <cellStyle name="Note 8" xfId="8326" xr:uid="{00000000-0005-0000-0000-0000C1200000}"/>
    <cellStyle name="Note 8 2" xfId="8327" xr:uid="{00000000-0005-0000-0000-0000C2200000}"/>
    <cellStyle name="Note 9" xfId="8328" xr:uid="{00000000-0005-0000-0000-0000C3200000}"/>
    <cellStyle name="Notes" xfId="11" xr:uid="{00000000-0005-0000-0000-0000C4200000}"/>
    <cellStyle name="O_#_0dp" xfId="8329" xr:uid="{00000000-0005-0000-0000-0000C5200000}"/>
    <cellStyle name="O_#_0dp 2" xfId="8330" xr:uid="{00000000-0005-0000-0000-0000C6200000}"/>
    <cellStyle name="O_#_1dp" xfId="8331" xr:uid="{00000000-0005-0000-0000-0000C7200000}"/>
    <cellStyle name="O_#_1dp 2" xfId="8332" xr:uid="{00000000-0005-0000-0000-0000C8200000}"/>
    <cellStyle name="O_#_2dp" xfId="8333" xr:uid="{00000000-0005-0000-0000-0000C9200000}"/>
    <cellStyle name="O_#_2dp 2" xfId="8334" xr:uid="{00000000-0005-0000-0000-0000CA200000}"/>
    <cellStyle name="O_#_3dp" xfId="8335" xr:uid="{00000000-0005-0000-0000-0000CB200000}"/>
    <cellStyle name="O_#_3dp 2" xfId="8336" xr:uid="{00000000-0005-0000-0000-0000CC200000}"/>
    <cellStyle name="O_#_4dp" xfId="8337" xr:uid="{00000000-0005-0000-0000-0000CD200000}"/>
    <cellStyle name="O_#_4dp 2" xfId="8338" xr:uid="{00000000-0005-0000-0000-0000CE200000}"/>
    <cellStyle name="O_%_0dp" xfId="8339" xr:uid="{00000000-0005-0000-0000-0000CF200000}"/>
    <cellStyle name="O_%_0dp 10" xfId="8340" xr:uid="{00000000-0005-0000-0000-0000D0200000}"/>
    <cellStyle name="O_%_0dp 10 2" xfId="8341" xr:uid="{00000000-0005-0000-0000-0000D1200000}"/>
    <cellStyle name="O_%_0dp 11" xfId="8342" xr:uid="{00000000-0005-0000-0000-0000D2200000}"/>
    <cellStyle name="O_%_0dp 11 2" xfId="8343" xr:uid="{00000000-0005-0000-0000-0000D3200000}"/>
    <cellStyle name="O_%_0dp 12" xfId="8344" xr:uid="{00000000-0005-0000-0000-0000D4200000}"/>
    <cellStyle name="O_%_0dp 12 2" xfId="8345" xr:uid="{00000000-0005-0000-0000-0000D5200000}"/>
    <cellStyle name="O_%_0dp 13" xfId="8346" xr:uid="{00000000-0005-0000-0000-0000D6200000}"/>
    <cellStyle name="O_%_0dp 2" xfId="8347" xr:uid="{00000000-0005-0000-0000-0000D7200000}"/>
    <cellStyle name="O_%_0dp 2 2" xfId="8348" xr:uid="{00000000-0005-0000-0000-0000D8200000}"/>
    <cellStyle name="O_%_0dp 3" xfId="8349" xr:uid="{00000000-0005-0000-0000-0000D9200000}"/>
    <cellStyle name="O_%_0dp 3 2" xfId="8350" xr:uid="{00000000-0005-0000-0000-0000DA200000}"/>
    <cellStyle name="O_%_0dp 4" xfId="8351" xr:uid="{00000000-0005-0000-0000-0000DB200000}"/>
    <cellStyle name="O_%_0dp 4 2" xfId="8352" xr:uid="{00000000-0005-0000-0000-0000DC200000}"/>
    <cellStyle name="O_%_0dp 5" xfId="8353" xr:uid="{00000000-0005-0000-0000-0000DD200000}"/>
    <cellStyle name="O_%_0dp 5 2" xfId="8354" xr:uid="{00000000-0005-0000-0000-0000DE200000}"/>
    <cellStyle name="O_%_0dp 6" xfId="8355" xr:uid="{00000000-0005-0000-0000-0000DF200000}"/>
    <cellStyle name="O_%_0dp 6 2" xfId="8356" xr:uid="{00000000-0005-0000-0000-0000E0200000}"/>
    <cellStyle name="O_%_0dp 7" xfId="8357" xr:uid="{00000000-0005-0000-0000-0000E1200000}"/>
    <cellStyle name="O_%_0dp 7 2" xfId="8358" xr:uid="{00000000-0005-0000-0000-0000E2200000}"/>
    <cellStyle name="O_%_0dp 8" xfId="8359" xr:uid="{00000000-0005-0000-0000-0000E3200000}"/>
    <cellStyle name="O_%_0dp 8 2" xfId="8360" xr:uid="{00000000-0005-0000-0000-0000E4200000}"/>
    <cellStyle name="O_%_0dp 9" xfId="8361" xr:uid="{00000000-0005-0000-0000-0000E5200000}"/>
    <cellStyle name="O_%_0dp 9 2" xfId="8362" xr:uid="{00000000-0005-0000-0000-0000E6200000}"/>
    <cellStyle name="O_%_1dp" xfId="8363" xr:uid="{00000000-0005-0000-0000-0000E7200000}"/>
    <cellStyle name="O_%_1dp 2" xfId="8364" xr:uid="{00000000-0005-0000-0000-0000E8200000}"/>
    <cellStyle name="O_%_2dp" xfId="8365" xr:uid="{00000000-0005-0000-0000-0000E9200000}"/>
    <cellStyle name="O_%_2dp 2" xfId="8366" xr:uid="{00000000-0005-0000-0000-0000EA200000}"/>
    <cellStyle name="O_%_3dp" xfId="8367" xr:uid="{00000000-0005-0000-0000-0000EB200000}"/>
    <cellStyle name="O_%_3dp 2" xfId="8368" xr:uid="{00000000-0005-0000-0000-0000EC200000}"/>
    <cellStyle name="O_%_4dp" xfId="8369" xr:uid="{00000000-0005-0000-0000-0000ED200000}"/>
    <cellStyle name="O_%_4dp 2" xfId="8370" xr:uid="{00000000-0005-0000-0000-0000EE200000}"/>
    <cellStyle name="O_Check" xfId="8371" xr:uid="{00000000-0005-0000-0000-0000EF200000}"/>
    <cellStyle name="O_Check 2" xfId="8372" xr:uid="{00000000-0005-0000-0000-0000F0200000}"/>
    <cellStyle name="O_Check_CFSP CPA model 20060516 v49i" xfId="8373" xr:uid="{00000000-0005-0000-0000-0000F1200000}"/>
    <cellStyle name="O_Check_CFSP CPA model 20060516 v49i 10" xfId="8374" xr:uid="{00000000-0005-0000-0000-0000F2200000}"/>
    <cellStyle name="O_Check_CFSP CPA model 20060516 v49i 10 2" xfId="8375" xr:uid="{00000000-0005-0000-0000-0000F3200000}"/>
    <cellStyle name="O_Check_CFSP CPA model 20060516 v49i 11" xfId="8376" xr:uid="{00000000-0005-0000-0000-0000F4200000}"/>
    <cellStyle name="O_Check_CFSP CPA model 20060516 v49i 11 2" xfId="8377" xr:uid="{00000000-0005-0000-0000-0000F5200000}"/>
    <cellStyle name="O_Check_CFSP CPA model 20060516 v49i 12" xfId="8378" xr:uid="{00000000-0005-0000-0000-0000F6200000}"/>
    <cellStyle name="O_Check_CFSP CPA model 20060516 v49i 12 2" xfId="8379" xr:uid="{00000000-0005-0000-0000-0000F7200000}"/>
    <cellStyle name="O_Check_CFSP CPA model 20060516 v49i 13" xfId="8380" xr:uid="{00000000-0005-0000-0000-0000F8200000}"/>
    <cellStyle name="O_Check_CFSP CPA model 20060516 v49i 2" xfId="8381" xr:uid="{00000000-0005-0000-0000-0000F9200000}"/>
    <cellStyle name="O_Check_CFSP CPA model 20060516 v49i 2 2" xfId="8382" xr:uid="{00000000-0005-0000-0000-0000FA200000}"/>
    <cellStyle name="O_Check_CFSP CPA model 20060516 v49i 3" xfId="8383" xr:uid="{00000000-0005-0000-0000-0000FB200000}"/>
    <cellStyle name="O_Check_CFSP CPA model 20060516 v49i 3 2" xfId="8384" xr:uid="{00000000-0005-0000-0000-0000FC200000}"/>
    <cellStyle name="O_Check_CFSP CPA model 20060516 v49i 4" xfId="8385" xr:uid="{00000000-0005-0000-0000-0000FD200000}"/>
    <cellStyle name="O_Check_CFSP CPA model 20060516 v49i 4 2" xfId="8386" xr:uid="{00000000-0005-0000-0000-0000FE200000}"/>
    <cellStyle name="O_Check_CFSP CPA model 20060516 v49i 5" xfId="8387" xr:uid="{00000000-0005-0000-0000-0000FF200000}"/>
    <cellStyle name="O_Check_CFSP CPA model 20060516 v49i 5 2" xfId="8388" xr:uid="{00000000-0005-0000-0000-000000210000}"/>
    <cellStyle name="O_Check_CFSP CPA model 20060516 v49i 6" xfId="8389" xr:uid="{00000000-0005-0000-0000-000001210000}"/>
    <cellStyle name="O_Check_CFSP CPA model 20060516 v49i 6 2" xfId="8390" xr:uid="{00000000-0005-0000-0000-000002210000}"/>
    <cellStyle name="O_Check_CFSP CPA model 20060516 v49i 7" xfId="8391" xr:uid="{00000000-0005-0000-0000-000003210000}"/>
    <cellStyle name="O_Check_CFSP CPA model 20060516 v49i 7 2" xfId="8392" xr:uid="{00000000-0005-0000-0000-000004210000}"/>
    <cellStyle name="O_Check_CFSP CPA model 20060516 v49i 8" xfId="8393" xr:uid="{00000000-0005-0000-0000-000005210000}"/>
    <cellStyle name="O_Check_CFSP CPA model 20060516 v49i 8 2" xfId="8394" xr:uid="{00000000-0005-0000-0000-000006210000}"/>
    <cellStyle name="O_Check_CFSP CPA model 20060516 v49i 9" xfId="8395" xr:uid="{00000000-0005-0000-0000-000007210000}"/>
    <cellStyle name="O_Check_CFSP CPA model 20060516 v49i 9 2" xfId="8396" xr:uid="{00000000-0005-0000-0000-000008210000}"/>
    <cellStyle name="O_Commentary" xfId="8397" xr:uid="{00000000-0005-0000-0000-000009210000}"/>
    <cellStyle name="O_Commentary 2" xfId="8398" xr:uid="{00000000-0005-0000-0000-00000A210000}"/>
    <cellStyle name="O_Commentary 2 2" xfId="8399" xr:uid="{00000000-0005-0000-0000-00000B210000}"/>
    <cellStyle name="O_Commentary 2 2 2" xfId="8400" xr:uid="{00000000-0005-0000-0000-00000C210000}"/>
    <cellStyle name="O_Commentary 2 3" xfId="8401" xr:uid="{00000000-0005-0000-0000-00000D210000}"/>
    <cellStyle name="O_Commentary 2 3 2" xfId="8402" xr:uid="{00000000-0005-0000-0000-00000E210000}"/>
    <cellStyle name="O_Commentary 2 4" xfId="8403" xr:uid="{00000000-0005-0000-0000-00000F210000}"/>
    <cellStyle name="O_Commentary 3" xfId="8404" xr:uid="{00000000-0005-0000-0000-000010210000}"/>
    <cellStyle name="O_Commentary 3 2" xfId="8405" xr:uid="{00000000-0005-0000-0000-000011210000}"/>
    <cellStyle name="O_Commentary 4" xfId="8406" xr:uid="{00000000-0005-0000-0000-000012210000}"/>
    <cellStyle name="O_Commentary 4 2" xfId="8407" xr:uid="{00000000-0005-0000-0000-000013210000}"/>
    <cellStyle name="O_Commentary 5" xfId="8408" xr:uid="{00000000-0005-0000-0000-000014210000}"/>
    <cellStyle name="O_Date" xfId="8409" xr:uid="{00000000-0005-0000-0000-000015210000}"/>
    <cellStyle name="O_Date 2" xfId="8410" xr:uid="{00000000-0005-0000-0000-000016210000}"/>
    <cellStyle name="O_Date_CFSP CPA model 20060613 v82" xfId="8411" xr:uid="{00000000-0005-0000-0000-000017210000}"/>
    <cellStyle name="O_Date_CFSP CPA model 20060613 v82 2" xfId="8412" xr:uid="{00000000-0005-0000-0000-000018210000}"/>
    <cellStyle name="O_Date_CFSP CPA model 20060613 v82 2 2" xfId="8413" xr:uid="{00000000-0005-0000-0000-000019210000}"/>
    <cellStyle name="O_Date_CFSP CPA model 20060613 v82 2 2 2" xfId="8414" xr:uid="{00000000-0005-0000-0000-00001A210000}"/>
    <cellStyle name="O_Date_CFSP CPA model 20060613 v82 2 3" xfId="8415" xr:uid="{00000000-0005-0000-0000-00001B210000}"/>
    <cellStyle name="O_Date_CFSP CPA model 20060613 v82 2 3 2" xfId="8416" xr:uid="{00000000-0005-0000-0000-00001C210000}"/>
    <cellStyle name="O_Date_CFSP CPA model 20060613 v82 3" xfId="8417" xr:uid="{00000000-0005-0000-0000-00001D210000}"/>
    <cellStyle name="O_Date_CFSP CPA model 20060613 v82 3 2" xfId="8418" xr:uid="{00000000-0005-0000-0000-00001E210000}"/>
    <cellStyle name="O_Date_CFSP CPA model 20060613 v82 4" xfId="8419" xr:uid="{00000000-0005-0000-0000-00001F210000}"/>
    <cellStyle name="O_Date_CFSP CPA model 20060613 v82 4 2" xfId="8420" xr:uid="{00000000-0005-0000-0000-000020210000}"/>
    <cellStyle name="O_Date_Mth" xfId="8421" xr:uid="{00000000-0005-0000-0000-000021210000}"/>
    <cellStyle name="O_Date_Mth 10" xfId="8422" xr:uid="{00000000-0005-0000-0000-000022210000}"/>
    <cellStyle name="O_Date_Mth 10 2" xfId="8423" xr:uid="{00000000-0005-0000-0000-000023210000}"/>
    <cellStyle name="O_Date_Mth 10 2 2" xfId="8424" xr:uid="{00000000-0005-0000-0000-000024210000}"/>
    <cellStyle name="O_Date_Mth 10 3" xfId="8425" xr:uid="{00000000-0005-0000-0000-000025210000}"/>
    <cellStyle name="O_Date_Mth 11" xfId="8426" xr:uid="{00000000-0005-0000-0000-000026210000}"/>
    <cellStyle name="O_Date_Mth 11 2" xfId="8427" xr:uid="{00000000-0005-0000-0000-000027210000}"/>
    <cellStyle name="O_Date_Mth 11 2 2" xfId="8428" xr:uid="{00000000-0005-0000-0000-000028210000}"/>
    <cellStyle name="O_Date_Mth 11 3" xfId="8429" xr:uid="{00000000-0005-0000-0000-000029210000}"/>
    <cellStyle name="O_Date_Mth 12" xfId="8430" xr:uid="{00000000-0005-0000-0000-00002A210000}"/>
    <cellStyle name="O_Date_Mth 12 2" xfId="8431" xr:uid="{00000000-0005-0000-0000-00002B210000}"/>
    <cellStyle name="O_Date_Mth 12 2 2" xfId="8432" xr:uid="{00000000-0005-0000-0000-00002C210000}"/>
    <cellStyle name="O_Date_Mth 12 3" xfId="8433" xr:uid="{00000000-0005-0000-0000-00002D210000}"/>
    <cellStyle name="O_Date_Mth 13" xfId="8434" xr:uid="{00000000-0005-0000-0000-00002E210000}"/>
    <cellStyle name="O_Date_Mth 13 2" xfId="8435" xr:uid="{00000000-0005-0000-0000-00002F210000}"/>
    <cellStyle name="O_Date_Mth 14" xfId="8436" xr:uid="{00000000-0005-0000-0000-000030210000}"/>
    <cellStyle name="O_Date_Mth 2" xfId="8437" xr:uid="{00000000-0005-0000-0000-000031210000}"/>
    <cellStyle name="O_Date_Mth 2 2" xfId="8438" xr:uid="{00000000-0005-0000-0000-000032210000}"/>
    <cellStyle name="O_Date_Mth 2 2 2" xfId="8439" xr:uid="{00000000-0005-0000-0000-000033210000}"/>
    <cellStyle name="O_Date_Mth 2 3" xfId="8440" xr:uid="{00000000-0005-0000-0000-000034210000}"/>
    <cellStyle name="O_Date_Mth 3" xfId="8441" xr:uid="{00000000-0005-0000-0000-000035210000}"/>
    <cellStyle name="O_Date_Mth 3 2" xfId="8442" xr:uid="{00000000-0005-0000-0000-000036210000}"/>
    <cellStyle name="O_Date_Mth 3 2 2" xfId="8443" xr:uid="{00000000-0005-0000-0000-000037210000}"/>
    <cellStyle name="O_Date_Mth 3 3" xfId="8444" xr:uid="{00000000-0005-0000-0000-000038210000}"/>
    <cellStyle name="O_Date_Mth 4" xfId="8445" xr:uid="{00000000-0005-0000-0000-000039210000}"/>
    <cellStyle name="O_Date_Mth 4 2" xfId="8446" xr:uid="{00000000-0005-0000-0000-00003A210000}"/>
    <cellStyle name="O_Date_Mth 4 2 2" xfId="8447" xr:uid="{00000000-0005-0000-0000-00003B210000}"/>
    <cellStyle name="O_Date_Mth 4 3" xfId="8448" xr:uid="{00000000-0005-0000-0000-00003C210000}"/>
    <cellStyle name="O_Date_Mth 5" xfId="8449" xr:uid="{00000000-0005-0000-0000-00003D210000}"/>
    <cellStyle name="O_Date_Mth 5 2" xfId="8450" xr:uid="{00000000-0005-0000-0000-00003E210000}"/>
    <cellStyle name="O_Date_Mth 5 2 2" xfId="8451" xr:uid="{00000000-0005-0000-0000-00003F210000}"/>
    <cellStyle name="O_Date_Mth 5 3" xfId="8452" xr:uid="{00000000-0005-0000-0000-000040210000}"/>
    <cellStyle name="O_Date_Mth 6" xfId="8453" xr:uid="{00000000-0005-0000-0000-000041210000}"/>
    <cellStyle name="O_Date_Mth 6 2" xfId="8454" xr:uid="{00000000-0005-0000-0000-000042210000}"/>
    <cellStyle name="O_Date_Mth 6 2 2" xfId="8455" xr:uid="{00000000-0005-0000-0000-000043210000}"/>
    <cellStyle name="O_Date_Mth 6 3" xfId="8456" xr:uid="{00000000-0005-0000-0000-000044210000}"/>
    <cellStyle name="O_Date_Mth 7" xfId="8457" xr:uid="{00000000-0005-0000-0000-000045210000}"/>
    <cellStyle name="O_Date_Mth 7 2" xfId="8458" xr:uid="{00000000-0005-0000-0000-000046210000}"/>
    <cellStyle name="O_Date_Mth 7 2 2" xfId="8459" xr:uid="{00000000-0005-0000-0000-000047210000}"/>
    <cellStyle name="O_Date_Mth 7 3" xfId="8460" xr:uid="{00000000-0005-0000-0000-000048210000}"/>
    <cellStyle name="O_Date_Mth 8" xfId="8461" xr:uid="{00000000-0005-0000-0000-000049210000}"/>
    <cellStyle name="O_Date_Mth 8 2" xfId="8462" xr:uid="{00000000-0005-0000-0000-00004A210000}"/>
    <cellStyle name="O_Date_Mth 8 2 2" xfId="8463" xr:uid="{00000000-0005-0000-0000-00004B210000}"/>
    <cellStyle name="O_Date_Mth 8 3" xfId="8464" xr:uid="{00000000-0005-0000-0000-00004C210000}"/>
    <cellStyle name="O_Date_Mth 9" xfId="8465" xr:uid="{00000000-0005-0000-0000-00004D210000}"/>
    <cellStyle name="O_Date_Mth 9 2" xfId="8466" xr:uid="{00000000-0005-0000-0000-00004E210000}"/>
    <cellStyle name="O_Date_Mth 9 2 2" xfId="8467" xr:uid="{00000000-0005-0000-0000-00004F210000}"/>
    <cellStyle name="O_Date_Mth 9 3" xfId="8468" xr:uid="{00000000-0005-0000-0000-000050210000}"/>
    <cellStyle name="O_Date_YE" xfId="8469" xr:uid="{00000000-0005-0000-0000-000051210000}"/>
    <cellStyle name="O_Date_YE 2" xfId="8470" xr:uid="{00000000-0005-0000-0000-000052210000}"/>
    <cellStyle name="O_Date_YE 2 2" xfId="8471" xr:uid="{00000000-0005-0000-0000-000053210000}"/>
    <cellStyle name="O_Date_YE 2 2 2" xfId="8472" xr:uid="{00000000-0005-0000-0000-000054210000}"/>
    <cellStyle name="O_Date_YE 2 3" xfId="8473" xr:uid="{00000000-0005-0000-0000-000055210000}"/>
    <cellStyle name="O_Date_YE 2 3 2" xfId="8474" xr:uid="{00000000-0005-0000-0000-000056210000}"/>
    <cellStyle name="O_Date_YE 3" xfId="8475" xr:uid="{00000000-0005-0000-0000-000057210000}"/>
    <cellStyle name="O_Date_YE 3 2" xfId="8476" xr:uid="{00000000-0005-0000-0000-000058210000}"/>
    <cellStyle name="O_Date_YE 4" xfId="8477" xr:uid="{00000000-0005-0000-0000-000059210000}"/>
    <cellStyle name="O_Date_YE 4 2" xfId="8478" xr:uid="{00000000-0005-0000-0000-00005A210000}"/>
    <cellStyle name="O_Date_Yr" xfId="8479" xr:uid="{00000000-0005-0000-0000-00005B210000}"/>
    <cellStyle name="O_Date_Yr 2" xfId="8480" xr:uid="{00000000-0005-0000-0000-00005C210000}"/>
    <cellStyle name="O_Date_Yr 2 2" xfId="8481" xr:uid="{00000000-0005-0000-0000-00005D210000}"/>
    <cellStyle name="O_Date_Yr 3" xfId="8482" xr:uid="{00000000-0005-0000-0000-00005E210000}"/>
    <cellStyle name="O_Date_Yr 3 2" xfId="8483" xr:uid="{00000000-0005-0000-0000-00005F210000}"/>
    <cellStyle name="O_Date_Yr 4" xfId="8484" xr:uid="{00000000-0005-0000-0000-000060210000}"/>
    <cellStyle name="O_Flag_YesNo" xfId="8485" xr:uid="{00000000-0005-0000-0000-000061210000}"/>
    <cellStyle name="O_Flag_YesNo 2" xfId="8486" xr:uid="{00000000-0005-0000-0000-000062210000}"/>
    <cellStyle name="O_Text" xfId="8487" xr:uid="{00000000-0005-0000-0000-000063210000}"/>
    <cellStyle name="O_Text 2" xfId="8488" xr:uid="{00000000-0005-0000-0000-000064210000}"/>
    <cellStyle name="O_Text 3" xfId="8489" xr:uid="{00000000-0005-0000-0000-000065210000}"/>
    <cellStyle name="O_Text_Sheet1" xfId="8490" xr:uid="{00000000-0005-0000-0000-000066210000}"/>
    <cellStyle name="O_Text_Sheet1 2" xfId="8491" xr:uid="{00000000-0005-0000-0000-000067210000}"/>
    <cellStyle name="OffSheet" xfId="8492" xr:uid="{00000000-0005-0000-0000-000068210000}"/>
    <cellStyle name="OffSheet 10" xfId="8493" xr:uid="{00000000-0005-0000-0000-000069210000}"/>
    <cellStyle name="OffSheet 10 2" xfId="8494" xr:uid="{00000000-0005-0000-0000-00006A210000}"/>
    <cellStyle name="OffSheet 11" xfId="8495" xr:uid="{00000000-0005-0000-0000-00006B210000}"/>
    <cellStyle name="OffSheet 11 2" xfId="8496" xr:uid="{00000000-0005-0000-0000-00006C210000}"/>
    <cellStyle name="OffSheet 12" xfId="8497" xr:uid="{00000000-0005-0000-0000-00006D210000}"/>
    <cellStyle name="OffSheet 2" xfId="8498" xr:uid="{00000000-0005-0000-0000-00006E210000}"/>
    <cellStyle name="OffSheet 2 2" xfId="8499" xr:uid="{00000000-0005-0000-0000-00006F210000}"/>
    <cellStyle name="OffSheet 3" xfId="8500" xr:uid="{00000000-0005-0000-0000-000070210000}"/>
    <cellStyle name="OffSheet 3 2" xfId="8501" xr:uid="{00000000-0005-0000-0000-000071210000}"/>
    <cellStyle name="OffSheet 4" xfId="8502" xr:uid="{00000000-0005-0000-0000-000072210000}"/>
    <cellStyle name="OffSheet 4 2" xfId="8503" xr:uid="{00000000-0005-0000-0000-000073210000}"/>
    <cellStyle name="OffSheet 5" xfId="8504" xr:uid="{00000000-0005-0000-0000-000074210000}"/>
    <cellStyle name="OffSheet 5 2" xfId="8505" xr:uid="{00000000-0005-0000-0000-000075210000}"/>
    <cellStyle name="OffSheet 6" xfId="8506" xr:uid="{00000000-0005-0000-0000-000076210000}"/>
    <cellStyle name="OffSheet 6 2" xfId="8507" xr:uid="{00000000-0005-0000-0000-000077210000}"/>
    <cellStyle name="OffSheet 7" xfId="8508" xr:uid="{00000000-0005-0000-0000-000078210000}"/>
    <cellStyle name="OffSheet 7 2" xfId="8509" xr:uid="{00000000-0005-0000-0000-000079210000}"/>
    <cellStyle name="OffSheet 8" xfId="8510" xr:uid="{00000000-0005-0000-0000-00007A210000}"/>
    <cellStyle name="OffSheet 8 2" xfId="8511" xr:uid="{00000000-0005-0000-0000-00007B210000}"/>
    <cellStyle name="OffSheet 9" xfId="8512" xr:uid="{00000000-0005-0000-0000-00007C210000}"/>
    <cellStyle name="OffSheet 9 2" xfId="8513" xr:uid="{00000000-0005-0000-0000-00007D210000}"/>
    <cellStyle name="Output 2" xfId="8514" xr:uid="{00000000-0005-0000-0000-00007E210000}"/>
    <cellStyle name="Output 2 10" xfId="8515" xr:uid="{00000000-0005-0000-0000-00007F210000}"/>
    <cellStyle name="Output 2 10 2" xfId="8516" xr:uid="{00000000-0005-0000-0000-000080210000}"/>
    <cellStyle name="Output 2 11" xfId="8517" xr:uid="{00000000-0005-0000-0000-000081210000}"/>
    <cellStyle name="Output 2 11 2" xfId="8518" xr:uid="{00000000-0005-0000-0000-000082210000}"/>
    <cellStyle name="Output 2 12" xfId="8519" xr:uid="{00000000-0005-0000-0000-000083210000}"/>
    <cellStyle name="Output 2 12 2" xfId="8520" xr:uid="{00000000-0005-0000-0000-000084210000}"/>
    <cellStyle name="Output 2 13" xfId="8521" xr:uid="{00000000-0005-0000-0000-000085210000}"/>
    <cellStyle name="Output 2 14" xfId="52279" xr:uid="{055F1CFF-6CAA-4E4B-87B2-2E76EA6B1894}"/>
    <cellStyle name="Output 2 2" xfId="8522" xr:uid="{00000000-0005-0000-0000-000086210000}"/>
    <cellStyle name="Output 2 2 2" xfId="8523" xr:uid="{00000000-0005-0000-0000-000087210000}"/>
    <cellStyle name="Output 2 3" xfId="8524" xr:uid="{00000000-0005-0000-0000-000088210000}"/>
    <cellStyle name="Output 2 3 2" xfId="8525" xr:uid="{00000000-0005-0000-0000-000089210000}"/>
    <cellStyle name="Output 2 4" xfId="8526" xr:uid="{00000000-0005-0000-0000-00008A210000}"/>
    <cellStyle name="Output 2 4 2" xfId="8527" xr:uid="{00000000-0005-0000-0000-00008B210000}"/>
    <cellStyle name="Output 2 5" xfId="8528" xr:uid="{00000000-0005-0000-0000-00008C210000}"/>
    <cellStyle name="Output 2 5 2" xfId="8529" xr:uid="{00000000-0005-0000-0000-00008D210000}"/>
    <cellStyle name="Output 2 6" xfId="8530" xr:uid="{00000000-0005-0000-0000-00008E210000}"/>
    <cellStyle name="Output 2 6 2" xfId="8531" xr:uid="{00000000-0005-0000-0000-00008F210000}"/>
    <cellStyle name="Output 2 7" xfId="8532" xr:uid="{00000000-0005-0000-0000-000090210000}"/>
    <cellStyle name="Output 2 7 2" xfId="8533" xr:uid="{00000000-0005-0000-0000-000091210000}"/>
    <cellStyle name="Output 2 8" xfId="8534" xr:uid="{00000000-0005-0000-0000-000092210000}"/>
    <cellStyle name="Output 2 8 2" xfId="8535" xr:uid="{00000000-0005-0000-0000-000093210000}"/>
    <cellStyle name="Output 2 9" xfId="8536" xr:uid="{00000000-0005-0000-0000-000094210000}"/>
    <cellStyle name="Output 2 9 2" xfId="8537" xr:uid="{00000000-0005-0000-0000-000095210000}"/>
    <cellStyle name="Output 3" xfId="8538" xr:uid="{00000000-0005-0000-0000-000096210000}"/>
    <cellStyle name="Output 3 10" xfId="8539" xr:uid="{00000000-0005-0000-0000-000097210000}"/>
    <cellStyle name="Output 3 10 2" xfId="8540" xr:uid="{00000000-0005-0000-0000-000098210000}"/>
    <cellStyle name="Output 3 11" xfId="8541" xr:uid="{00000000-0005-0000-0000-000099210000}"/>
    <cellStyle name="Output 3 11 2" xfId="8542" xr:uid="{00000000-0005-0000-0000-00009A210000}"/>
    <cellStyle name="Output 3 12" xfId="8543" xr:uid="{00000000-0005-0000-0000-00009B210000}"/>
    <cellStyle name="Output 3 12 2" xfId="8544" xr:uid="{00000000-0005-0000-0000-00009C210000}"/>
    <cellStyle name="Output 3 13" xfId="8545" xr:uid="{00000000-0005-0000-0000-00009D210000}"/>
    <cellStyle name="Output 3 2" xfId="8546" xr:uid="{00000000-0005-0000-0000-00009E210000}"/>
    <cellStyle name="Output 3 2 2" xfId="8547" xr:uid="{00000000-0005-0000-0000-00009F210000}"/>
    <cellStyle name="Output 3 3" xfId="8548" xr:uid="{00000000-0005-0000-0000-0000A0210000}"/>
    <cellStyle name="Output 3 3 2" xfId="8549" xr:uid="{00000000-0005-0000-0000-0000A1210000}"/>
    <cellStyle name="Output 3 4" xfId="8550" xr:uid="{00000000-0005-0000-0000-0000A2210000}"/>
    <cellStyle name="Output 3 4 2" xfId="8551" xr:uid="{00000000-0005-0000-0000-0000A3210000}"/>
    <cellStyle name="Output 3 5" xfId="8552" xr:uid="{00000000-0005-0000-0000-0000A4210000}"/>
    <cellStyle name="Output 3 5 2" xfId="8553" xr:uid="{00000000-0005-0000-0000-0000A5210000}"/>
    <cellStyle name="Output 3 6" xfId="8554" xr:uid="{00000000-0005-0000-0000-0000A6210000}"/>
    <cellStyle name="Output 3 6 2" xfId="8555" xr:uid="{00000000-0005-0000-0000-0000A7210000}"/>
    <cellStyle name="Output 3 7" xfId="8556" xr:uid="{00000000-0005-0000-0000-0000A8210000}"/>
    <cellStyle name="Output 3 7 2" xfId="8557" xr:uid="{00000000-0005-0000-0000-0000A9210000}"/>
    <cellStyle name="Output 3 8" xfId="8558" xr:uid="{00000000-0005-0000-0000-0000AA210000}"/>
    <cellStyle name="Output 3 8 2" xfId="8559" xr:uid="{00000000-0005-0000-0000-0000AB210000}"/>
    <cellStyle name="Output 3 9" xfId="8560" xr:uid="{00000000-0005-0000-0000-0000AC210000}"/>
    <cellStyle name="Output 3 9 2" xfId="8561" xr:uid="{00000000-0005-0000-0000-0000AD210000}"/>
    <cellStyle name="Output 4" xfId="8562" xr:uid="{00000000-0005-0000-0000-0000AE210000}"/>
    <cellStyle name="Percent" xfId="2" builtinId="5"/>
    <cellStyle name="Percent 10" xfId="8563" xr:uid="{00000000-0005-0000-0000-0000B0210000}"/>
    <cellStyle name="Percent 10 10" xfId="8564" xr:uid="{00000000-0005-0000-0000-0000B1210000}"/>
    <cellStyle name="Percent 10 10 2" xfId="8565" xr:uid="{00000000-0005-0000-0000-0000B2210000}"/>
    <cellStyle name="Percent 10 10 3" xfId="8566" xr:uid="{00000000-0005-0000-0000-0000B3210000}"/>
    <cellStyle name="Percent 10 10 4" xfId="8567" xr:uid="{00000000-0005-0000-0000-0000B4210000}"/>
    <cellStyle name="Percent 10 11" xfId="8568" xr:uid="{00000000-0005-0000-0000-0000B5210000}"/>
    <cellStyle name="Percent 10 11 2" xfId="8569" xr:uid="{00000000-0005-0000-0000-0000B6210000}"/>
    <cellStyle name="Percent 10 11 3" xfId="8570" xr:uid="{00000000-0005-0000-0000-0000B7210000}"/>
    <cellStyle name="Percent 10 11 4" xfId="8571" xr:uid="{00000000-0005-0000-0000-0000B8210000}"/>
    <cellStyle name="Percent 10 12" xfId="8572" xr:uid="{00000000-0005-0000-0000-0000B9210000}"/>
    <cellStyle name="Percent 10 12 2" xfId="8573" xr:uid="{00000000-0005-0000-0000-0000BA210000}"/>
    <cellStyle name="Percent 10 12 3" xfId="8574" xr:uid="{00000000-0005-0000-0000-0000BB210000}"/>
    <cellStyle name="Percent 10 12 4" xfId="8575" xr:uid="{00000000-0005-0000-0000-0000BC210000}"/>
    <cellStyle name="Percent 10 12 5" xfId="8576" xr:uid="{00000000-0005-0000-0000-0000BD210000}"/>
    <cellStyle name="Percent 10 13" xfId="8577" xr:uid="{00000000-0005-0000-0000-0000BE210000}"/>
    <cellStyle name="Percent 10 14" xfId="8578" xr:uid="{00000000-0005-0000-0000-0000BF210000}"/>
    <cellStyle name="Percent 10 15" xfId="8579" xr:uid="{00000000-0005-0000-0000-0000C0210000}"/>
    <cellStyle name="Percent 10 16" xfId="8580" xr:uid="{00000000-0005-0000-0000-0000C1210000}"/>
    <cellStyle name="Percent 10 17" xfId="8581" xr:uid="{00000000-0005-0000-0000-0000C2210000}"/>
    <cellStyle name="Percent 10 2" xfId="8582" xr:uid="{00000000-0005-0000-0000-0000C3210000}"/>
    <cellStyle name="Percent 10 2 10" xfId="8583" xr:uid="{00000000-0005-0000-0000-0000C4210000}"/>
    <cellStyle name="Percent 10 2 10 2" xfId="8584" xr:uid="{00000000-0005-0000-0000-0000C5210000}"/>
    <cellStyle name="Percent 10 2 10 3" xfId="8585" xr:uid="{00000000-0005-0000-0000-0000C6210000}"/>
    <cellStyle name="Percent 10 2 10 4" xfId="8586" xr:uid="{00000000-0005-0000-0000-0000C7210000}"/>
    <cellStyle name="Percent 10 2 10 5" xfId="8587" xr:uid="{00000000-0005-0000-0000-0000C8210000}"/>
    <cellStyle name="Percent 10 2 11" xfId="8588" xr:uid="{00000000-0005-0000-0000-0000C9210000}"/>
    <cellStyle name="Percent 10 2 12" xfId="8589" xr:uid="{00000000-0005-0000-0000-0000CA210000}"/>
    <cellStyle name="Percent 10 2 13" xfId="8590" xr:uid="{00000000-0005-0000-0000-0000CB210000}"/>
    <cellStyle name="Percent 10 2 2" xfId="8591" xr:uid="{00000000-0005-0000-0000-0000CC210000}"/>
    <cellStyle name="Percent 10 2 2 10" xfId="8592" xr:uid="{00000000-0005-0000-0000-0000CD210000}"/>
    <cellStyle name="Percent 10 2 2 11" xfId="8593" xr:uid="{00000000-0005-0000-0000-0000CE210000}"/>
    <cellStyle name="Percent 10 2 2 12" xfId="8594" xr:uid="{00000000-0005-0000-0000-0000CF210000}"/>
    <cellStyle name="Percent 10 2 2 2" xfId="8595" xr:uid="{00000000-0005-0000-0000-0000D0210000}"/>
    <cellStyle name="Percent 10 2 2 2 10" xfId="8596" xr:uid="{00000000-0005-0000-0000-0000D1210000}"/>
    <cellStyle name="Percent 10 2 2 2 2" xfId="8597" xr:uid="{00000000-0005-0000-0000-0000D2210000}"/>
    <cellStyle name="Percent 10 2 2 2 2 2" xfId="8598" xr:uid="{00000000-0005-0000-0000-0000D3210000}"/>
    <cellStyle name="Percent 10 2 2 2 2 2 2" xfId="8599" xr:uid="{00000000-0005-0000-0000-0000D4210000}"/>
    <cellStyle name="Percent 10 2 2 2 2 2 2 2" xfId="8600" xr:uid="{00000000-0005-0000-0000-0000D5210000}"/>
    <cellStyle name="Percent 10 2 2 2 2 2 2 3" xfId="8601" xr:uid="{00000000-0005-0000-0000-0000D6210000}"/>
    <cellStyle name="Percent 10 2 2 2 2 2 2 4" xfId="8602" xr:uid="{00000000-0005-0000-0000-0000D7210000}"/>
    <cellStyle name="Percent 10 2 2 2 2 2 3" xfId="8603" xr:uid="{00000000-0005-0000-0000-0000D8210000}"/>
    <cellStyle name="Percent 10 2 2 2 2 2 3 2" xfId="8604" xr:uid="{00000000-0005-0000-0000-0000D9210000}"/>
    <cellStyle name="Percent 10 2 2 2 2 2 3 3" xfId="8605" xr:uid="{00000000-0005-0000-0000-0000DA210000}"/>
    <cellStyle name="Percent 10 2 2 2 2 2 3 4" xfId="8606" xr:uid="{00000000-0005-0000-0000-0000DB210000}"/>
    <cellStyle name="Percent 10 2 2 2 2 2 4" xfId="8607" xr:uid="{00000000-0005-0000-0000-0000DC210000}"/>
    <cellStyle name="Percent 10 2 2 2 2 2 5" xfId="8608" xr:uid="{00000000-0005-0000-0000-0000DD210000}"/>
    <cellStyle name="Percent 10 2 2 2 2 2 6" xfId="8609" xr:uid="{00000000-0005-0000-0000-0000DE210000}"/>
    <cellStyle name="Percent 10 2 2 2 2 3" xfId="8610" xr:uid="{00000000-0005-0000-0000-0000DF210000}"/>
    <cellStyle name="Percent 10 2 2 2 2 3 2" xfId="8611" xr:uid="{00000000-0005-0000-0000-0000E0210000}"/>
    <cellStyle name="Percent 10 2 2 2 2 3 2 2" xfId="8612" xr:uid="{00000000-0005-0000-0000-0000E1210000}"/>
    <cellStyle name="Percent 10 2 2 2 2 3 2 3" xfId="8613" xr:uid="{00000000-0005-0000-0000-0000E2210000}"/>
    <cellStyle name="Percent 10 2 2 2 2 3 2 4" xfId="8614" xr:uid="{00000000-0005-0000-0000-0000E3210000}"/>
    <cellStyle name="Percent 10 2 2 2 2 3 3" xfId="8615" xr:uid="{00000000-0005-0000-0000-0000E4210000}"/>
    <cellStyle name="Percent 10 2 2 2 2 3 3 2" xfId="8616" xr:uid="{00000000-0005-0000-0000-0000E5210000}"/>
    <cellStyle name="Percent 10 2 2 2 2 3 3 3" xfId="8617" xr:uid="{00000000-0005-0000-0000-0000E6210000}"/>
    <cellStyle name="Percent 10 2 2 2 2 3 3 4" xfId="8618" xr:uid="{00000000-0005-0000-0000-0000E7210000}"/>
    <cellStyle name="Percent 10 2 2 2 2 3 4" xfId="8619" xr:uid="{00000000-0005-0000-0000-0000E8210000}"/>
    <cellStyle name="Percent 10 2 2 2 2 3 5" xfId="8620" xr:uid="{00000000-0005-0000-0000-0000E9210000}"/>
    <cellStyle name="Percent 10 2 2 2 2 3 6" xfId="8621" xr:uid="{00000000-0005-0000-0000-0000EA210000}"/>
    <cellStyle name="Percent 10 2 2 2 2 4" xfId="8622" xr:uid="{00000000-0005-0000-0000-0000EB210000}"/>
    <cellStyle name="Percent 10 2 2 2 2 4 2" xfId="8623" xr:uid="{00000000-0005-0000-0000-0000EC210000}"/>
    <cellStyle name="Percent 10 2 2 2 2 4 3" xfId="8624" xr:uid="{00000000-0005-0000-0000-0000ED210000}"/>
    <cellStyle name="Percent 10 2 2 2 2 4 4" xfId="8625" xr:uid="{00000000-0005-0000-0000-0000EE210000}"/>
    <cellStyle name="Percent 10 2 2 2 2 5" xfId="8626" xr:uid="{00000000-0005-0000-0000-0000EF210000}"/>
    <cellStyle name="Percent 10 2 2 2 2 5 2" xfId="8627" xr:uid="{00000000-0005-0000-0000-0000F0210000}"/>
    <cellStyle name="Percent 10 2 2 2 2 5 3" xfId="8628" xr:uid="{00000000-0005-0000-0000-0000F1210000}"/>
    <cellStyle name="Percent 10 2 2 2 2 5 4" xfId="8629" xr:uid="{00000000-0005-0000-0000-0000F2210000}"/>
    <cellStyle name="Percent 10 2 2 2 2 6" xfId="8630" xr:uid="{00000000-0005-0000-0000-0000F3210000}"/>
    <cellStyle name="Percent 10 2 2 2 2 7" xfId="8631" xr:uid="{00000000-0005-0000-0000-0000F4210000}"/>
    <cellStyle name="Percent 10 2 2 2 2 8" xfId="8632" xr:uid="{00000000-0005-0000-0000-0000F5210000}"/>
    <cellStyle name="Percent 10 2 2 2 3" xfId="8633" xr:uid="{00000000-0005-0000-0000-0000F6210000}"/>
    <cellStyle name="Percent 10 2 2 2 3 2" xfId="8634" xr:uid="{00000000-0005-0000-0000-0000F7210000}"/>
    <cellStyle name="Percent 10 2 2 2 3 2 2" xfId="8635" xr:uid="{00000000-0005-0000-0000-0000F8210000}"/>
    <cellStyle name="Percent 10 2 2 2 3 2 2 2" xfId="8636" xr:uid="{00000000-0005-0000-0000-0000F9210000}"/>
    <cellStyle name="Percent 10 2 2 2 3 2 2 3" xfId="8637" xr:uid="{00000000-0005-0000-0000-0000FA210000}"/>
    <cellStyle name="Percent 10 2 2 2 3 2 2 4" xfId="8638" xr:uid="{00000000-0005-0000-0000-0000FB210000}"/>
    <cellStyle name="Percent 10 2 2 2 3 2 3" xfId="8639" xr:uid="{00000000-0005-0000-0000-0000FC210000}"/>
    <cellStyle name="Percent 10 2 2 2 3 2 3 2" xfId="8640" xr:uid="{00000000-0005-0000-0000-0000FD210000}"/>
    <cellStyle name="Percent 10 2 2 2 3 2 3 3" xfId="8641" xr:uid="{00000000-0005-0000-0000-0000FE210000}"/>
    <cellStyle name="Percent 10 2 2 2 3 2 3 4" xfId="8642" xr:uid="{00000000-0005-0000-0000-0000FF210000}"/>
    <cellStyle name="Percent 10 2 2 2 3 2 4" xfId="8643" xr:uid="{00000000-0005-0000-0000-000000220000}"/>
    <cellStyle name="Percent 10 2 2 2 3 2 5" xfId="8644" xr:uid="{00000000-0005-0000-0000-000001220000}"/>
    <cellStyle name="Percent 10 2 2 2 3 2 6" xfId="8645" xr:uid="{00000000-0005-0000-0000-000002220000}"/>
    <cellStyle name="Percent 10 2 2 2 3 3" xfId="8646" xr:uid="{00000000-0005-0000-0000-000003220000}"/>
    <cellStyle name="Percent 10 2 2 2 3 3 2" xfId="8647" xr:uid="{00000000-0005-0000-0000-000004220000}"/>
    <cellStyle name="Percent 10 2 2 2 3 3 2 2" xfId="8648" xr:uid="{00000000-0005-0000-0000-000005220000}"/>
    <cellStyle name="Percent 10 2 2 2 3 3 2 3" xfId="8649" xr:uid="{00000000-0005-0000-0000-000006220000}"/>
    <cellStyle name="Percent 10 2 2 2 3 3 2 4" xfId="8650" xr:uid="{00000000-0005-0000-0000-000007220000}"/>
    <cellStyle name="Percent 10 2 2 2 3 3 3" xfId="8651" xr:uid="{00000000-0005-0000-0000-000008220000}"/>
    <cellStyle name="Percent 10 2 2 2 3 3 3 2" xfId="8652" xr:uid="{00000000-0005-0000-0000-000009220000}"/>
    <cellStyle name="Percent 10 2 2 2 3 3 3 3" xfId="8653" xr:uid="{00000000-0005-0000-0000-00000A220000}"/>
    <cellStyle name="Percent 10 2 2 2 3 3 3 4" xfId="8654" xr:uid="{00000000-0005-0000-0000-00000B220000}"/>
    <cellStyle name="Percent 10 2 2 2 3 3 4" xfId="8655" xr:uid="{00000000-0005-0000-0000-00000C220000}"/>
    <cellStyle name="Percent 10 2 2 2 3 3 5" xfId="8656" xr:uid="{00000000-0005-0000-0000-00000D220000}"/>
    <cellStyle name="Percent 10 2 2 2 3 3 6" xfId="8657" xr:uid="{00000000-0005-0000-0000-00000E220000}"/>
    <cellStyle name="Percent 10 2 2 2 3 4" xfId="8658" xr:uid="{00000000-0005-0000-0000-00000F220000}"/>
    <cellStyle name="Percent 10 2 2 2 3 4 2" xfId="8659" xr:uid="{00000000-0005-0000-0000-000010220000}"/>
    <cellStyle name="Percent 10 2 2 2 3 4 3" xfId="8660" xr:uid="{00000000-0005-0000-0000-000011220000}"/>
    <cellStyle name="Percent 10 2 2 2 3 4 4" xfId="8661" xr:uid="{00000000-0005-0000-0000-000012220000}"/>
    <cellStyle name="Percent 10 2 2 2 3 5" xfId="8662" xr:uid="{00000000-0005-0000-0000-000013220000}"/>
    <cellStyle name="Percent 10 2 2 2 3 5 2" xfId="8663" xr:uid="{00000000-0005-0000-0000-000014220000}"/>
    <cellStyle name="Percent 10 2 2 2 3 5 3" xfId="8664" xr:uid="{00000000-0005-0000-0000-000015220000}"/>
    <cellStyle name="Percent 10 2 2 2 3 5 4" xfId="8665" xr:uid="{00000000-0005-0000-0000-000016220000}"/>
    <cellStyle name="Percent 10 2 2 2 3 6" xfId="8666" xr:uid="{00000000-0005-0000-0000-000017220000}"/>
    <cellStyle name="Percent 10 2 2 2 3 7" xfId="8667" xr:uid="{00000000-0005-0000-0000-000018220000}"/>
    <cellStyle name="Percent 10 2 2 2 3 8" xfId="8668" xr:uid="{00000000-0005-0000-0000-000019220000}"/>
    <cellStyle name="Percent 10 2 2 2 4" xfId="8669" xr:uid="{00000000-0005-0000-0000-00001A220000}"/>
    <cellStyle name="Percent 10 2 2 2 4 2" xfId="8670" xr:uid="{00000000-0005-0000-0000-00001B220000}"/>
    <cellStyle name="Percent 10 2 2 2 4 2 2" xfId="8671" xr:uid="{00000000-0005-0000-0000-00001C220000}"/>
    <cellStyle name="Percent 10 2 2 2 4 2 3" xfId="8672" xr:uid="{00000000-0005-0000-0000-00001D220000}"/>
    <cellStyle name="Percent 10 2 2 2 4 2 4" xfId="8673" xr:uid="{00000000-0005-0000-0000-00001E220000}"/>
    <cellStyle name="Percent 10 2 2 2 4 3" xfId="8674" xr:uid="{00000000-0005-0000-0000-00001F220000}"/>
    <cellStyle name="Percent 10 2 2 2 4 3 2" xfId="8675" xr:uid="{00000000-0005-0000-0000-000020220000}"/>
    <cellStyle name="Percent 10 2 2 2 4 3 3" xfId="8676" xr:uid="{00000000-0005-0000-0000-000021220000}"/>
    <cellStyle name="Percent 10 2 2 2 4 3 4" xfId="8677" xr:uid="{00000000-0005-0000-0000-000022220000}"/>
    <cellStyle name="Percent 10 2 2 2 4 4" xfId="8678" xr:uid="{00000000-0005-0000-0000-000023220000}"/>
    <cellStyle name="Percent 10 2 2 2 4 5" xfId="8679" xr:uid="{00000000-0005-0000-0000-000024220000}"/>
    <cellStyle name="Percent 10 2 2 2 4 6" xfId="8680" xr:uid="{00000000-0005-0000-0000-000025220000}"/>
    <cellStyle name="Percent 10 2 2 2 5" xfId="8681" xr:uid="{00000000-0005-0000-0000-000026220000}"/>
    <cellStyle name="Percent 10 2 2 2 5 2" xfId="8682" xr:uid="{00000000-0005-0000-0000-000027220000}"/>
    <cellStyle name="Percent 10 2 2 2 5 2 2" xfId="8683" xr:uid="{00000000-0005-0000-0000-000028220000}"/>
    <cellStyle name="Percent 10 2 2 2 5 2 3" xfId="8684" xr:uid="{00000000-0005-0000-0000-000029220000}"/>
    <cellStyle name="Percent 10 2 2 2 5 2 4" xfId="8685" xr:uid="{00000000-0005-0000-0000-00002A220000}"/>
    <cellStyle name="Percent 10 2 2 2 5 3" xfId="8686" xr:uid="{00000000-0005-0000-0000-00002B220000}"/>
    <cellStyle name="Percent 10 2 2 2 5 3 2" xfId="8687" xr:uid="{00000000-0005-0000-0000-00002C220000}"/>
    <cellStyle name="Percent 10 2 2 2 5 3 3" xfId="8688" xr:uid="{00000000-0005-0000-0000-00002D220000}"/>
    <cellStyle name="Percent 10 2 2 2 5 3 4" xfId="8689" xr:uid="{00000000-0005-0000-0000-00002E220000}"/>
    <cellStyle name="Percent 10 2 2 2 5 4" xfId="8690" xr:uid="{00000000-0005-0000-0000-00002F220000}"/>
    <cellStyle name="Percent 10 2 2 2 5 5" xfId="8691" xr:uid="{00000000-0005-0000-0000-000030220000}"/>
    <cellStyle name="Percent 10 2 2 2 5 6" xfId="8692" xr:uid="{00000000-0005-0000-0000-000031220000}"/>
    <cellStyle name="Percent 10 2 2 2 6" xfId="8693" xr:uid="{00000000-0005-0000-0000-000032220000}"/>
    <cellStyle name="Percent 10 2 2 2 6 2" xfId="8694" xr:uid="{00000000-0005-0000-0000-000033220000}"/>
    <cellStyle name="Percent 10 2 2 2 6 3" xfId="8695" xr:uid="{00000000-0005-0000-0000-000034220000}"/>
    <cellStyle name="Percent 10 2 2 2 6 4" xfId="8696" xr:uid="{00000000-0005-0000-0000-000035220000}"/>
    <cellStyle name="Percent 10 2 2 2 7" xfId="8697" xr:uid="{00000000-0005-0000-0000-000036220000}"/>
    <cellStyle name="Percent 10 2 2 2 7 2" xfId="8698" xr:uid="{00000000-0005-0000-0000-000037220000}"/>
    <cellStyle name="Percent 10 2 2 2 7 3" xfId="8699" xr:uid="{00000000-0005-0000-0000-000038220000}"/>
    <cellStyle name="Percent 10 2 2 2 7 4" xfId="8700" xr:uid="{00000000-0005-0000-0000-000039220000}"/>
    <cellStyle name="Percent 10 2 2 2 8" xfId="8701" xr:uid="{00000000-0005-0000-0000-00003A220000}"/>
    <cellStyle name="Percent 10 2 2 2 9" xfId="8702" xr:uid="{00000000-0005-0000-0000-00003B220000}"/>
    <cellStyle name="Percent 10 2 2 3" xfId="8703" xr:uid="{00000000-0005-0000-0000-00003C220000}"/>
    <cellStyle name="Percent 10 2 2 3 2" xfId="8704" xr:uid="{00000000-0005-0000-0000-00003D220000}"/>
    <cellStyle name="Percent 10 2 2 3 2 2" xfId="8705" xr:uid="{00000000-0005-0000-0000-00003E220000}"/>
    <cellStyle name="Percent 10 2 2 3 2 2 2" xfId="8706" xr:uid="{00000000-0005-0000-0000-00003F220000}"/>
    <cellStyle name="Percent 10 2 2 3 2 2 3" xfId="8707" xr:uid="{00000000-0005-0000-0000-000040220000}"/>
    <cellStyle name="Percent 10 2 2 3 2 2 4" xfId="8708" xr:uid="{00000000-0005-0000-0000-000041220000}"/>
    <cellStyle name="Percent 10 2 2 3 2 3" xfId="8709" xr:uid="{00000000-0005-0000-0000-000042220000}"/>
    <cellStyle name="Percent 10 2 2 3 2 3 2" xfId="8710" xr:uid="{00000000-0005-0000-0000-000043220000}"/>
    <cellStyle name="Percent 10 2 2 3 2 3 3" xfId="8711" xr:uid="{00000000-0005-0000-0000-000044220000}"/>
    <cellStyle name="Percent 10 2 2 3 2 3 4" xfId="8712" xr:uid="{00000000-0005-0000-0000-000045220000}"/>
    <cellStyle name="Percent 10 2 2 3 2 4" xfId="8713" xr:uid="{00000000-0005-0000-0000-000046220000}"/>
    <cellStyle name="Percent 10 2 2 3 2 5" xfId="8714" xr:uid="{00000000-0005-0000-0000-000047220000}"/>
    <cellStyle name="Percent 10 2 2 3 2 6" xfId="8715" xr:uid="{00000000-0005-0000-0000-000048220000}"/>
    <cellStyle name="Percent 10 2 2 3 3" xfId="8716" xr:uid="{00000000-0005-0000-0000-000049220000}"/>
    <cellStyle name="Percent 10 2 2 3 3 2" xfId="8717" xr:uid="{00000000-0005-0000-0000-00004A220000}"/>
    <cellStyle name="Percent 10 2 2 3 3 2 2" xfId="8718" xr:uid="{00000000-0005-0000-0000-00004B220000}"/>
    <cellStyle name="Percent 10 2 2 3 3 2 3" xfId="8719" xr:uid="{00000000-0005-0000-0000-00004C220000}"/>
    <cellStyle name="Percent 10 2 2 3 3 2 4" xfId="8720" xr:uid="{00000000-0005-0000-0000-00004D220000}"/>
    <cellStyle name="Percent 10 2 2 3 3 3" xfId="8721" xr:uid="{00000000-0005-0000-0000-00004E220000}"/>
    <cellStyle name="Percent 10 2 2 3 3 3 2" xfId="8722" xr:uid="{00000000-0005-0000-0000-00004F220000}"/>
    <cellStyle name="Percent 10 2 2 3 3 3 3" xfId="8723" xr:uid="{00000000-0005-0000-0000-000050220000}"/>
    <cellStyle name="Percent 10 2 2 3 3 3 4" xfId="8724" xr:uid="{00000000-0005-0000-0000-000051220000}"/>
    <cellStyle name="Percent 10 2 2 3 3 4" xfId="8725" xr:uid="{00000000-0005-0000-0000-000052220000}"/>
    <cellStyle name="Percent 10 2 2 3 3 5" xfId="8726" xr:uid="{00000000-0005-0000-0000-000053220000}"/>
    <cellStyle name="Percent 10 2 2 3 3 6" xfId="8727" xr:uid="{00000000-0005-0000-0000-000054220000}"/>
    <cellStyle name="Percent 10 2 2 3 4" xfId="8728" xr:uid="{00000000-0005-0000-0000-000055220000}"/>
    <cellStyle name="Percent 10 2 2 3 4 2" xfId="8729" xr:uid="{00000000-0005-0000-0000-000056220000}"/>
    <cellStyle name="Percent 10 2 2 3 4 3" xfId="8730" xr:uid="{00000000-0005-0000-0000-000057220000}"/>
    <cellStyle name="Percent 10 2 2 3 4 4" xfId="8731" xr:uid="{00000000-0005-0000-0000-000058220000}"/>
    <cellStyle name="Percent 10 2 2 3 5" xfId="8732" xr:uid="{00000000-0005-0000-0000-000059220000}"/>
    <cellStyle name="Percent 10 2 2 3 5 2" xfId="8733" xr:uid="{00000000-0005-0000-0000-00005A220000}"/>
    <cellStyle name="Percent 10 2 2 3 5 3" xfId="8734" xr:uid="{00000000-0005-0000-0000-00005B220000}"/>
    <cellStyle name="Percent 10 2 2 3 5 4" xfId="8735" xr:uid="{00000000-0005-0000-0000-00005C220000}"/>
    <cellStyle name="Percent 10 2 2 3 6" xfId="8736" xr:uid="{00000000-0005-0000-0000-00005D220000}"/>
    <cellStyle name="Percent 10 2 2 3 7" xfId="8737" xr:uid="{00000000-0005-0000-0000-00005E220000}"/>
    <cellStyle name="Percent 10 2 2 3 8" xfId="8738" xr:uid="{00000000-0005-0000-0000-00005F220000}"/>
    <cellStyle name="Percent 10 2 2 4" xfId="8739" xr:uid="{00000000-0005-0000-0000-000060220000}"/>
    <cellStyle name="Percent 10 2 2 4 2" xfId="8740" xr:uid="{00000000-0005-0000-0000-000061220000}"/>
    <cellStyle name="Percent 10 2 2 4 2 2" xfId="8741" xr:uid="{00000000-0005-0000-0000-000062220000}"/>
    <cellStyle name="Percent 10 2 2 4 2 2 2" xfId="8742" xr:uid="{00000000-0005-0000-0000-000063220000}"/>
    <cellStyle name="Percent 10 2 2 4 2 2 3" xfId="8743" xr:uid="{00000000-0005-0000-0000-000064220000}"/>
    <cellStyle name="Percent 10 2 2 4 2 2 4" xfId="8744" xr:uid="{00000000-0005-0000-0000-000065220000}"/>
    <cellStyle name="Percent 10 2 2 4 2 3" xfId="8745" xr:uid="{00000000-0005-0000-0000-000066220000}"/>
    <cellStyle name="Percent 10 2 2 4 2 3 2" xfId="8746" xr:uid="{00000000-0005-0000-0000-000067220000}"/>
    <cellStyle name="Percent 10 2 2 4 2 3 3" xfId="8747" xr:uid="{00000000-0005-0000-0000-000068220000}"/>
    <cellStyle name="Percent 10 2 2 4 2 3 4" xfId="8748" xr:uid="{00000000-0005-0000-0000-000069220000}"/>
    <cellStyle name="Percent 10 2 2 4 2 4" xfId="8749" xr:uid="{00000000-0005-0000-0000-00006A220000}"/>
    <cellStyle name="Percent 10 2 2 4 2 5" xfId="8750" xr:uid="{00000000-0005-0000-0000-00006B220000}"/>
    <cellStyle name="Percent 10 2 2 4 2 6" xfId="8751" xr:uid="{00000000-0005-0000-0000-00006C220000}"/>
    <cellStyle name="Percent 10 2 2 4 3" xfId="8752" xr:uid="{00000000-0005-0000-0000-00006D220000}"/>
    <cellStyle name="Percent 10 2 2 4 3 2" xfId="8753" xr:uid="{00000000-0005-0000-0000-00006E220000}"/>
    <cellStyle name="Percent 10 2 2 4 3 2 2" xfId="8754" xr:uid="{00000000-0005-0000-0000-00006F220000}"/>
    <cellStyle name="Percent 10 2 2 4 3 2 3" xfId="8755" xr:uid="{00000000-0005-0000-0000-000070220000}"/>
    <cellStyle name="Percent 10 2 2 4 3 2 4" xfId="8756" xr:uid="{00000000-0005-0000-0000-000071220000}"/>
    <cellStyle name="Percent 10 2 2 4 3 3" xfId="8757" xr:uid="{00000000-0005-0000-0000-000072220000}"/>
    <cellStyle name="Percent 10 2 2 4 3 3 2" xfId="8758" xr:uid="{00000000-0005-0000-0000-000073220000}"/>
    <cellStyle name="Percent 10 2 2 4 3 3 3" xfId="8759" xr:uid="{00000000-0005-0000-0000-000074220000}"/>
    <cellStyle name="Percent 10 2 2 4 3 3 4" xfId="8760" xr:uid="{00000000-0005-0000-0000-000075220000}"/>
    <cellStyle name="Percent 10 2 2 4 3 4" xfId="8761" xr:uid="{00000000-0005-0000-0000-000076220000}"/>
    <cellStyle name="Percent 10 2 2 4 3 5" xfId="8762" xr:uid="{00000000-0005-0000-0000-000077220000}"/>
    <cellStyle name="Percent 10 2 2 4 3 6" xfId="8763" xr:uid="{00000000-0005-0000-0000-000078220000}"/>
    <cellStyle name="Percent 10 2 2 4 4" xfId="8764" xr:uid="{00000000-0005-0000-0000-000079220000}"/>
    <cellStyle name="Percent 10 2 2 4 4 2" xfId="8765" xr:uid="{00000000-0005-0000-0000-00007A220000}"/>
    <cellStyle name="Percent 10 2 2 4 4 3" xfId="8766" xr:uid="{00000000-0005-0000-0000-00007B220000}"/>
    <cellStyle name="Percent 10 2 2 4 4 4" xfId="8767" xr:uid="{00000000-0005-0000-0000-00007C220000}"/>
    <cellStyle name="Percent 10 2 2 4 5" xfId="8768" xr:uid="{00000000-0005-0000-0000-00007D220000}"/>
    <cellStyle name="Percent 10 2 2 4 5 2" xfId="8769" xr:uid="{00000000-0005-0000-0000-00007E220000}"/>
    <cellStyle name="Percent 10 2 2 4 5 3" xfId="8770" xr:uid="{00000000-0005-0000-0000-00007F220000}"/>
    <cellStyle name="Percent 10 2 2 4 5 4" xfId="8771" xr:uid="{00000000-0005-0000-0000-000080220000}"/>
    <cellStyle name="Percent 10 2 2 4 6" xfId="8772" xr:uid="{00000000-0005-0000-0000-000081220000}"/>
    <cellStyle name="Percent 10 2 2 4 7" xfId="8773" xr:uid="{00000000-0005-0000-0000-000082220000}"/>
    <cellStyle name="Percent 10 2 2 4 8" xfId="8774" xr:uid="{00000000-0005-0000-0000-000083220000}"/>
    <cellStyle name="Percent 10 2 2 5" xfId="8775" xr:uid="{00000000-0005-0000-0000-000084220000}"/>
    <cellStyle name="Percent 10 2 2 5 2" xfId="8776" xr:uid="{00000000-0005-0000-0000-000085220000}"/>
    <cellStyle name="Percent 10 2 2 5 2 2" xfId="8777" xr:uid="{00000000-0005-0000-0000-000086220000}"/>
    <cellStyle name="Percent 10 2 2 5 2 2 2" xfId="8778" xr:uid="{00000000-0005-0000-0000-000087220000}"/>
    <cellStyle name="Percent 10 2 2 5 2 2 3" xfId="8779" xr:uid="{00000000-0005-0000-0000-000088220000}"/>
    <cellStyle name="Percent 10 2 2 5 2 2 4" xfId="8780" xr:uid="{00000000-0005-0000-0000-000089220000}"/>
    <cellStyle name="Percent 10 2 2 5 2 3" xfId="8781" xr:uid="{00000000-0005-0000-0000-00008A220000}"/>
    <cellStyle name="Percent 10 2 2 5 2 3 2" xfId="8782" xr:uid="{00000000-0005-0000-0000-00008B220000}"/>
    <cellStyle name="Percent 10 2 2 5 2 3 3" xfId="8783" xr:uid="{00000000-0005-0000-0000-00008C220000}"/>
    <cellStyle name="Percent 10 2 2 5 2 3 4" xfId="8784" xr:uid="{00000000-0005-0000-0000-00008D220000}"/>
    <cellStyle name="Percent 10 2 2 5 2 4" xfId="8785" xr:uid="{00000000-0005-0000-0000-00008E220000}"/>
    <cellStyle name="Percent 10 2 2 5 2 5" xfId="8786" xr:uid="{00000000-0005-0000-0000-00008F220000}"/>
    <cellStyle name="Percent 10 2 2 5 2 6" xfId="8787" xr:uid="{00000000-0005-0000-0000-000090220000}"/>
    <cellStyle name="Percent 10 2 2 5 3" xfId="8788" xr:uid="{00000000-0005-0000-0000-000091220000}"/>
    <cellStyle name="Percent 10 2 2 5 3 2" xfId="8789" xr:uid="{00000000-0005-0000-0000-000092220000}"/>
    <cellStyle name="Percent 10 2 2 5 3 2 2" xfId="8790" xr:uid="{00000000-0005-0000-0000-000093220000}"/>
    <cellStyle name="Percent 10 2 2 5 3 2 3" xfId="8791" xr:uid="{00000000-0005-0000-0000-000094220000}"/>
    <cellStyle name="Percent 10 2 2 5 3 2 4" xfId="8792" xr:uid="{00000000-0005-0000-0000-000095220000}"/>
    <cellStyle name="Percent 10 2 2 5 3 3" xfId="8793" xr:uid="{00000000-0005-0000-0000-000096220000}"/>
    <cellStyle name="Percent 10 2 2 5 3 3 2" xfId="8794" xr:uid="{00000000-0005-0000-0000-000097220000}"/>
    <cellStyle name="Percent 10 2 2 5 3 3 3" xfId="8795" xr:uid="{00000000-0005-0000-0000-000098220000}"/>
    <cellStyle name="Percent 10 2 2 5 3 3 4" xfId="8796" xr:uid="{00000000-0005-0000-0000-000099220000}"/>
    <cellStyle name="Percent 10 2 2 5 3 4" xfId="8797" xr:uid="{00000000-0005-0000-0000-00009A220000}"/>
    <cellStyle name="Percent 10 2 2 5 3 5" xfId="8798" xr:uid="{00000000-0005-0000-0000-00009B220000}"/>
    <cellStyle name="Percent 10 2 2 5 3 6" xfId="8799" xr:uid="{00000000-0005-0000-0000-00009C220000}"/>
    <cellStyle name="Percent 10 2 2 5 4" xfId="8800" xr:uid="{00000000-0005-0000-0000-00009D220000}"/>
    <cellStyle name="Percent 10 2 2 5 4 2" xfId="8801" xr:uid="{00000000-0005-0000-0000-00009E220000}"/>
    <cellStyle name="Percent 10 2 2 5 4 3" xfId="8802" xr:uid="{00000000-0005-0000-0000-00009F220000}"/>
    <cellStyle name="Percent 10 2 2 5 4 4" xfId="8803" xr:uid="{00000000-0005-0000-0000-0000A0220000}"/>
    <cellStyle name="Percent 10 2 2 5 5" xfId="8804" xr:uid="{00000000-0005-0000-0000-0000A1220000}"/>
    <cellStyle name="Percent 10 2 2 5 5 2" xfId="8805" xr:uid="{00000000-0005-0000-0000-0000A2220000}"/>
    <cellStyle name="Percent 10 2 2 5 5 3" xfId="8806" xr:uid="{00000000-0005-0000-0000-0000A3220000}"/>
    <cellStyle name="Percent 10 2 2 5 5 4" xfId="8807" xr:uid="{00000000-0005-0000-0000-0000A4220000}"/>
    <cellStyle name="Percent 10 2 2 5 6" xfId="8808" xr:uid="{00000000-0005-0000-0000-0000A5220000}"/>
    <cellStyle name="Percent 10 2 2 5 7" xfId="8809" xr:uid="{00000000-0005-0000-0000-0000A6220000}"/>
    <cellStyle name="Percent 10 2 2 5 8" xfId="8810" xr:uid="{00000000-0005-0000-0000-0000A7220000}"/>
    <cellStyle name="Percent 10 2 2 6" xfId="8811" xr:uid="{00000000-0005-0000-0000-0000A8220000}"/>
    <cellStyle name="Percent 10 2 2 6 2" xfId="8812" xr:uid="{00000000-0005-0000-0000-0000A9220000}"/>
    <cellStyle name="Percent 10 2 2 6 2 2" xfId="8813" xr:uid="{00000000-0005-0000-0000-0000AA220000}"/>
    <cellStyle name="Percent 10 2 2 6 2 3" xfId="8814" xr:uid="{00000000-0005-0000-0000-0000AB220000}"/>
    <cellStyle name="Percent 10 2 2 6 2 4" xfId="8815" xr:uid="{00000000-0005-0000-0000-0000AC220000}"/>
    <cellStyle name="Percent 10 2 2 6 3" xfId="8816" xr:uid="{00000000-0005-0000-0000-0000AD220000}"/>
    <cellStyle name="Percent 10 2 2 6 3 2" xfId="8817" xr:uid="{00000000-0005-0000-0000-0000AE220000}"/>
    <cellStyle name="Percent 10 2 2 6 3 3" xfId="8818" xr:uid="{00000000-0005-0000-0000-0000AF220000}"/>
    <cellStyle name="Percent 10 2 2 6 3 4" xfId="8819" xr:uid="{00000000-0005-0000-0000-0000B0220000}"/>
    <cellStyle name="Percent 10 2 2 6 4" xfId="8820" xr:uid="{00000000-0005-0000-0000-0000B1220000}"/>
    <cellStyle name="Percent 10 2 2 6 5" xfId="8821" xr:uid="{00000000-0005-0000-0000-0000B2220000}"/>
    <cellStyle name="Percent 10 2 2 6 6" xfId="8822" xr:uid="{00000000-0005-0000-0000-0000B3220000}"/>
    <cellStyle name="Percent 10 2 2 7" xfId="8823" xr:uid="{00000000-0005-0000-0000-0000B4220000}"/>
    <cellStyle name="Percent 10 2 2 7 2" xfId="8824" xr:uid="{00000000-0005-0000-0000-0000B5220000}"/>
    <cellStyle name="Percent 10 2 2 7 2 2" xfId="8825" xr:uid="{00000000-0005-0000-0000-0000B6220000}"/>
    <cellStyle name="Percent 10 2 2 7 2 3" xfId="8826" xr:uid="{00000000-0005-0000-0000-0000B7220000}"/>
    <cellStyle name="Percent 10 2 2 7 2 4" xfId="8827" xr:uid="{00000000-0005-0000-0000-0000B8220000}"/>
    <cellStyle name="Percent 10 2 2 7 3" xfId="8828" xr:uid="{00000000-0005-0000-0000-0000B9220000}"/>
    <cellStyle name="Percent 10 2 2 7 3 2" xfId="8829" xr:uid="{00000000-0005-0000-0000-0000BA220000}"/>
    <cellStyle name="Percent 10 2 2 7 3 3" xfId="8830" xr:uid="{00000000-0005-0000-0000-0000BB220000}"/>
    <cellStyle name="Percent 10 2 2 7 3 4" xfId="8831" xr:uid="{00000000-0005-0000-0000-0000BC220000}"/>
    <cellStyle name="Percent 10 2 2 7 4" xfId="8832" xr:uid="{00000000-0005-0000-0000-0000BD220000}"/>
    <cellStyle name="Percent 10 2 2 7 5" xfId="8833" xr:uid="{00000000-0005-0000-0000-0000BE220000}"/>
    <cellStyle name="Percent 10 2 2 7 6" xfId="8834" xr:uid="{00000000-0005-0000-0000-0000BF220000}"/>
    <cellStyle name="Percent 10 2 2 8" xfId="8835" xr:uid="{00000000-0005-0000-0000-0000C0220000}"/>
    <cellStyle name="Percent 10 2 2 8 2" xfId="8836" xr:uid="{00000000-0005-0000-0000-0000C1220000}"/>
    <cellStyle name="Percent 10 2 2 8 3" xfId="8837" xr:uid="{00000000-0005-0000-0000-0000C2220000}"/>
    <cellStyle name="Percent 10 2 2 8 4" xfId="8838" xr:uid="{00000000-0005-0000-0000-0000C3220000}"/>
    <cellStyle name="Percent 10 2 2 9" xfId="8839" xr:uid="{00000000-0005-0000-0000-0000C4220000}"/>
    <cellStyle name="Percent 10 2 2 9 2" xfId="8840" xr:uid="{00000000-0005-0000-0000-0000C5220000}"/>
    <cellStyle name="Percent 10 2 2 9 3" xfId="8841" xr:uid="{00000000-0005-0000-0000-0000C6220000}"/>
    <cellStyle name="Percent 10 2 2 9 4" xfId="8842" xr:uid="{00000000-0005-0000-0000-0000C7220000}"/>
    <cellStyle name="Percent 10 2 2 9 5" xfId="8843" xr:uid="{00000000-0005-0000-0000-0000C8220000}"/>
    <cellStyle name="Percent 10 2 3" xfId="8844" xr:uid="{00000000-0005-0000-0000-0000C9220000}"/>
    <cellStyle name="Percent 10 2 3 10" xfId="8845" xr:uid="{00000000-0005-0000-0000-0000CA220000}"/>
    <cellStyle name="Percent 10 2 3 2" xfId="8846" xr:uid="{00000000-0005-0000-0000-0000CB220000}"/>
    <cellStyle name="Percent 10 2 3 2 2" xfId="8847" xr:uid="{00000000-0005-0000-0000-0000CC220000}"/>
    <cellStyle name="Percent 10 2 3 2 2 2" xfId="8848" xr:uid="{00000000-0005-0000-0000-0000CD220000}"/>
    <cellStyle name="Percent 10 2 3 2 2 2 2" xfId="8849" xr:uid="{00000000-0005-0000-0000-0000CE220000}"/>
    <cellStyle name="Percent 10 2 3 2 2 2 3" xfId="8850" xr:uid="{00000000-0005-0000-0000-0000CF220000}"/>
    <cellStyle name="Percent 10 2 3 2 2 2 4" xfId="8851" xr:uid="{00000000-0005-0000-0000-0000D0220000}"/>
    <cellStyle name="Percent 10 2 3 2 2 3" xfId="8852" xr:uid="{00000000-0005-0000-0000-0000D1220000}"/>
    <cellStyle name="Percent 10 2 3 2 2 3 2" xfId="8853" xr:uid="{00000000-0005-0000-0000-0000D2220000}"/>
    <cellStyle name="Percent 10 2 3 2 2 3 3" xfId="8854" xr:uid="{00000000-0005-0000-0000-0000D3220000}"/>
    <cellStyle name="Percent 10 2 3 2 2 3 4" xfId="8855" xr:uid="{00000000-0005-0000-0000-0000D4220000}"/>
    <cellStyle name="Percent 10 2 3 2 2 4" xfId="8856" xr:uid="{00000000-0005-0000-0000-0000D5220000}"/>
    <cellStyle name="Percent 10 2 3 2 2 5" xfId="8857" xr:uid="{00000000-0005-0000-0000-0000D6220000}"/>
    <cellStyle name="Percent 10 2 3 2 2 6" xfId="8858" xr:uid="{00000000-0005-0000-0000-0000D7220000}"/>
    <cellStyle name="Percent 10 2 3 2 3" xfId="8859" xr:uid="{00000000-0005-0000-0000-0000D8220000}"/>
    <cellStyle name="Percent 10 2 3 2 3 2" xfId="8860" xr:uid="{00000000-0005-0000-0000-0000D9220000}"/>
    <cellStyle name="Percent 10 2 3 2 3 2 2" xfId="8861" xr:uid="{00000000-0005-0000-0000-0000DA220000}"/>
    <cellStyle name="Percent 10 2 3 2 3 2 3" xfId="8862" xr:uid="{00000000-0005-0000-0000-0000DB220000}"/>
    <cellStyle name="Percent 10 2 3 2 3 2 4" xfId="8863" xr:uid="{00000000-0005-0000-0000-0000DC220000}"/>
    <cellStyle name="Percent 10 2 3 2 3 3" xfId="8864" xr:uid="{00000000-0005-0000-0000-0000DD220000}"/>
    <cellStyle name="Percent 10 2 3 2 3 3 2" xfId="8865" xr:uid="{00000000-0005-0000-0000-0000DE220000}"/>
    <cellStyle name="Percent 10 2 3 2 3 3 3" xfId="8866" xr:uid="{00000000-0005-0000-0000-0000DF220000}"/>
    <cellStyle name="Percent 10 2 3 2 3 3 4" xfId="8867" xr:uid="{00000000-0005-0000-0000-0000E0220000}"/>
    <cellStyle name="Percent 10 2 3 2 3 4" xfId="8868" xr:uid="{00000000-0005-0000-0000-0000E1220000}"/>
    <cellStyle name="Percent 10 2 3 2 3 5" xfId="8869" xr:uid="{00000000-0005-0000-0000-0000E2220000}"/>
    <cellStyle name="Percent 10 2 3 2 3 6" xfId="8870" xr:uid="{00000000-0005-0000-0000-0000E3220000}"/>
    <cellStyle name="Percent 10 2 3 2 4" xfId="8871" xr:uid="{00000000-0005-0000-0000-0000E4220000}"/>
    <cellStyle name="Percent 10 2 3 2 4 2" xfId="8872" xr:uid="{00000000-0005-0000-0000-0000E5220000}"/>
    <cellStyle name="Percent 10 2 3 2 4 3" xfId="8873" xr:uid="{00000000-0005-0000-0000-0000E6220000}"/>
    <cellStyle name="Percent 10 2 3 2 4 4" xfId="8874" xr:uid="{00000000-0005-0000-0000-0000E7220000}"/>
    <cellStyle name="Percent 10 2 3 2 5" xfId="8875" xr:uid="{00000000-0005-0000-0000-0000E8220000}"/>
    <cellStyle name="Percent 10 2 3 2 5 2" xfId="8876" xr:uid="{00000000-0005-0000-0000-0000E9220000}"/>
    <cellStyle name="Percent 10 2 3 2 5 3" xfId="8877" xr:uid="{00000000-0005-0000-0000-0000EA220000}"/>
    <cellStyle name="Percent 10 2 3 2 5 4" xfId="8878" xr:uid="{00000000-0005-0000-0000-0000EB220000}"/>
    <cellStyle name="Percent 10 2 3 2 6" xfId="8879" xr:uid="{00000000-0005-0000-0000-0000EC220000}"/>
    <cellStyle name="Percent 10 2 3 2 7" xfId="8880" xr:uid="{00000000-0005-0000-0000-0000ED220000}"/>
    <cellStyle name="Percent 10 2 3 2 8" xfId="8881" xr:uid="{00000000-0005-0000-0000-0000EE220000}"/>
    <cellStyle name="Percent 10 2 3 3" xfId="8882" xr:uid="{00000000-0005-0000-0000-0000EF220000}"/>
    <cellStyle name="Percent 10 2 3 3 2" xfId="8883" xr:uid="{00000000-0005-0000-0000-0000F0220000}"/>
    <cellStyle name="Percent 10 2 3 3 2 2" xfId="8884" xr:uid="{00000000-0005-0000-0000-0000F1220000}"/>
    <cellStyle name="Percent 10 2 3 3 2 2 2" xfId="8885" xr:uid="{00000000-0005-0000-0000-0000F2220000}"/>
    <cellStyle name="Percent 10 2 3 3 2 2 3" xfId="8886" xr:uid="{00000000-0005-0000-0000-0000F3220000}"/>
    <cellStyle name="Percent 10 2 3 3 2 2 4" xfId="8887" xr:uid="{00000000-0005-0000-0000-0000F4220000}"/>
    <cellStyle name="Percent 10 2 3 3 2 3" xfId="8888" xr:uid="{00000000-0005-0000-0000-0000F5220000}"/>
    <cellStyle name="Percent 10 2 3 3 2 3 2" xfId="8889" xr:uid="{00000000-0005-0000-0000-0000F6220000}"/>
    <cellStyle name="Percent 10 2 3 3 2 3 3" xfId="8890" xr:uid="{00000000-0005-0000-0000-0000F7220000}"/>
    <cellStyle name="Percent 10 2 3 3 2 3 4" xfId="8891" xr:uid="{00000000-0005-0000-0000-0000F8220000}"/>
    <cellStyle name="Percent 10 2 3 3 2 4" xfId="8892" xr:uid="{00000000-0005-0000-0000-0000F9220000}"/>
    <cellStyle name="Percent 10 2 3 3 2 5" xfId="8893" xr:uid="{00000000-0005-0000-0000-0000FA220000}"/>
    <cellStyle name="Percent 10 2 3 3 2 6" xfId="8894" xr:uid="{00000000-0005-0000-0000-0000FB220000}"/>
    <cellStyle name="Percent 10 2 3 3 3" xfId="8895" xr:uid="{00000000-0005-0000-0000-0000FC220000}"/>
    <cellStyle name="Percent 10 2 3 3 3 2" xfId="8896" xr:uid="{00000000-0005-0000-0000-0000FD220000}"/>
    <cellStyle name="Percent 10 2 3 3 3 2 2" xfId="8897" xr:uid="{00000000-0005-0000-0000-0000FE220000}"/>
    <cellStyle name="Percent 10 2 3 3 3 2 3" xfId="8898" xr:uid="{00000000-0005-0000-0000-0000FF220000}"/>
    <cellStyle name="Percent 10 2 3 3 3 2 4" xfId="8899" xr:uid="{00000000-0005-0000-0000-000000230000}"/>
    <cellStyle name="Percent 10 2 3 3 3 3" xfId="8900" xr:uid="{00000000-0005-0000-0000-000001230000}"/>
    <cellStyle name="Percent 10 2 3 3 3 3 2" xfId="8901" xr:uid="{00000000-0005-0000-0000-000002230000}"/>
    <cellStyle name="Percent 10 2 3 3 3 3 3" xfId="8902" xr:uid="{00000000-0005-0000-0000-000003230000}"/>
    <cellStyle name="Percent 10 2 3 3 3 3 4" xfId="8903" xr:uid="{00000000-0005-0000-0000-000004230000}"/>
    <cellStyle name="Percent 10 2 3 3 3 4" xfId="8904" xr:uid="{00000000-0005-0000-0000-000005230000}"/>
    <cellStyle name="Percent 10 2 3 3 3 5" xfId="8905" xr:uid="{00000000-0005-0000-0000-000006230000}"/>
    <cellStyle name="Percent 10 2 3 3 3 6" xfId="8906" xr:uid="{00000000-0005-0000-0000-000007230000}"/>
    <cellStyle name="Percent 10 2 3 3 4" xfId="8907" xr:uid="{00000000-0005-0000-0000-000008230000}"/>
    <cellStyle name="Percent 10 2 3 3 4 2" xfId="8908" xr:uid="{00000000-0005-0000-0000-000009230000}"/>
    <cellStyle name="Percent 10 2 3 3 4 3" xfId="8909" xr:uid="{00000000-0005-0000-0000-00000A230000}"/>
    <cellStyle name="Percent 10 2 3 3 4 4" xfId="8910" xr:uid="{00000000-0005-0000-0000-00000B230000}"/>
    <cellStyle name="Percent 10 2 3 3 5" xfId="8911" xr:uid="{00000000-0005-0000-0000-00000C230000}"/>
    <cellStyle name="Percent 10 2 3 3 5 2" xfId="8912" xr:uid="{00000000-0005-0000-0000-00000D230000}"/>
    <cellStyle name="Percent 10 2 3 3 5 3" xfId="8913" xr:uid="{00000000-0005-0000-0000-00000E230000}"/>
    <cellStyle name="Percent 10 2 3 3 5 4" xfId="8914" xr:uid="{00000000-0005-0000-0000-00000F230000}"/>
    <cellStyle name="Percent 10 2 3 3 6" xfId="8915" xr:uid="{00000000-0005-0000-0000-000010230000}"/>
    <cellStyle name="Percent 10 2 3 3 7" xfId="8916" xr:uid="{00000000-0005-0000-0000-000011230000}"/>
    <cellStyle name="Percent 10 2 3 3 8" xfId="8917" xr:uid="{00000000-0005-0000-0000-000012230000}"/>
    <cellStyle name="Percent 10 2 3 4" xfId="8918" xr:uid="{00000000-0005-0000-0000-000013230000}"/>
    <cellStyle name="Percent 10 2 3 4 2" xfId="8919" xr:uid="{00000000-0005-0000-0000-000014230000}"/>
    <cellStyle name="Percent 10 2 3 4 2 2" xfId="8920" xr:uid="{00000000-0005-0000-0000-000015230000}"/>
    <cellStyle name="Percent 10 2 3 4 2 3" xfId="8921" xr:uid="{00000000-0005-0000-0000-000016230000}"/>
    <cellStyle name="Percent 10 2 3 4 2 4" xfId="8922" xr:uid="{00000000-0005-0000-0000-000017230000}"/>
    <cellStyle name="Percent 10 2 3 4 3" xfId="8923" xr:uid="{00000000-0005-0000-0000-000018230000}"/>
    <cellStyle name="Percent 10 2 3 4 3 2" xfId="8924" xr:uid="{00000000-0005-0000-0000-000019230000}"/>
    <cellStyle name="Percent 10 2 3 4 3 3" xfId="8925" xr:uid="{00000000-0005-0000-0000-00001A230000}"/>
    <cellStyle name="Percent 10 2 3 4 3 4" xfId="8926" xr:uid="{00000000-0005-0000-0000-00001B230000}"/>
    <cellStyle name="Percent 10 2 3 4 4" xfId="8927" xr:uid="{00000000-0005-0000-0000-00001C230000}"/>
    <cellStyle name="Percent 10 2 3 4 5" xfId="8928" xr:uid="{00000000-0005-0000-0000-00001D230000}"/>
    <cellStyle name="Percent 10 2 3 4 6" xfId="8929" xr:uid="{00000000-0005-0000-0000-00001E230000}"/>
    <cellStyle name="Percent 10 2 3 5" xfId="8930" xr:uid="{00000000-0005-0000-0000-00001F230000}"/>
    <cellStyle name="Percent 10 2 3 5 2" xfId="8931" xr:uid="{00000000-0005-0000-0000-000020230000}"/>
    <cellStyle name="Percent 10 2 3 5 2 2" xfId="8932" xr:uid="{00000000-0005-0000-0000-000021230000}"/>
    <cellStyle name="Percent 10 2 3 5 2 3" xfId="8933" xr:uid="{00000000-0005-0000-0000-000022230000}"/>
    <cellStyle name="Percent 10 2 3 5 2 4" xfId="8934" xr:uid="{00000000-0005-0000-0000-000023230000}"/>
    <cellStyle name="Percent 10 2 3 5 3" xfId="8935" xr:uid="{00000000-0005-0000-0000-000024230000}"/>
    <cellStyle name="Percent 10 2 3 5 3 2" xfId="8936" xr:uid="{00000000-0005-0000-0000-000025230000}"/>
    <cellStyle name="Percent 10 2 3 5 3 3" xfId="8937" xr:uid="{00000000-0005-0000-0000-000026230000}"/>
    <cellStyle name="Percent 10 2 3 5 3 4" xfId="8938" xr:uid="{00000000-0005-0000-0000-000027230000}"/>
    <cellStyle name="Percent 10 2 3 5 4" xfId="8939" xr:uid="{00000000-0005-0000-0000-000028230000}"/>
    <cellStyle name="Percent 10 2 3 5 5" xfId="8940" xr:uid="{00000000-0005-0000-0000-000029230000}"/>
    <cellStyle name="Percent 10 2 3 5 6" xfId="8941" xr:uid="{00000000-0005-0000-0000-00002A230000}"/>
    <cellStyle name="Percent 10 2 3 6" xfId="8942" xr:uid="{00000000-0005-0000-0000-00002B230000}"/>
    <cellStyle name="Percent 10 2 3 6 2" xfId="8943" xr:uid="{00000000-0005-0000-0000-00002C230000}"/>
    <cellStyle name="Percent 10 2 3 6 3" xfId="8944" xr:uid="{00000000-0005-0000-0000-00002D230000}"/>
    <cellStyle name="Percent 10 2 3 6 4" xfId="8945" xr:uid="{00000000-0005-0000-0000-00002E230000}"/>
    <cellStyle name="Percent 10 2 3 7" xfId="8946" xr:uid="{00000000-0005-0000-0000-00002F230000}"/>
    <cellStyle name="Percent 10 2 3 7 2" xfId="8947" xr:uid="{00000000-0005-0000-0000-000030230000}"/>
    <cellStyle name="Percent 10 2 3 7 3" xfId="8948" xr:uid="{00000000-0005-0000-0000-000031230000}"/>
    <cellStyle name="Percent 10 2 3 7 4" xfId="8949" xr:uid="{00000000-0005-0000-0000-000032230000}"/>
    <cellStyle name="Percent 10 2 3 8" xfId="8950" xr:uid="{00000000-0005-0000-0000-000033230000}"/>
    <cellStyle name="Percent 10 2 3 9" xfId="8951" xr:uid="{00000000-0005-0000-0000-000034230000}"/>
    <cellStyle name="Percent 10 2 4" xfId="8952" xr:uid="{00000000-0005-0000-0000-000035230000}"/>
    <cellStyle name="Percent 10 2 4 2" xfId="8953" xr:uid="{00000000-0005-0000-0000-000036230000}"/>
    <cellStyle name="Percent 10 2 4 2 2" xfId="8954" xr:uid="{00000000-0005-0000-0000-000037230000}"/>
    <cellStyle name="Percent 10 2 4 2 2 2" xfId="8955" xr:uid="{00000000-0005-0000-0000-000038230000}"/>
    <cellStyle name="Percent 10 2 4 2 2 3" xfId="8956" xr:uid="{00000000-0005-0000-0000-000039230000}"/>
    <cellStyle name="Percent 10 2 4 2 2 4" xfId="8957" xr:uid="{00000000-0005-0000-0000-00003A230000}"/>
    <cellStyle name="Percent 10 2 4 2 3" xfId="8958" xr:uid="{00000000-0005-0000-0000-00003B230000}"/>
    <cellStyle name="Percent 10 2 4 2 3 2" xfId="8959" xr:uid="{00000000-0005-0000-0000-00003C230000}"/>
    <cellStyle name="Percent 10 2 4 2 3 3" xfId="8960" xr:uid="{00000000-0005-0000-0000-00003D230000}"/>
    <cellStyle name="Percent 10 2 4 2 3 4" xfId="8961" xr:uid="{00000000-0005-0000-0000-00003E230000}"/>
    <cellStyle name="Percent 10 2 4 2 4" xfId="8962" xr:uid="{00000000-0005-0000-0000-00003F230000}"/>
    <cellStyle name="Percent 10 2 4 2 5" xfId="8963" xr:uid="{00000000-0005-0000-0000-000040230000}"/>
    <cellStyle name="Percent 10 2 4 2 6" xfId="8964" xr:uid="{00000000-0005-0000-0000-000041230000}"/>
    <cellStyle name="Percent 10 2 4 3" xfId="8965" xr:uid="{00000000-0005-0000-0000-000042230000}"/>
    <cellStyle name="Percent 10 2 4 3 2" xfId="8966" xr:uid="{00000000-0005-0000-0000-000043230000}"/>
    <cellStyle name="Percent 10 2 4 3 2 2" xfId="8967" xr:uid="{00000000-0005-0000-0000-000044230000}"/>
    <cellStyle name="Percent 10 2 4 3 2 3" xfId="8968" xr:uid="{00000000-0005-0000-0000-000045230000}"/>
    <cellStyle name="Percent 10 2 4 3 2 4" xfId="8969" xr:uid="{00000000-0005-0000-0000-000046230000}"/>
    <cellStyle name="Percent 10 2 4 3 3" xfId="8970" xr:uid="{00000000-0005-0000-0000-000047230000}"/>
    <cellStyle name="Percent 10 2 4 3 3 2" xfId="8971" xr:uid="{00000000-0005-0000-0000-000048230000}"/>
    <cellStyle name="Percent 10 2 4 3 3 3" xfId="8972" xr:uid="{00000000-0005-0000-0000-000049230000}"/>
    <cellStyle name="Percent 10 2 4 3 3 4" xfId="8973" xr:uid="{00000000-0005-0000-0000-00004A230000}"/>
    <cellStyle name="Percent 10 2 4 3 4" xfId="8974" xr:uid="{00000000-0005-0000-0000-00004B230000}"/>
    <cellStyle name="Percent 10 2 4 3 5" xfId="8975" xr:uid="{00000000-0005-0000-0000-00004C230000}"/>
    <cellStyle name="Percent 10 2 4 3 6" xfId="8976" xr:uid="{00000000-0005-0000-0000-00004D230000}"/>
    <cellStyle name="Percent 10 2 4 4" xfId="8977" xr:uid="{00000000-0005-0000-0000-00004E230000}"/>
    <cellStyle name="Percent 10 2 4 4 2" xfId="8978" xr:uid="{00000000-0005-0000-0000-00004F230000}"/>
    <cellStyle name="Percent 10 2 4 4 3" xfId="8979" xr:uid="{00000000-0005-0000-0000-000050230000}"/>
    <cellStyle name="Percent 10 2 4 4 4" xfId="8980" xr:uid="{00000000-0005-0000-0000-000051230000}"/>
    <cellStyle name="Percent 10 2 4 5" xfId="8981" xr:uid="{00000000-0005-0000-0000-000052230000}"/>
    <cellStyle name="Percent 10 2 4 5 2" xfId="8982" xr:uid="{00000000-0005-0000-0000-000053230000}"/>
    <cellStyle name="Percent 10 2 4 5 3" xfId="8983" xr:uid="{00000000-0005-0000-0000-000054230000}"/>
    <cellStyle name="Percent 10 2 4 5 4" xfId="8984" xr:uid="{00000000-0005-0000-0000-000055230000}"/>
    <cellStyle name="Percent 10 2 4 6" xfId="8985" xr:uid="{00000000-0005-0000-0000-000056230000}"/>
    <cellStyle name="Percent 10 2 4 7" xfId="8986" xr:uid="{00000000-0005-0000-0000-000057230000}"/>
    <cellStyle name="Percent 10 2 4 8" xfId="8987" xr:uid="{00000000-0005-0000-0000-000058230000}"/>
    <cellStyle name="Percent 10 2 5" xfId="8988" xr:uid="{00000000-0005-0000-0000-000059230000}"/>
    <cellStyle name="Percent 10 2 5 2" xfId="8989" xr:uid="{00000000-0005-0000-0000-00005A230000}"/>
    <cellStyle name="Percent 10 2 5 2 2" xfId="8990" xr:uid="{00000000-0005-0000-0000-00005B230000}"/>
    <cellStyle name="Percent 10 2 5 2 2 2" xfId="8991" xr:uid="{00000000-0005-0000-0000-00005C230000}"/>
    <cellStyle name="Percent 10 2 5 2 2 3" xfId="8992" xr:uid="{00000000-0005-0000-0000-00005D230000}"/>
    <cellStyle name="Percent 10 2 5 2 2 4" xfId="8993" xr:uid="{00000000-0005-0000-0000-00005E230000}"/>
    <cellStyle name="Percent 10 2 5 2 3" xfId="8994" xr:uid="{00000000-0005-0000-0000-00005F230000}"/>
    <cellStyle name="Percent 10 2 5 2 3 2" xfId="8995" xr:uid="{00000000-0005-0000-0000-000060230000}"/>
    <cellStyle name="Percent 10 2 5 2 3 3" xfId="8996" xr:uid="{00000000-0005-0000-0000-000061230000}"/>
    <cellStyle name="Percent 10 2 5 2 3 4" xfId="8997" xr:uid="{00000000-0005-0000-0000-000062230000}"/>
    <cellStyle name="Percent 10 2 5 2 4" xfId="8998" xr:uid="{00000000-0005-0000-0000-000063230000}"/>
    <cellStyle name="Percent 10 2 5 2 5" xfId="8999" xr:uid="{00000000-0005-0000-0000-000064230000}"/>
    <cellStyle name="Percent 10 2 5 2 6" xfId="9000" xr:uid="{00000000-0005-0000-0000-000065230000}"/>
    <cellStyle name="Percent 10 2 5 3" xfId="9001" xr:uid="{00000000-0005-0000-0000-000066230000}"/>
    <cellStyle name="Percent 10 2 5 3 2" xfId="9002" xr:uid="{00000000-0005-0000-0000-000067230000}"/>
    <cellStyle name="Percent 10 2 5 3 2 2" xfId="9003" xr:uid="{00000000-0005-0000-0000-000068230000}"/>
    <cellStyle name="Percent 10 2 5 3 2 3" xfId="9004" xr:uid="{00000000-0005-0000-0000-000069230000}"/>
    <cellStyle name="Percent 10 2 5 3 2 4" xfId="9005" xr:uid="{00000000-0005-0000-0000-00006A230000}"/>
    <cellStyle name="Percent 10 2 5 3 3" xfId="9006" xr:uid="{00000000-0005-0000-0000-00006B230000}"/>
    <cellStyle name="Percent 10 2 5 3 3 2" xfId="9007" xr:uid="{00000000-0005-0000-0000-00006C230000}"/>
    <cellStyle name="Percent 10 2 5 3 3 3" xfId="9008" xr:uid="{00000000-0005-0000-0000-00006D230000}"/>
    <cellStyle name="Percent 10 2 5 3 3 4" xfId="9009" xr:uid="{00000000-0005-0000-0000-00006E230000}"/>
    <cellStyle name="Percent 10 2 5 3 4" xfId="9010" xr:uid="{00000000-0005-0000-0000-00006F230000}"/>
    <cellStyle name="Percent 10 2 5 3 5" xfId="9011" xr:uid="{00000000-0005-0000-0000-000070230000}"/>
    <cellStyle name="Percent 10 2 5 3 6" xfId="9012" xr:uid="{00000000-0005-0000-0000-000071230000}"/>
    <cellStyle name="Percent 10 2 5 4" xfId="9013" xr:uid="{00000000-0005-0000-0000-000072230000}"/>
    <cellStyle name="Percent 10 2 5 4 2" xfId="9014" xr:uid="{00000000-0005-0000-0000-000073230000}"/>
    <cellStyle name="Percent 10 2 5 4 3" xfId="9015" xr:uid="{00000000-0005-0000-0000-000074230000}"/>
    <cellStyle name="Percent 10 2 5 4 4" xfId="9016" xr:uid="{00000000-0005-0000-0000-000075230000}"/>
    <cellStyle name="Percent 10 2 5 5" xfId="9017" xr:uid="{00000000-0005-0000-0000-000076230000}"/>
    <cellStyle name="Percent 10 2 5 5 2" xfId="9018" xr:uid="{00000000-0005-0000-0000-000077230000}"/>
    <cellStyle name="Percent 10 2 5 5 3" xfId="9019" xr:uid="{00000000-0005-0000-0000-000078230000}"/>
    <cellStyle name="Percent 10 2 5 5 4" xfId="9020" xr:uid="{00000000-0005-0000-0000-000079230000}"/>
    <cellStyle name="Percent 10 2 5 6" xfId="9021" xr:uid="{00000000-0005-0000-0000-00007A230000}"/>
    <cellStyle name="Percent 10 2 5 7" xfId="9022" xr:uid="{00000000-0005-0000-0000-00007B230000}"/>
    <cellStyle name="Percent 10 2 5 8" xfId="9023" xr:uid="{00000000-0005-0000-0000-00007C230000}"/>
    <cellStyle name="Percent 10 2 6" xfId="9024" xr:uid="{00000000-0005-0000-0000-00007D230000}"/>
    <cellStyle name="Percent 10 2 6 2" xfId="9025" xr:uid="{00000000-0005-0000-0000-00007E230000}"/>
    <cellStyle name="Percent 10 2 6 2 2" xfId="9026" xr:uid="{00000000-0005-0000-0000-00007F230000}"/>
    <cellStyle name="Percent 10 2 6 2 2 2" xfId="9027" xr:uid="{00000000-0005-0000-0000-000080230000}"/>
    <cellStyle name="Percent 10 2 6 2 2 3" xfId="9028" xr:uid="{00000000-0005-0000-0000-000081230000}"/>
    <cellStyle name="Percent 10 2 6 2 2 4" xfId="9029" xr:uid="{00000000-0005-0000-0000-000082230000}"/>
    <cellStyle name="Percent 10 2 6 2 3" xfId="9030" xr:uid="{00000000-0005-0000-0000-000083230000}"/>
    <cellStyle name="Percent 10 2 6 2 3 2" xfId="9031" xr:uid="{00000000-0005-0000-0000-000084230000}"/>
    <cellStyle name="Percent 10 2 6 2 3 3" xfId="9032" xr:uid="{00000000-0005-0000-0000-000085230000}"/>
    <cellStyle name="Percent 10 2 6 2 3 4" xfId="9033" xr:uid="{00000000-0005-0000-0000-000086230000}"/>
    <cellStyle name="Percent 10 2 6 2 4" xfId="9034" xr:uid="{00000000-0005-0000-0000-000087230000}"/>
    <cellStyle name="Percent 10 2 6 2 5" xfId="9035" xr:uid="{00000000-0005-0000-0000-000088230000}"/>
    <cellStyle name="Percent 10 2 6 2 6" xfId="9036" xr:uid="{00000000-0005-0000-0000-000089230000}"/>
    <cellStyle name="Percent 10 2 6 3" xfId="9037" xr:uid="{00000000-0005-0000-0000-00008A230000}"/>
    <cellStyle name="Percent 10 2 6 3 2" xfId="9038" xr:uid="{00000000-0005-0000-0000-00008B230000}"/>
    <cellStyle name="Percent 10 2 6 3 2 2" xfId="9039" xr:uid="{00000000-0005-0000-0000-00008C230000}"/>
    <cellStyle name="Percent 10 2 6 3 2 3" xfId="9040" xr:uid="{00000000-0005-0000-0000-00008D230000}"/>
    <cellStyle name="Percent 10 2 6 3 2 4" xfId="9041" xr:uid="{00000000-0005-0000-0000-00008E230000}"/>
    <cellStyle name="Percent 10 2 6 3 3" xfId="9042" xr:uid="{00000000-0005-0000-0000-00008F230000}"/>
    <cellStyle name="Percent 10 2 6 3 3 2" xfId="9043" xr:uid="{00000000-0005-0000-0000-000090230000}"/>
    <cellStyle name="Percent 10 2 6 3 3 3" xfId="9044" xr:uid="{00000000-0005-0000-0000-000091230000}"/>
    <cellStyle name="Percent 10 2 6 3 3 4" xfId="9045" xr:uid="{00000000-0005-0000-0000-000092230000}"/>
    <cellStyle name="Percent 10 2 6 3 4" xfId="9046" xr:uid="{00000000-0005-0000-0000-000093230000}"/>
    <cellStyle name="Percent 10 2 6 3 5" xfId="9047" xr:uid="{00000000-0005-0000-0000-000094230000}"/>
    <cellStyle name="Percent 10 2 6 3 6" xfId="9048" xr:uid="{00000000-0005-0000-0000-000095230000}"/>
    <cellStyle name="Percent 10 2 6 4" xfId="9049" xr:uid="{00000000-0005-0000-0000-000096230000}"/>
    <cellStyle name="Percent 10 2 6 4 2" xfId="9050" xr:uid="{00000000-0005-0000-0000-000097230000}"/>
    <cellStyle name="Percent 10 2 6 4 3" xfId="9051" xr:uid="{00000000-0005-0000-0000-000098230000}"/>
    <cellStyle name="Percent 10 2 6 4 4" xfId="9052" xr:uid="{00000000-0005-0000-0000-000099230000}"/>
    <cellStyle name="Percent 10 2 6 5" xfId="9053" xr:uid="{00000000-0005-0000-0000-00009A230000}"/>
    <cellStyle name="Percent 10 2 6 5 2" xfId="9054" xr:uid="{00000000-0005-0000-0000-00009B230000}"/>
    <cellStyle name="Percent 10 2 6 5 3" xfId="9055" xr:uid="{00000000-0005-0000-0000-00009C230000}"/>
    <cellStyle name="Percent 10 2 6 5 4" xfId="9056" xr:uid="{00000000-0005-0000-0000-00009D230000}"/>
    <cellStyle name="Percent 10 2 6 6" xfId="9057" xr:uid="{00000000-0005-0000-0000-00009E230000}"/>
    <cellStyle name="Percent 10 2 6 7" xfId="9058" xr:uid="{00000000-0005-0000-0000-00009F230000}"/>
    <cellStyle name="Percent 10 2 6 8" xfId="9059" xr:uid="{00000000-0005-0000-0000-0000A0230000}"/>
    <cellStyle name="Percent 10 2 7" xfId="9060" xr:uid="{00000000-0005-0000-0000-0000A1230000}"/>
    <cellStyle name="Percent 10 2 7 2" xfId="9061" xr:uid="{00000000-0005-0000-0000-0000A2230000}"/>
    <cellStyle name="Percent 10 2 7 2 2" xfId="9062" xr:uid="{00000000-0005-0000-0000-0000A3230000}"/>
    <cellStyle name="Percent 10 2 7 2 3" xfId="9063" xr:uid="{00000000-0005-0000-0000-0000A4230000}"/>
    <cellStyle name="Percent 10 2 7 2 4" xfId="9064" xr:uid="{00000000-0005-0000-0000-0000A5230000}"/>
    <cellStyle name="Percent 10 2 7 3" xfId="9065" xr:uid="{00000000-0005-0000-0000-0000A6230000}"/>
    <cellStyle name="Percent 10 2 7 3 2" xfId="9066" xr:uid="{00000000-0005-0000-0000-0000A7230000}"/>
    <cellStyle name="Percent 10 2 7 3 3" xfId="9067" xr:uid="{00000000-0005-0000-0000-0000A8230000}"/>
    <cellStyle name="Percent 10 2 7 3 4" xfId="9068" xr:uid="{00000000-0005-0000-0000-0000A9230000}"/>
    <cellStyle name="Percent 10 2 7 4" xfId="9069" xr:uid="{00000000-0005-0000-0000-0000AA230000}"/>
    <cellStyle name="Percent 10 2 7 5" xfId="9070" xr:uid="{00000000-0005-0000-0000-0000AB230000}"/>
    <cellStyle name="Percent 10 2 7 6" xfId="9071" xr:uid="{00000000-0005-0000-0000-0000AC230000}"/>
    <cellStyle name="Percent 10 2 8" xfId="9072" xr:uid="{00000000-0005-0000-0000-0000AD230000}"/>
    <cellStyle name="Percent 10 2 8 2" xfId="9073" xr:uid="{00000000-0005-0000-0000-0000AE230000}"/>
    <cellStyle name="Percent 10 2 8 2 2" xfId="9074" xr:uid="{00000000-0005-0000-0000-0000AF230000}"/>
    <cellStyle name="Percent 10 2 8 2 3" xfId="9075" xr:uid="{00000000-0005-0000-0000-0000B0230000}"/>
    <cellStyle name="Percent 10 2 8 2 4" xfId="9076" xr:uid="{00000000-0005-0000-0000-0000B1230000}"/>
    <cellStyle name="Percent 10 2 8 3" xfId="9077" xr:uid="{00000000-0005-0000-0000-0000B2230000}"/>
    <cellStyle name="Percent 10 2 8 3 2" xfId="9078" xr:uid="{00000000-0005-0000-0000-0000B3230000}"/>
    <cellStyle name="Percent 10 2 8 3 3" xfId="9079" xr:uid="{00000000-0005-0000-0000-0000B4230000}"/>
    <cellStyle name="Percent 10 2 8 3 4" xfId="9080" xr:uid="{00000000-0005-0000-0000-0000B5230000}"/>
    <cellStyle name="Percent 10 2 8 4" xfId="9081" xr:uid="{00000000-0005-0000-0000-0000B6230000}"/>
    <cellStyle name="Percent 10 2 8 5" xfId="9082" xr:uid="{00000000-0005-0000-0000-0000B7230000}"/>
    <cellStyle name="Percent 10 2 8 6" xfId="9083" xr:uid="{00000000-0005-0000-0000-0000B8230000}"/>
    <cellStyle name="Percent 10 2 9" xfId="9084" xr:uid="{00000000-0005-0000-0000-0000B9230000}"/>
    <cellStyle name="Percent 10 2 9 2" xfId="9085" xr:uid="{00000000-0005-0000-0000-0000BA230000}"/>
    <cellStyle name="Percent 10 2 9 3" xfId="9086" xr:uid="{00000000-0005-0000-0000-0000BB230000}"/>
    <cellStyle name="Percent 10 2 9 4" xfId="9087" xr:uid="{00000000-0005-0000-0000-0000BC230000}"/>
    <cellStyle name="Percent 10 3" xfId="9088" xr:uid="{00000000-0005-0000-0000-0000BD230000}"/>
    <cellStyle name="Percent 10 3 10" xfId="9089" xr:uid="{00000000-0005-0000-0000-0000BE230000}"/>
    <cellStyle name="Percent 10 3 11" xfId="9090" xr:uid="{00000000-0005-0000-0000-0000BF230000}"/>
    <cellStyle name="Percent 10 3 12" xfId="9091" xr:uid="{00000000-0005-0000-0000-0000C0230000}"/>
    <cellStyle name="Percent 10 3 2" xfId="9092" xr:uid="{00000000-0005-0000-0000-0000C1230000}"/>
    <cellStyle name="Percent 10 3 2 10" xfId="9093" xr:uid="{00000000-0005-0000-0000-0000C2230000}"/>
    <cellStyle name="Percent 10 3 2 2" xfId="9094" xr:uid="{00000000-0005-0000-0000-0000C3230000}"/>
    <cellStyle name="Percent 10 3 2 2 2" xfId="9095" xr:uid="{00000000-0005-0000-0000-0000C4230000}"/>
    <cellStyle name="Percent 10 3 2 2 2 2" xfId="9096" xr:uid="{00000000-0005-0000-0000-0000C5230000}"/>
    <cellStyle name="Percent 10 3 2 2 2 2 2" xfId="9097" xr:uid="{00000000-0005-0000-0000-0000C6230000}"/>
    <cellStyle name="Percent 10 3 2 2 2 2 3" xfId="9098" xr:uid="{00000000-0005-0000-0000-0000C7230000}"/>
    <cellStyle name="Percent 10 3 2 2 2 2 4" xfId="9099" xr:uid="{00000000-0005-0000-0000-0000C8230000}"/>
    <cellStyle name="Percent 10 3 2 2 2 3" xfId="9100" xr:uid="{00000000-0005-0000-0000-0000C9230000}"/>
    <cellStyle name="Percent 10 3 2 2 2 3 2" xfId="9101" xr:uid="{00000000-0005-0000-0000-0000CA230000}"/>
    <cellStyle name="Percent 10 3 2 2 2 3 3" xfId="9102" xr:uid="{00000000-0005-0000-0000-0000CB230000}"/>
    <cellStyle name="Percent 10 3 2 2 2 3 4" xfId="9103" xr:uid="{00000000-0005-0000-0000-0000CC230000}"/>
    <cellStyle name="Percent 10 3 2 2 2 4" xfId="9104" xr:uid="{00000000-0005-0000-0000-0000CD230000}"/>
    <cellStyle name="Percent 10 3 2 2 2 5" xfId="9105" xr:uid="{00000000-0005-0000-0000-0000CE230000}"/>
    <cellStyle name="Percent 10 3 2 2 2 6" xfId="9106" xr:uid="{00000000-0005-0000-0000-0000CF230000}"/>
    <cellStyle name="Percent 10 3 2 2 3" xfId="9107" xr:uid="{00000000-0005-0000-0000-0000D0230000}"/>
    <cellStyle name="Percent 10 3 2 2 3 2" xfId="9108" xr:uid="{00000000-0005-0000-0000-0000D1230000}"/>
    <cellStyle name="Percent 10 3 2 2 3 2 2" xfId="9109" xr:uid="{00000000-0005-0000-0000-0000D2230000}"/>
    <cellStyle name="Percent 10 3 2 2 3 2 3" xfId="9110" xr:uid="{00000000-0005-0000-0000-0000D3230000}"/>
    <cellStyle name="Percent 10 3 2 2 3 2 4" xfId="9111" xr:uid="{00000000-0005-0000-0000-0000D4230000}"/>
    <cellStyle name="Percent 10 3 2 2 3 3" xfId="9112" xr:uid="{00000000-0005-0000-0000-0000D5230000}"/>
    <cellStyle name="Percent 10 3 2 2 3 3 2" xfId="9113" xr:uid="{00000000-0005-0000-0000-0000D6230000}"/>
    <cellStyle name="Percent 10 3 2 2 3 3 3" xfId="9114" xr:uid="{00000000-0005-0000-0000-0000D7230000}"/>
    <cellStyle name="Percent 10 3 2 2 3 3 4" xfId="9115" xr:uid="{00000000-0005-0000-0000-0000D8230000}"/>
    <cellStyle name="Percent 10 3 2 2 3 4" xfId="9116" xr:uid="{00000000-0005-0000-0000-0000D9230000}"/>
    <cellStyle name="Percent 10 3 2 2 3 5" xfId="9117" xr:uid="{00000000-0005-0000-0000-0000DA230000}"/>
    <cellStyle name="Percent 10 3 2 2 3 6" xfId="9118" xr:uid="{00000000-0005-0000-0000-0000DB230000}"/>
    <cellStyle name="Percent 10 3 2 2 4" xfId="9119" xr:uid="{00000000-0005-0000-0000-0000DC230000}"/>
    <cellStyle name="Percent 10 3 2 2 4 2" xfId="9120" xr:uid="{00000000-0005-0000-0000-0000DD230000}"/>
    <cellStyle name="Percent 10 3 2 2 4 3" xfId="9121" xr:uid="{00000000-0005-0000-0000-0000DE230000}"/>
    <cellStyle name="Percent 10 3 2 2 4 4" xfId="9122" xr:uid="{00000000-0005-0000-0000-0000DF230000}"/>
    <cellStyle name="Percent 10 3 2 2 5" xfId="9123" xr:uid="{00000000-0005-0000-0000-0000E0230000}"/>
    <cellStyle name="Percent 10 3 2 2 5 2" xfId="9124" xr:uid="{00000000-0005-0000-0000-0000E1230000}"/>
    <cellStyle name="Percent 10 3 2 2 5 3" xfId="9125" xr:uid="{00000000-0005-0000-0000-0000E2230000}"/>
    <cellStyle name="Percent 10 3 2 2 5 4" xfId="9126" xr:uid="{00000000-0005-0000-0000-0000E3230000}"/>
    <cellStyle name="Percent 10 3 2 2 6" xfId="9127" xr:uid="{00000000-0005-0000-0000-0000E4230000}"/>
    <cellStyle name="Percent 10 3 2 2 7" xfId="9128" xr:uid="{00000000-0005-0000-0000-0000E5230000}"/>
    <cellStyle name="Percent 10 3 2 2 8" xfId="9129" xr:uid="{00000000-0005-0000-0000-0000E6230000}"/>
    <cellStyle name="Percent 10 3 2 3" xfId="9130" xr:uid="{00000000-0005-0000-0000-0000E7230000}"/>
    <cellStyle name="Percent 10 3 2 3 2" xfId="9131" xr:uid="{00000000-0005-0000-0000-0000E8230000}"/>
    <cellStyle name="Percent 10 3 2 3 2 2" xfId="9132" xr:uid="{00000000-0005-0000-0000-0000E9230000}"/>
    <cellStyle name="Percent 10 3 2 3 2 2 2" xfId="9133" xr:uid="{00000000-0005-0000-0000-0000EA230000}"/>
    <cellStyle name="Percent 10 3 2 3 2 2 3" xfId="9134" xr:uid="{00000000-0005-0000-0000-0000EB230000}"/>
    <cellStyle name="Percent 10 3 2 3 2 2 4" xfId="9135" xr:uid="{00000000-0005-0000-0000-0000EC230000}"/>
    <cellStyle name="Percent 10 3 2 3 2 3" xfId="9136" xr:uid="{00000000-0005-0000-0000-0000ED230000}"/>
    <cellStyle name="Percent 10 3 2 3 2 3 2" xfId="9137" xr:uid="{00000000-0005-0000-0000-0000EE230000}"/>
    <cellStyle name="Percent 10 3 2 3 2 3 3" xfId="9138" xr:uid="{00000000-0005-0000-0000-0000EF230000}"/>
    <cellStyle name="Percent 10 3 2 3 2 3 4" xfId="9139" xr:uid="{00000000-0005-0000-0000-0000F0230000}"/>
    <cellStyle name="Percent 10 3 2 3 2 4" xfId="9140" xr:uid="{00000000-0005-0000-0000-0000F1230000}"/>
    <cellStyle name="Percent 10 3 2 3 2 5" xfId="9141" xr:uid="{00000000-0005-0000-0000-0000F2230000}"/>
    <cellStyle name="Percent 10 3 2 3 2 6" xfId="9142" xr:uid="{00000000-0005-0000-0000-0000F3230000}"/>
    <cellStyle name="Percent 10 3 2 3 3" xfId="9143" xr:uid="{00000000-0005-0000-0000-0000F4230000}"/>
    <cellStyle name="Percent 10 3 2 3 3 2" xfId="9144" xr:uid="{00000000-0005-0000-0000-0000F5230000}"/>
    <cellStyle name="Percent 10 3 2 3 3 2 2" xfId="9145" xr:uid="{00000000-0005-0000-0000-0000F6230000}"/>
    <cellStyle name="Percent 10 3 2 3 3 2 3" xfId="9146" xr:uid="{00000000-0005-0000-0000-0000F7230000}"/>
    <cellStyle name="Percent 10 3 2 3 3 2 4" xfId="9147" xr:uid="{00000000-0005-0000-0000-0000F8230000}"/>
    <cellStyle name="Percent 10 3 2 3 3 3" xfId="9148" xr:uid="{00000000-0005-0000-0000-0000F9230000}"/>
    <cellStyle name="Percent 10 3 2 3 3 3 2" xfId="9149" xr:uid="{00000000-0005-0000-0000-0000FA230000}"/>
    <cellStyle name="Percent 10 3 2 3 3 3 3" xfId="9150" xr:uid="{00000000-0005-0000-0000-0000FB230000}"/>
    <cellStyle name="Percent 10 3 2 3 3 3 4" xfId="9151" xr:uid="{00000000-0005-0000-0000-0000FC230000}"/>
    <cellStyle name="Percent 10 3 2 3 3 4" xfId="9152" xr:uid="{00000000-0005-0000-0000-0000FD230000}"/>
    <cellStyle name="Percent 10 3 2 3 3 5" xfId="9153" xr:uid="{00000000-0005-0000-0000-0000FE230000}"/>
    <cellStyle name="Percent 10 3 2 3 3 6" xfId="9154" xr:uid="{00000000-0005-0000-0000-0000FF230000}"/>
    <cellStyle name="Percent 10 3 2 3 4" xfId="9155" xr:uid="{00000000-0005-0000-0000-000000240000}"/>
    <cellStyle name="Percent 10 3 2 3 4 2" xfId="9156" xr:uid="{00000000-0005-0000-0000-000001240000}"/>
    <cellStyle name="Percent 10 3 2 3 4 3" xfId="9157" xr:uid="{00000000-0005-0000-0000-000002240000}"/>
    <cellStyle name="Percent 10 3 2 3 4 4" xfId="9158" xr:uid="{00000000-0005-0000-0000-000003240000}"/>
    <cellStyle name="Percent 10 3 2 3 5" xfId="9159" xr:uid="{00000000-0005-0000-0000-000004240000}"/>
    <cellStyle name="Percent 10 3 2 3 5 2" xfId="9160" xr:uid="{00000000-0005-0000-0000-000005240000}"/>
    <cellStyle name="Percent 10 3 2 3 5 3" xfId="9161" xr:uid="{00000000-0005-0000-0000-000006240000}"/>
    <cellStyle name="Percent 10 3 2 3 5 4" xfId="9162" xr:uid="{00000000-0005-0000-0000-000007240000}"/>
    <cellStyle name="Percent 10 3 2 3 6" xfId="9163" xr:uid="{00000000-0005-0000-0000-000008240000}"/>
    <cellStyle name="Percent 10 3 2 3 7" xfId="9164" xr:uid="{00000000-0005-0000-0000-000009240000}"/>
    <cellStyle name="Percent 10 3 2 3 8" xfId="9165" xr:uid="{00000000-0005-0000-0000-00000A240000}"/>
    <cellStyle name="Percent 10 3 2 4" xfId="9166" xr:uid="{00000000-0005-0000-0000-00000B240000}"/>
    <cellStyle name="Percent 10 3 2 4 2" xfId="9167" xr:uid="{00000000-0005-0000-0000-00000C240000}"/>
    <cellStyle name="Percent 10 3 2 4 2 2" xfId="9168" xr:uid="{00000000-0005-0000-0000-00000D240000}"/>
    <cellStyle name="Percent 10 3 2 4 2 3" xfId="9169" xr:uid="{00000000-0005-0000-0000-00000E240000}"/>
    <cellStyle name="Percent 10 3 2 4 2 4" xfId="9170" xr:uid="{00000000-0005-0000-0000-00000F240000}"/>
    <cellStyle name="Percent 10 3 2 4 3" xfId="9171" xr:uid="{00000000-0005-0000-0000-000010240000}"/>
    <cellStyle name="Percent 10 3 2 4 3 2" xfId="9172" xr:uid="{00000000-0005-0000-0000-000011240000}"/>
    <cellStyle name="Percent 10 3 2 4 3 3" xfId="9173" xr:uid="{00000000-0005-0000-0000-000012240000}"/>
    <cellStyle name="Percent 10 3 2 4 3 4" xfId="9174" xr:uid="{00000000-0005-0000-0000-000013240000}"/>
    <cellStyle name="Percent 10 3 2 4 4" xfId="9175" xr:uid="{00000000-0005-0000-0000-000014240000}"/>
    <cellStyle name="Percent 10 3 2 4 5" xfId="9176" xr:uid="{00000000-0005-0000-0000-000015240000}"/>
    <cellStyle name="Percent 10 3 2 4 6" xfId="9177" xr:uid="{00000000-0005-0000-0000-000016240000}"/>
    <cellStyle name="Percent 10 3 2 5" xfId="9178" xr:uid="{00000000-0005-0000-0000-000017240000}"/>
    <cellStyle name="Percent 10 3 2 5 2" xfId="9179" xr:uid="{00000000-0005-0000-0000-000018240000}"/>
    <cellStyle name="Percent 10 3 2 5 2 2" xfId="9180" xr:uid="{00000000-0005-0000-0000-000019240000}"/>
    <cellStyle name="Percent 10 3 2 5 2 3" xfId="9181" xr:uid="{00000000-0005-0000-0000-00001A240000}"/>
    <cellStyle name="Percent 10 3 2 5 2 4" xfId="9182" xr:uid="{00000000-0005-0000-0000-00001B240000}"/>
    <cellStyle name="Percent 10 3 2 5 3" xfId="9183" xr:uid="{00000000-0005-0000-0000-00001C240000}"/>
    <cellStyle name="Percent 10 3 2 5 3 2" xfId="9184" xr:uid="{00000000-0005-0000-0000-00001D240000}"/>
    <cellStyle name="Percent 10 3 2 5 3 3" xfId="9185" xr:uid="{00000000-0005-0000-0000-00001E240000}"/>
    <cellStyle name="Percent 10 3 2 5 3 4" xfId="9186" xr:uid="{00000000-0005-0000-0000-00001F240000}"/>
    <cellStyle name="Percent 10 3 2 5 4" xfId="9187" xr:uid="{00000000-0005-0000-0000-000020240000}"/>
    <cellStyle name="Percent 10 3 2 5 5" xfId="9188" xr:uid="{00000000-0005-0000-0000-000021240000}"/>
    <cellStyle name="Percent 10 3 2 5 6" xfId="9189" xr:uid="{00000000-0005-0000-0000-000022240000}"/>
    <cellStyle name="Percent 10 3 2 6" xfId="9190" xr:uid="{00000000-0005-0000-0000-000023240000}"/>
    <cellStyle name="Percent 10 3 2 6 2" xfId="9191" xr:uid="{00000000-0005-0000-0000-000024240000}"/>
    <cellStyle name="Percent 10 3 2 6 3" xfId="9192" xr:uid="{00000000-0005-0000-0000-000025240000}"/>
    <cellStyle name="Percent 10 3 2 6 4" xfId="9193" xr:uid="{00000000-0005-0000-0000-000026240000}"/>
    <cellStyle name="Percent 10 3 2 7" xfId="9194" xr:uid="{00000000-0005-0000-0000-000027240000}"/>
    <cellStyle name="Percent 10 3 2 7 2" xfId="9195" xr:uid="{00000000-0005-0000-0000-000028240000}"/>
    <cellStyle name="Percent 10 3 2 7 3" xfId="9196" xr:uid="{00000000-0005-0000-0000-000029240000}"/>
    <cellStyle name="Percent 10 3 2 7 4" xfId="9197" xr:uid="{00000000-0005-0000-0000-00002A240000}"/>
    <cellStyle name="Percent 10 3 2 8" xfId="9198" xr:uid="{00000000-0005-0000-0000-00002B240000}"/>
    <cellStyle name="Percent 10 3 2 9" xfId="9199" xr:uid="{00000000-0005-0000-0000-00002C240000}"/>
    <cellStyle name="Percent 10 3 3" xfId="9200" xr:uid="{00000000-0005-0000-0000-00002D240000}"/>
    <cellStyle name="Percent 10 3 3 2" xfId="9201" xr:uid="{00000000-0005-0000-0000-00002E240000}"/>
    <cellStyle name="Percent 10 3 3 2 2" xfId="9202" xr:uid="{00000000-0005-0000-0000-00002F240000}"/>
    <cellStyle name="Percent 10 3 3 2 2 2" xfId="9203" xr:uid="{00000000-0005-0000-0000-000030240000}"/>
    <cellStyle name="Percent 10 3 3 2 2 3" xfId="9204" xr:uid="{00000000-0005-0000-0000-000031240000}"/>
    <cellStyle name="Percent 10 3 3 2 2 4" xfId="9205" xr:uid="{00000000-0005-0000-0000-000032240000}"/>
    <cellStyle name="Percent 10 3 3 2 3" xfId="9206" xr:uid="{00000000-0005-0000-0000-000033240000}"/>
    <cellStyle name="Percent 10 3 3 2 3 2" xfId="9207" xr:uid="{00000000-0005-0000-0000-000034240000}"/>
    <cellStyle name="Percent 10 3 3 2 3 3" xfId="9208" xr:uid="{00000000-0005-0000-0000-000035240000}"/>
    <cellStyle name="Percent 10 3 3 2 3 4" xfId="9209" xr:uid="{00000000-0005-0000-0000-000036240000}"/>
    <cellStyle name="Percent 10 3 3 2 4" xfId="9210" xr:uid="{00000000-0005-0000-0000-000037240000}"/>
    <cellStyle name="Percent 10 3 3 2 5" xfId="9211" xr:uid="{00000000-0005-0000-0000-000038240000}"/>
    <cellStyle name="Percent 10 3 3 2 6" xfId="9212" xr:uid="{00000000-0005-0000-0000-000039240000}"/>
    <cellStyle name="Percent 10 3 3 3" xfId="9213" xr:uid="{00000000-0005-0000-0000-00003A240000}"/>
    <cellStyle name="Percent 10 3 3 3 2" xfId="9214" xr:uid="{00000000-0005-0000-0000-00003B240000}"/>
    <cellStyle name="Percent 10 3 3 3 2 2" xfId="9215" xr:uid="{00000000-0005-0000-0000-00003C240000}"/>
    <cellStyle name="Percent 10 3 3 3 2 3" xfId="9216" xr:uid="{00000000-0005-0000-0000-00003D240000}"/>
    <cellStyle name="Percent 10 3 3 3 2 4" xfId="9217" xr:uid="{00000000-0005-0000-0000-00003E240000}"/>
    <cellStyle name="Percent 10 3 3 3 3" xfId="9218" xr:uid="{00000000-0005-0000-0000-00003F240000}"/>
    <cellStyle name="Percent 10 3 3 3 3 2" xfId="9219" xr:uid="{00000000-0005-0000-0000-000040240000}"/>
    <cellStyle name="Percent 10 3 3 3 3 3" xfId="9220" xr:uid="{00000000-0005-0000-0000-000041240000}"/>
    <cellStyle name="Percent 10 3 3 3 3 4" xfId="9221" xr:uid="{00000000-0005-0000-0000-000042240000}"/>
    <cellStyle name="Percent 10 3 3 3 4" xfId="9222" xr:uid="{00000000-0005-0000-0000-000043240000}"/>
    <cellStyle name="Percent 10 3 3 3 5" xfId="9223" xr:uid="{00000000-0005-0000-0000-000044240000}"/>
    <cellStyle name="Percent 10 3 3 3 6" xfId="9224" xr:uid="{00000000-0005-0000-0000-000045240000}"/>
    <cellStyle name="Percent 10 3 3 4" xfId="9225" xr:uid="{00000000-0005-0000-0000-000046240000}"/>
    <cellStyle name="Percent 10 3 3 4 2" xfId="9226" xr:uid="{00000000-0005-0000-0000-000047240000}"/>
    <cellStyle name="Percent 10 3 3 4 3" xfId="9227" xr:uid="{00000000-0005-0000-0000-000048240000}"/>
    <cellStyle name="Percent 10 3 3 4 4" xfId="9228" xr:uid="{00000000-0005-0000-0000-000049240000}"/>
    <cellStyle name="Percent 10 3 3 5" xfId="9229" xr:uid="{00000000-0005-0000-0000-00004A240000}"/>
    <cellStyle name="Percent 10 3 3 5 2" xfId="9230" xr:uid="{00000000-0005-0000-0000-00004B240000}"/>
    <cellStyle name="Percent 10 3 3 5 3" xfId="9231" xr:uid="{00000000-0005-0000-0000-00004C240000}"/>
    <cellStyle name="Percent 10 3 3 5 4" xfId="9232" xr:uid="{00000000-0005-0000-0000-00004D240000}"/>
    <cellStyle name="Percent 10 3 3 6" xfId="9233" xr:uid="{00000000-0005-0000-0000-00004E240000}"/>
    <cellStyle name="Percent 10 3 3 7" xfId="9234" xr:uid="{00000000-0005-0000-0000-00004F240000}"/>
    <cellStyle name="Percent 10 3 3 8" xfId="9235" xr:uid="{00000000-0005-0000-0000-000050240000}"/>
    <cellStyle name="Percent 10 3 4" xfId="9236" xr:uid="{00000000-0005-0000-0000-000051240000}"/>
    <cellStyle name="Percent 10 3 4 2" xfId="9237" xr:uid="{00000000-0005-0000-0000-000052240000}"/>
    <cellStyle name="Percent 10 3 4 2 2" xfId="9238" xr:uid="{00000000-0005-0000-0000-000053240000}"/>
    <cellStyle name="Percent 10 3 4 2 2 2" xfId="9239" xr:uid="{00000000-0005-0000-0000-000054240000}"/>
    <cellStyle name="Percent 10 3 4 2 2 3" xfId="9240" xr:uid="{00000000-0005-0000-0000-000055240000}"/>
    <cellStyle name="Percent 10 3 4 2 2 4" xfId="9241" xr:uid="{00000000-0005-0000-0000-000056240000}"/>
    <cellStyle name="Percent 10 3 4 2 3" xfId="9242" xr:uid="{00000000-0005-0000-0000-000057240000}"/>
    <cellStyle name="Percent 10 3 4 2 3 2" xfId="9243" xr:uid="{00000000-0005-0000-0000-000058240000}"/>
    <cellStyle name="Percent 10 3 4 2 3 3" xfId="9244" xr:uid="{00000000-0005-0000-0000-000059240000}"/>
    <cellStyle name="Percent 10 3 4 2 3 4" xfId="9245" xr:uid="{00000000-0005-0000-0000-00005A240000}"/>
    <cellStyle name="Percent 10 3 4 2 4" xfId="9246" xr:uid="{00000000-0005-0000-0000-00005B240000}"/>
    <cellStyle name="Percent 10 3 4 2 5" xfId="9247" xr:uid="{00000000-0005-0000-0000-00005C240000}"/>
    <cellStyle name="Percent 10 3 4 2 6" xfId="9248" xr:uid="{00000000-0005-0000-0000-00005D240000}"/>
    <cellStyle name="Percent 10 3 4 3" xfId="9249" xr:uid="{00000000-0005-0000-0000-00005E240000}"/>
    <cellStyle name="Percent 10 3 4 3 2" xfId="9250" xr:uid="{00000000-0005-0000-0000-00005F240000}"/>
    <cellStyle name="Percent 10 3 4 3 2 2" xfId="9251" xr:uid="{00000000-0005-0000-0000-000060240000}"/>
    <cellStyle name="Percent 10 3 4 3 2 3" xfId="9252" xr:uid="{00000000-0005-0000-0000-000061240000}"/>
    <cellStyle name="Percent 10 3 4 3 2 4" xfId="9253" xr:uid="{00000000-0005-0000-0000-000062240000}"/>
    <cellStyle name="Percent 10 3 4 3 3" xfId="9254" xr:uid="{00000000-0005-0000-0000-000063240000}"/>
    <cellStyle name="Percent 10 3 4 3 3 2" xfId="9255" xr:uid="{00000000-0005-0000-0000-000064240000}"/>
    <cellStyle name="Percent 10 3 4 3 3 3" xfId="9256" xr:uid="{00000000-0005-0000-0000-000065240000}"/>
    <cellStyle name="Percent 10 3 4 3 3 4" xfId="9257" xr:uid="{00000000-0005-0000-0000-000066240000}"/>
    <cellStyle name="Percent 10 3 4 3 4" xfId="9258" xr:uid="{00000000-0005-0000-0000-000067240000}"/>
    <cellStyle name="Percent 10 3 4 3 5" xfId="9259" xr:uid="{00000000-0005-0000-0000-000068240000}"/>
    <cellStyle name="Percent 10 3 4 3 6" xfId="9260" xr:uid="{00000000-0005-0000-0000-000069240000}"/>
    <cellStyle name="Percent 10 3 4 4" xfId="9261" xr:uid="{00000000-0005-0000-0000-00006A240000}"/>
    <cellStyle name="Percent 10 3 4 4 2" xfId="9262" xr:uid="{00000000-0005-0000-0000-00006B240000}"/>
    <cellStyle name="Percent 10 3 4 4 3" xfId="9263" xr:uid="{00000000-0005-0000-0000-00006C240000}"/>
    <cellStyle name="Percent 10 3 4 4 4" xfId="9264" xr:uid="{00000000-0005-0000-0000-00006D240000}"/>
    <cellStyle name="Percent 10 3 4 5" xfId="9265" xr:uid="{00000000-0005-0000-0000-00006E240000}"/>
    <cellStyle name="Percent 10 3 4 5 2" xfId="9266" xr:uid="{00000000-0005-0000-0000-00006F240000}"/>
    <cellStyle name="Percent 10 3 4 5 3" xfId="9267" xr:uid="{00000000-0005-0000-0000-000070240000}"/>
    <cellStyle name="Percent 10 3 4 5 4" xfId="9268" xr:uid="{00000000-0005-0000-0000-000071240000}"/>
    <cellStyle name="Percent 10 3 4 6" xfId="9269" xr:uid="{00000000-0005-0000-0000-000072240000}"/>
    <cellStyle name="Percent 10 3 4 7" xfId="9270" xr:uid="{00000000-0005-0000-0000-000073240000}"/>
    <cellStyle name="Percent 10 3 4 8" xfId="9271" xr:uid="{00000000-0005-0000-0000-000074240000}"/>
    <cellStyle name="Percent 10 3 5" xfId="9272" xr:uid="{00000000-0005-0000-0000-000075240000}"/>
    <cellStyle name="Percent 10 3 5 2" xfId="9273" xr:uid="{00000000-0005-0000-0000-000076240000}"/>
    <cellStyle name="Percent 10 3 5 2 2" xfId="9274" xr:uid="{00000000-0005-0000-0000-000077240000}"/>
    <cellStyle name="Percent 10 3 5 2 2 2" xfId="9275" xr:uid="{00000000-0005-0000-0000-000078240000}"/>
    <cellStyle name="Percent 10 3 5 2 2 3" xfId="9276" xr:uid="{00000000-0005-0000-0000-000079240000}"/>
    <cellStyle name="Percent 10 3 5 2 2 4" xfId="9277" xr:uid="{00000000-0005-0000-0000-00007A240000}"/>
    <cellStyle name="Percent 10 3 5 2 3" xfId="9278" xr:uid="{00000000-0005-0000-0000-00007B240000}"/>
    <cellStyle name="Percent 10 3 5 2 3 2" xfId="9279" xr:uid="{00000000-0005-0000-0000-00007C240000}"/>
    <cellStyle name="Percent 10 3 5 2 3 3" xfId="9280" xr:uid="{00000000-0005-0000-0000-00007D240000}"/>
    <cellStyle name="Percent 10 3 5 2 3 4" xfId="9281" xr:uid="{00000000-0005-0000-0000-00007E240000}"/>
    <cellStyle name="Percent 10 3 5 2 4" xfId="9282" xr:uid="{00000000-0005-0000-0000-00007F240000}"/>
    <cellStyle name="Percent 10 3 5 2 5" xfId="9283" xr:uid="{00000000-0005-0000-0000-000080240000}"/>
    <cellStyle name="Percent 10 3 5 2 6" xfId="9284" xr:uid="{00000000-0005-0000-0000-000081240000}"/>
    <cellStyle name="Percent 10 3 5 3" xfId="9285" xr:uid="{00000000-0005-0000-0000-000082240000}"/>
    <cellStyle name="Percent 10 3 5 3 2" xfId="9286" xr:uid="{00000000-0005-0000-0000-000083240000}"/>
    <cellStyle name="Percent 10 3 5 3 2 2" xfId="9287" xr:uid="{00000000-0005-0000-0000-000084240000}"/>
    <cellStyle name="Percent 10 3 5 3 2 3" xfId="9288" xr:uid="{00000000-0005-0000-0000-000085240000}"/>
    <cellStyle name="Percent 10 3 5 3 2 4" xfId="9289" xr:uid="{00000000-0005-0000-0000-000086240000}"/>
    <cellStyle name="Percent 10 3 5 3 3" xfId="9290" xr:uid="{00000000-0005-0000-0000-000087240000}"/>
    <cellStyle name="Percent 10 3 5 3 3 2" xfId="9291" xr:uid="{00000000-0005-0000-0000-000088240000}"/>
    <cellStyle name="Percent 10 3 5 3 3 3" xfId="9292" xr:uid="{00000000-0005-0000-0000-000089240000}"/>
    <cellStyle name="Percent 10 3 5 3 3 4" xfId="9293" xr:uid="{00000000-0005-0000-0000-00008A240000}"/>
    <cellStyle name="Percent 10 3 5 3 4" xfId="9294" xr:uid="{00000000-0005-0000-0000-00008B240000}"/>
    <cellStyle name="Percent 10 3 5 3 5" xfId="9295" xr:uid="{00000000-0005-0000-0000-00008C240000}"/>
    <cellStyle name="Percent 10 3 5 3 6" xfId="9296" xr:uid="{00000000-0005-0000-0000-00008D240000}"/>
    <cellStyle name="Percent 10 3 5 4" xfId="9297" xr:uid="{00000000-0005-0000-0000-00008E240000}"/>
    <cellStyle name="Percent 10 3 5 4 2" xfId="9298" xr:uid="{00000000-0005-0000-0000-00008F240000}"/>
    <cellStyle name="Percent 10 3 5 4 3" xfId="9299" xr:uid="{00000000-0005-0000-0000-000090240000}"/>
    <cellStyle name="Percent 10 3 5 4 4" xfId="9300" xr:uid="{00000000-0005-0000-0000-000091240000}"/>
    <cellStyle name="Percent 10 3 5 5" xfId="9301" xr:uid="{00000000-0005-0000-0000-000092240000}"/>
    <cellStyle name="Percent 10 3 5 5 2" xfId="9302" xr:uid="{00000000-0005-0000-0000-000093240000}"/>
    <cellStyle name="Percent 10 3 5 5 3" xfId="9303" xr:uid="{00000000-0005-0000-0000-000094240000}"/>
    <cellStyle name="Percent 10 3 5 5 4" xfId="9304" xr:uid="{00000000-0005-0000-0000-000095240000}"/>
    <cellStyle name="Percent 10 3 5 6" xfId="9305" xr:uid="{00000000-0005-0000-0000-000096240000}"/>
    <cellStyle name="Percent 10 3 5 7" xfId="9306" xr:uid="{00000000-0005-0000-0000-000097240000}"/>
    <cellStyle name="Percent 10 3 5 8" xfId="9307" xr:uid="{00000000-0005-0000-0000-000098240000}"/>
    <cellStyle name="Percent 10 3 6" xfId="9308" xr:uid="{00000000-0005-0000-0000-000099240000}"/>
    <cellStyle name="Percent 10 3 6 2" xfId="9309" xr:uid="{00000000-0005-0000-0000-00009A240000}"/>
    <cellStyle name="Percent 10 3 6 2 2" xfId="9310" xr:uid="{00000000-0005-0000-0000-00009B240000}"/>
    <cellStyle name="Percent 10 3 6 2 3" xfId="9311" xr:uid="{00000000-0005-0000-0000-00009C240000}"/>
    <cellStyle name="Percent 10 3 6 2 4" xfId="9312" xr:uid="{00000000-0005-0000-0000-00009D240000}"/>
    <cellStyle name="Percent 10 3 6 3" xfId="9313" xr:uid="{00000000-0005-0000-0000-00009E240000}"/>
    <cellStyle name="Percent 10 3 6 3 2" xfId="9314" xr:uid="{00000000-0005-0000-0000-00009F240000}"/>
    <cellStyle name="Percent 10 3 6 3 3" xfId="9315" xr:uid="{00000000-0005-0000-0000-0000A0240000}"/>
    <cellStyle name="Percent 10 3 6 3 4" xfId="9316" xr:uid="{00000000-0005-0000-0000-0000A1240000}"/>
    <cellStyle name="Percent 10 3 6 4" xfId="9317" xr:uid="{00000000-0005-0000-0000-0000A2240000}"/>
    <cellStyle name="Percent 10 3 6 5" xfId="9318" xr:uid="{00000000-0005-0000-0000-0000A3240000}"/>
    <cellStyle name="Percent 10 3 6 6" xfId="9319" xr:uid="{00000000-0005-0000-0000-0000A4240000}"/>
    <cellStyle name="Percent 10 3 7" xfId="9320" xr:uid="{00000000-0005-0000-0000-0000A5240000}"/>
    <cellStyle name="Percent 10 3 7 2" xfId="9321" xr:uid="{00000000-0005-0000-0000-0000A6240000}"/>
    <cellStyle name="Percent 10 3 7 2 2" xfId="9322" xr:uid="{00000000-0005-0000-0000-0000A7240000}"/>
    <cellStyle name="Percent 10 3 7 2 3" xfId="9323" xr:uid="{00000000-0005-0000-0000-0000A8240000}"/>
    <cellStyle name="Percent 10 3 7 2 4" xfId="9324" xr:uid="{00000000-0005-0000-0000-0000A9240000}"/>
    <cellStyle name="Percent 10 3 7 3" xfId="9325" xr:uid="{00000000-0005-0000-0000-0000AA240000}"/>
    <cellStyle name="Percent 10 3 7 3 2" xfId="9326" xr:uid="{00000000-0005-0000-0000-0000AB240000}"/>
    <cellStyle name="Percent 10 3 7 3 3" xfId="9327" xr:uid="{00000000-0005-0000-0000-0000AC240000}"/>
    <cellStyle name="Percent 10 3 7 3 4" xfId="9328" xr:uid="{00000000-0005-0000-0000-0000AD240000}"/>
    <cellStyle name="Percent 10 3 7 4" xfId="9329" xr:uid="{00000000-0005-0000-0000-0000AE240000}"/>
    <cellStyle name="Percent 10 3 7 5" xfId="9330" xr:uid="{00000000-0005-0000-0000-0000AF240000}"/>
    <cellStyle name="Percent 10 3 7 6" xfId="9331" xr:uid="{00000000-0005-0000-0000-0000B0240000}"/>
    <cellStyle name="Percent 10 3 8" xfId="9332" xr:uid="{00000000-0005-0000-0000-0000B1240000}"/>
    <cellStyle name="Percent 10 3 8 2" xfId="9333" xr:uid="{00000000-0005-0000-0000-0000B2240000}"/>
    <cellStyle name="Percent 10 3 8 3" xfId="9334" xr:uid="{00000000-0005-0000-0000-0000B3240000}"/>
    <cellStyle name="Percent 10 3 8 4" xfId="9335" xr:uid="{00000000-0005-0000-0000-0000B4240000}"/>
    <cellStyle name="Percent 10 3 9" xfId="9336" xr:uid="{00000000-0005-0000-0000-0000B5240000}"/>
    <cellStyle name="Percent 10 3 9 2" xfId="9337" xr:uid="{00000000-0005-0000-0000-0000B6240000}"/>
    <cellStyle name="Percent 10 3 9 3" xfId="9338" xr:uid="{00000000-0005-0000-0000-0000B7240000}"/>
    <cellStyle name="Percent 10 3 9 4" xfId="9339" xr:uid="{00000000-0005-0000-0000-0000B8240000}"/>
    <cellStyle name="Percent 10 4" xfId="9340" xr:uid="{00000000-0005-0000-0000-0000B9240000}"/>
    <cellStyle name="Percent 10 4 10" xfId="9341" xr:uid="{00000000-0005-0000-0000-0000BA240000}"/>
    <cellStyle name="Percent 10 4 2" xfId="9342" xr:uid="{00000000-0005-0000-0000-0000BB240000}"/>
    <cellStyle name="Percent 10 4 2 2" xfId="9343" xr:uid="{00000000-0005-0000-0000-0000BC240000}"/>
    <cellStyle name="Percent 10 4 2 2 2" xfId="9344" xr:uid="{00000000-0005-0000-0000-0000BD240000}"/>
    <cellStyle name="Percent 10 4 2 2 2 2" xfId="9345" xr:uid="{00000000-0005-0000-0000-0000BE240000}"/>
    <cellStyle name="Percent 10 4 2 2 2 3" xfId="9346" xr:uid="{00000000-0005-0000-0000-0000BF240000}"/>
    <cellStyle name="Percent 10 4 2 2 2 4" xfId="9347" xr:uid="{00000000-0005-0000-0000-0000C0240000}"/>
    <cellStyle name="Percent 10 4 2 2 3" xfId="9348" xr:uid="{00000000-0005-0000-0000-0000C1240000}"/>
    <cellStyle name="Percent 10 4 2 2 3 2" xfId="9349" xr:uid="{00000000-0005-0000-0000-0000C2240000}"/>
    <cellStyle name="Percent 10 4 2 2 3 3" xfId="9350" xr:uid="{00000000-0005-0000-0000-0000C3240000}"/>
    <cellStyle name="Percent 10 4 2 2 3 4" xfId="9351" xr:uid="{00000000-0005-0000-0000-0000C4240000}"/>
    <cellStyle name="Percent 10 4 2 2 4" xfId="9352" xr:uid="{00000000-0005-0000-0000-0000C5240000}"/>
    <cellStyle name="Percent 10 4 2 2 5" xfId="9353" xr:uid="{00000000-0005-0000-0000-0000C6240000}"/>
    <cellStyle name="Percent 10 4 2 2 6" xfId="9354" xr:uid="{00000000-0005-0000-0000-0000C7240000}"/>
    <cellStyle name="Percent 10 4 2 3" xfId="9355" xr:uid="{00000000-0005-0000-0000-0000C8240000}"/>
    <cellStyle name="Percent 10 4 2 3 2" xfId="9356" xr:uid="{00000000-0005-0000-0000-0000C9240000}"/>
    <cellStyle name="Percent 10 4 2 3 2 2" xfId="9357" xr:uid="{00000000-0005-0000-0000-0000CA240000}"/>
    <cellStyle name="Percent 10 4 2 3 2 3" xfId="9358" xr:uid="{00000000-0005-0000-0000-0000CB240000}"/>
    <cellStyle name="Percent 10 4 2 3 2 4" xfId="9359" xr:uid="{00000000-0005-0000-0000-0000CC240000}"/>
    <cellStyle name="Percent 10 4 2 3 3" xfId="9360" xr:uid="{00000000-0005-0000-0000-0000CD240000}"/>
    <cellStyle name="Percent 10 4 2 3 3 2" xfId="9361" xr:uid="{00000000-0005-0000-0000-0000CE240000}"/>
    <cellStyle name="Percent 10 4 2 3 3 3" xfId="9362" xr:uid="{00000000-0005-0000-0000-0000CF240000}"/>
    <cellStyle name="Percent 10 4 2 3 3 4" xfId="9363" xr:uid="{00000000-0005-0000-0000-0000D0240000}"/>
    <cellStyle name="Percent 10 4 2 3 4" xfId="9364" xr:uid="{00000000-0005-0000-0000-0000D1240000}"/>
    <cellStyle name="Percent 10 4 2 3 5" xfId="9365" xr:uid="{00000000-0005-0000-0000-0000D2240000}"/>
    <cellStyle name="Percent 10 4 2 3 6" xfId="9366" xr:uid="{00000000-0005-0000-0000-0000D3240000}"/>
    <cellStyle name="Percent 10 4 2 4" xfId="9367" xr:uid="{00000000-0005-0000-0000-0000D4240000}"/>
    <cellStyle name="Percent 10 4 2 4 2" xfId="9368" xr:uid="{00000000-0005-0000-0000-0000D5240000}"/>
    <cellStyle name="Percent 10 4 2 4 3" xfId="9369" xr:uid="{00000000-0005-0000-0000-0000D6240000}"/>
    <cellStyle name="Percent 10 4 2 4 4" xfId="9370" xr:uid="{00000000-0005-0000-0000-0000D7240000}"/>
    <cellStyle name="Percent 10 4 2 5" xfId="9371" xr:uid="{00000000-0005-0000-0000-0000D8240000}"/>
    <cellStyle name="Percent 10 4 2 5 2" xfId="9372" xr:uid="{00000000-0005-0000-0000-0000D9240000}"/>
    <cellStyle name="Percent 10 4 2 5 3" xfId="9373" xr:uid="{00000000-0005-0000-0000-0000DA240000}"/>
    <cellStyle name="Percent 10 4 2 5 4" xfId="9374" xr:uid="{00000000-0005-0000-0000-0000DB240000}"/>
    <cellStyle name="Percent 10 4 2 6" xfId="9375" xr:uid="{00000000-0005-0000-0000-0000DC240000}"/>
    <cellStyle name="Percent 10 4 2 7" xfId="9376" xr:uid="{00000000-0005-0000-0000-0000DD240000}"/>
    <cellStyle name="Percent 10 4 2 8" xfId="9377" xr:uid="{00000000-0005-0000-0000-0000DE240000}"/>
    <cellStyle name="Percent 10 4 3" xfId="9378" xr:uid="{00000000-0005-0000-0000-0000DF240000}"/>
    <cellStyle name="Percent 10 4 3 2" xfId="9379" xr:uid="{00000000-0005-0000-0000-0000E0240000}"/>
    <cellStyle name="Percent 10 4 3 2 2" xfId="9380" xr:uid="{00000000-0005-0000-0000-0000E1240000}"/>
    <cellStyle name="Percent 10 4 3 2 2 2" xfId="9381" xr:uid="{00000000-0005-0000-0000-0000E2240000}"/>
    <cellStyle name="Percent 10 4 3 2 2 3" xfId="9382" xr:uid="{00000000-0005-0000-0000-0000E3240000}"/>
    <cellStyle name="Percent 10 4 3 2 2 4" xfId="9383" xr:uid="{00000000-0005-0000-0000-0000E4240000}"/>
    <cellStyle name="Percent 10 4 3 2 3" xfId="9384" xr:uid="{00000000-0005-0000-0000-0000E5240000}"/>
    <cellStyle name="Percent 10 4 3 2 3 2" xfId="9385" xr:uid="{00000000-0005-0000-0000-0000E6240000}"/>
    <cellStyle name="Percent 10 4 3 2 3 3" xfId="9386" xr:uid="{00000000-0005-0000-0000-0000E7240000}"/>
    <cellStyle name="Percent 10 4 3 2 3 4" xfId="9387" xr:uid="{00000000-0005-0000-0000-0000E8240000}"/>
    <cellStyle name="Percent 10 4 3 2 4" xfId="9388" xr:uid="{00000000-0005-0000-0000-0000E9240000}"/>
    <cellStyle name="Percent 10 4 3 2 5" xfId="9389" xr:uid="{00000000-0005-0000-0000-0000EA240000}"/>
    <cellStyle name="Percent 10 4 3 2 6" xfId="9390" xr:uid="{00000000-0005-0000-0000-0000EB240000}"/>
    <cellStyle name="Percent 10 4 3 3" xfId="9391" xr:uid="{00000000-0005-0000-0000-0000EC240000}"/>
    <cellStyle name="Percent 10 4 3 3 2" xfId="9392" xr:uid="{00000000-0005-0000-0000-0000ED240000}"/>
    <cellStyle name="Percent 10 4 3 3 2 2" xfId="9393" xr:uid="{00000000-0005-0000-0000-0000EE240000}"/>
    <cellStyle name="Percent 10 4 3 3 2 3" xfId="9394" xr:uid="{00000000-0005-0000-0000-0000EF240000}"/>
    <cellStyle name="Percent 10 4 3 3 2 4" xfId="9395" xr:uid="{00000000-0005-0000-0000-0000F0240000}"/>
    <cellStyle name="Percent 10 4 3 3 3" xfId="9396" xr:uid="{00000000-0005-0000-0000-0000F1240000}"/>
    <cellStyle name="Percent 10 4 3 3 3 2" xfId="9397" xr:uid="{00000000-0005-0000-0000-0000F2240000}"/>
    <cellStyle name="Percent 10 4 3 3 3 3" xfId="9398" xr:uid="{00000000-0005-0000-0000-0000F3240000}"/>
    <cellStyle name="Percent 10 4 3 3 3 4" xfId="9399" xr:uid="{00000000-0005-0000-0000-0000F4240000}"/>
    <cellStyle name="Percent 10 4 3 3 4" xfId="9400" xr:uid="{00000000-0005-0000-0000-0000F5240000}"/>
    <cellStyle name="Percent 10 4 3 3 5" xfId="9401" xr:uid="{00000000-0005-0000-0000-0000F6240000}"/>
    <cellStyle name="Percent 10 4 3 3 6" xfId="9402" xr:uid="{00000000-0005-0000-0000-0000F7240000}"/>
    <cellStyle name="Percent 10 4 3 4" xfId="9403" xr:uid="{00000000-0005-0000-0000-0000F8240000}"/>
    <cellStyle name="Percent 10 4 3 4 2" xfId="9404" xr:uid="{00000000-0005-0000-0000-0000F9240000}"/>
    <cellStyle name="Percent 10 4 3 4 3" xfId="9405" xr:uid="{00000000-0005-0000-0000-0000FA240000}"/>
    <cellStyle name="Percent 10 4 3 4 4" xfId="9406" xr:uid="{00000000-0005-0000-0000-0000FB240000}"/>
    <cellStyle name="Percent 10 4 3 5" xfId="9407" xr:uid="{00000000-0005-0000-0000-0000FC240000}"/>
    <cellStyle name="Percent 10 4 3 5 2" xfId="9408" xr:uid="{00000000-0005-0000-0000-0000FD240000}"/>
    <cellStyle name="Percent 10 4 3 5 3" xfId="9409" xr:uid="{00000000-0005-0000-0000-0000FE240000}"/>
    <cellStyle name="Percent 10 4 3 5 4" xfId="9410" xr:uid="{00000000-0005-0000-0000-0000FF240000}"/>
    <cellStyle name="Percent 10 4 3 6" xfId="9411" xr:uid="{00000000-0005-0000-0000-000000250000}"/>
    <cellStyle name="Percent 10 4 3 7" xfId="9412" xr:uid="{00000000-0005-0000-0000-000001250000}"/>
    <cellStyle name="Percent 10 4 3 8" xfId="9413" xr:uid="{00000000-0005-0000-0000-000002250000}"/>
    <cellStyle name="Percent 10 4 4" xfId="9414" xr:uid="{00000000-0005-0000-0000-000003250000}"/>
    <cellStyle name="Percent 10 4 4 2" xfId="9415" xr:uid="{00000000-0005-0000-0000-000004250000}"/>
    <cellStyle name="Percent 10 4 4 2 2" xfId="9416" xr:uid="{00000000-0005-0000-0000-000005250000}"/>
    <cellStyle name="Percent 10 4 4 2 3" xfId="9417" xr:uid="{00000000-0005-0000-0000-000006250000}"/>
    <cellStyle name="Percent 10 4 4 2 4" xfId="9418" xr:uid="{00000000-0005-0000-0000-000007250000}"/>
    <cellStyle name="Percent 10 4 4 3" xfId="9419" xr:uid="{00000000-0005-0000-0000-000008250000}"/>
    <cellStyle name="Percent 10 4 4 3 2" xfId="9420" xr:uid="{00000000-0005-0000-0000-000009250000}"/>
    <cellStyle name="Percent 10 4 4 3 3" xfId="9421" xr:uid="{00000000-0005-0000-0000-00000A250000}"/>
    <cellStyle name="Percent 10 4 4 3 4" xfId="9422" xr:uid="{00000000-0005-0000-0000-00000B250000}"/>
    <cellStyle name="Percent 10 4 4 4" xfId="9423" xr:uid="{00000000-0005-0000-0000-00000C250000}"/>
    <cellStyle name="Percent 10 4 4 5" xfId="9424" xr:uid="{00000000-0005-0000-0000-00000D250000}"/>
    <cellStyle name="Percent 10 4 4 6" xfId="9425" xr:uid="{00000000-0005-0000-0000-00000E250000}"/>
    <cellStyle name="Percent 10 4 5" xfId="9426" xr:uid="{00000000-0005-0000-0000-00000F250000}"/>
    <cellStyle name="Percent 10 4 5 2" xfId="9427" xr:uid="{00000000-0005-0000-0000-000010250000}"/>
    <cellStyle name="Percent 10 4 5 2 2" xfId="9428" xr:uid="{00000000-0005-0000-0000-000011250000}"/>
    <cellStyle name="Percent 10 4 5 2 3" xfId="9429" xr:uid="{00000000-0005-0000-0000-000012250000}"/>
    <cellStyle name="Percent 10 4 5 2 4" xfId="9430" xr:uid="{00000000-0005-0000-0000-000013250000}"/>
    <cellStyle name="Percent 10 4 5 3" xfId="9431" xr:uid="{00000000-0005-0000-0000-000014250000}"/>
    <cellStyle name="Percent 10 4 5 3 2" xfId="9432" xr:uid="{00000000-0005-0000-0000-000015250000}"/>
    <cellStyle name="Percent 10 4 5 3 3" xfId="9433" xr:uid="{00000000-0005-0000-0000-000016250000}"/>
    <cellStyle name="Percent 10 4 5 3 4" xfId="9434" xr:uid="{00000000-0005-0000-0000-000017250000}"/>
    <cellStyle name="Percent 10 4 5 4" xfId="9435" xr:uid="{00000000-0005-0000-0000-000018250000}"/>
    <cellStyle name="Percent 10 4 5 5" xfId="9436" xr:uid="{00000000-0005-0000-0000-000019250000}"/>
    <cellStyle name="Percent 10 4 5 6" xfId="9437" xr:uid="{00000000-0005-0000-0000-00001A250000}"/>
    <cellStyle name="Percent 10 4 6" xfId="9438" xr:uid="{00000000-0005-0000-0000-00001B250000}"/>
    <cellStyle name="Percent 10 4 6 2" xfId="9439" xr:uid="{00000000-0005-0000-0000-00001C250000}"/>
    <cellStyle name="Percent 10 4 6 3" xfId="9440" xr:uid="{00000000-0005-0000-0000-00001D250000}"/>
    <cellStyle name="Percent 10 4 6 4" xfId="9441" xr:uid="{00000000-0005-0000-0000-00001E250000}"/>
    <cellStyle name="Percent 10 4 7" xfId="9442" xr:uid="{00000000-0005-0000-0000-00001F250000}"/>
    <cellStyle name="Percent 10 4 7 2" xfId="9443" xr:uid="{00000000-0005-0000-0000-000020250000}"/>
    <cellStyle name="Percent 10 4 7 3" xfId="9444" xr:uid="{00000000-0005-0000-0000-000021250000}"/>
    <cellStyle name="Percent 10 4 7 4" xfId="9445" xr:uid="{00000000-0005-0000-0000-000022250000}"/>
    <cellStyle name="Percent 10 4 8" xfId="9446" xr:uid="{00000000-0005-0000-0000-000023250000}"/>
    <cellStyle name="Percent 10 4 9" xfId="9447" xr:uid="{00000000-0005-0000-0000-000024250000}"/>
    <cellStyle name="Percent 10 5" xfId="9448" xr:uid="{00000000-0005-0000-0000-000025250000}"/>
    <cellStyle name="Percent 10 5 2" xfId="9449" xr:uid="{00000000-0005-0000-0000-000026250000}"/>
    <cellStyle name="Percent 10 5 2 2" xfId="9450" xr:uid="{00000000-0005-0000-0000-000027250000}"/>
    <cellStyle name="Percent 10 5 2 2 2" xfId="9451" xr:uid="{00000000-0005-0000-0000-000028250000}"/>
    <cellStyle name="Percent 10 5 2 2 3" xfId="9452" xr:uid="{00000000-0005-0000-0000-000029250000}"/>
    <cellStyle name="Percent 10 5 2 2 4" xfId="9453" xr:uid="{00000000-0005-0000-0000-00002A250000}"/>
    <cellStyle name="Percent 10 5 2 3" xfId="9454" xr:uid="{00000000-0005-0000-0000-00002B250000}"/>
    <cellStyle name="Percent 10 5 2 3 2" xfId="9455" xr:uid="{00000000-0005-0000-0000-00002C250000}"/>
    <cellStyle name="Percent 10 5 2 3 3" xfId="9456" xr:uid="{00000000-0005-0000-0000-00002D250000}"/>
    <cellStyle name="Percent 10 5 2 3 4" xfId="9457" xr:uid="{00000000-0005-0000-0000-00002E250000}"/>
    <cellStyle name="Percent 10 5 2 4" xfId="9458" xr:uid="{00000000-0005-0000-0000-00002F250000}"/>
    <cellStyle name="Percent 10 5 2 5" xfId="9459" xr:uid="{00000000-0005-0000-0000-000030250000}"/>
    <cellStyle name="Percent 10 5 2 6" xfId="9460" xr:uid="{00000000-0005-0000-0000-000031250000}"/>
    <cellStyle name="Percent 10 5 3" xfId="9461" xr:uid="{00000000-0005-0000-0000-000032250000}"/>
    <cellStyle name="Percent 10 5 3 2" xfId="9462" xr:uid="{00000000-0005-0000-0000-000033250000}"/>
    <cellStyle name="Percent 10 5 3 2 2" xfId="9463" xr:uid="{00000000-0005-0000-0000-000034250000}"/>
    <cellStyle name="Percent 10 5 3 2 3" xfId="9464" xr:uid="{00000000-0005-0000-0000-000035250000}"/>
    <cellStyle name="Percent 10 5 3 2 4" xfId="9465" xr:uid="{00000000-0005-0000-0000-000036250000}"/>
    <cellStyle name="Percent 10 5 3 3" xfId="9466" xr:uid="{00000000-0005-0000-0000-000037250000}"/>
    <cellStyle name="Percent 10 5 3 3 2" xfId="9467" xr:uid="{00000000-0005-0000-0000-000038250000}"/>
    <cellStyle name="Percent 10 5 3 3 3" xfId="9468" xr:uid="{00000000-0005-0000-0000-000039250000}"/>
    <cellStyle name="Percent 10 5 3 3 4" xfId="9469" xr:uid="{00000000-0005-0000-0000-00003A250000}"/>
    <cellStyle name="Percent 10 5 3 4" xfId="9470" xr:uid="{00000000-0005-0000-0000-00003B250000}"/>
    <cellStyle name="Percent 10 5 3 5" xfId="9471" xr:uid="{00000000-0005-0000-0000-00003C250000}"/>
    <cellStyle name="Percent 10 5 3 6" xfId="9472" xr:uid="{00000000-0005-0000-0000-00003D250000}"/>
    <cellStyle name="Percent 10 5 4" xfId="9473" xr:uid="{00000000-0005-0000-0000-00003E250000}"/>
    <cellStyle name="Percent 10 5 4 2" xfId="9474" xr:uid="{00000000-0005-0000-0000-00003F250000}"/>
    <cellStyle name="Percent 10 5 4 3" xfId="9475" xr:uid="{00000000-0005-0000-0000-000040250000}"/>
    <cellStyle name="Percent 10 5 4 4" xfId="9476" xr:uid="{00000000-0005-0000-0000-000041250000}"/>
    <cellStyle name="Percent 10 5 5" xfId="9477" xr:uid="{00000000-0005-0000-0000-000042250000}"/>
    <cellStyle name="Percent 10 5 5 2" xfId="9478" xr:uid="{00000000-0005-0000-0000-000043250000}"/>
    <cellStyle name="Percent 10 5 5 3" xfId="9479" xr:uid="{00000000-0005-0000-0000-000044250000}"/>
    <cellStyle name="Percent 10 5 5 4" xfId="9480" xr:uid="{00000000-0005-0000-0000-000045250000}"/>
    <cellStyle name="Percent 10 5 6" xfId="9481" xr:uid="{00000000-0005-0000-0000-000046250000}"/>
    <cellStyle name="Percent 10 5 7" xfId="9482" xr:uid="{00000000-0005-0000-0000-000047250000}"/>
    <cellStyle name="Percent 10 5 8" xfId="9483" xr:uid="{00000000-0005-0000-0000-000048250000}"/>
    <cellStyle name="Percent 10 6" xfId="9484" xr:uid="{00000000-0005-0000-0000-000049250000}"/>
    <cellStyle name="Percent 10 6 2" xfId="9485" xr:uid="{00000000-0005-0000-0000-00004A250000}"/>
    <cellStyle name="Percent 10 6 2 2" xfId="9486" xr:uid="{00000000-0005-0000-0000-00004B250000}"/>
    <cellStyle name="Percent 10 6 2 2 2" xfId="9487" xr:uid="{00000000-0005-0000-0000-00004C250000}"/>
    <cellStyle name="Percent 10 6 2 2 3" xfId="9488" xr:uid="{00000000-0005-0000-0000-00004D250000}"/>
    <cellStyle name="Percent 10 6 2 2 4" xfId="9489" xr:uid="{00000000-0005-0000-0000-00004E250000}"/>
    <cellStyle name="Percent 10 6 2 3" xfId="9490" xr:uid="{00000000-0005-0000-0000-00004F250000}"/>
    <cellStyle name="Percent 10 6 2 3 2" xfId="9491" xr:uid="{00000000-0005-0000-0000-000050250000}"/>
    <cellStyle name="Percent 10 6 2 3 3" xfId="9492" xr:uid="{00000000-0005-0000-0000-000051250000}"/>
    <cellStyle name="Percent 10 6 2 3 4" xfId="9493" xr:uid="{00000000-0005-0000-0000-000052250000}"/>
    <cellStyle name="Percent 10 6 2 4" xfId="9494" xr:uid="{00000000-0005-0000-0000-000053250000}"/>
    <cellStyle name="Percent 10 6 2 5" xfId="9495" xr:uid="{00000000-0005-0000-0000-000054250000}"/>
    <cellStyle name="Percent 10 6 2 6" xfId="9496" xr:uid="{00000000-0005-0000-0000-000055250000}"/>
    <cellStyle name="Percent 10 6 3" xfId="9497" xr:uid="{00000000-0005-0000-0000-000056250000}"/>
    <cellStyle name="Percent 10 6 3 2" xfId="9498" xr:uid="{00000000-0005-0000-0000-000057250000}"/>
    <cellStyle name="Percent 10 6 3 2 2" xfId="9499" xr:uid="{00000000-0005-0000-0000-000058250000}"/>
    <cellStyle name="Percent 10 6 3 2 3" xfId="9500" xr:uid="{00000000-0005-0000-0000-000059250000}"/>
    <cellStyle name="Percent 10 6 3 2 4" xfId="9501" xr:uid="{00000000-0005-0000-0000-00005A250000}"/>
    <cellStyle name="Percent 10 6 3 3" xfId="9502" xr:uid="{00000000-0005-0000-0000-00005B250000}"/>
    <cellStyle name="Percent 10 6 3 3 2" xfId="9503" xr:uid="{00000000-0005-0000-0000-00005C250000}"/>
    <cellStyle name="Percent 10 6 3 3 3" xfId="9504" xr:uid="{00000000-0005-0000-0000-00005D250000}"/>
    <cellStyle name="Percent 10 6 3 3 4" xfId="9505" xr:uid="{00000000-0005-0000-0000-00005E250000}"/>
    <cellStyle name="Percent 10 6 3 4" xfId="9506" xr:uid="{00000000-0005-0000-0000-00005F250000}"/>
    <cellStyle name="Percent 10 6 3 5" xfId="9507" xr:uid="{00000000-0005-0000-0000-000060250000}"/>
    <cellStyle name="Percent 10 6 3 6" xfId="9508" xr:uid="{00000000-0005-0000-0000-000061250000}"/>
    <cellStyle name="Percent 10 6 4" xfId="9509" xr:uid="{00000000-0005-0000-0000-000062250000}"/>
    <cellStyle name="Percent 10 6 4 2" xfId="9510" xr:uid="{00000000-0005-0000-0000-000063250000}"/>
    <cellStyle name="Percent 10 6 4 3" xfId="9511" xr:uid="{00000000-0005-0000-0000-000064250000}"/>
    <cellStyle name="Percent 10 6 4 4" xfId="9512" xr:uid="{00000000-0005-0000-0000-000065250000}"/>
    <cellStyle name="Percent 10 6 5" xfId="9513" xr:uid="{00000000-0005-0000-0000-000066250000}"/>
    <cellStyle name="Percent 10 6 5 2" xfId="9514" xr:uid="{00000000-0005-0000-0000-000067250000}"/>
    <cellStyle name="Percent 10 6 5 3" xfId="9515" xr:uid="{00000000-0005-0000-0000-000068250000}"/>
    <cellStyle name="Percent 10 6 5 4" xfId="9516" xr:uid="{00000000-0005-0000-0000-000069250000}"/>
    <cellStyle name="Percent 10 6 6" xfId="9517" xr:uid="{00000000-0005-0000-0000-00006A250000}"/>
    <cellStyle name="Percent 10 6 7" xfId="9518" xr:uid="{00000000-0005-0000-0000-00006B250000}"/>
    <cellStyle name="Percent 10 6 8" xfId="9519" xr:uid="{00000000-0005-0000-0000-00006C250000}"/>
    <cellStyle name="Percent 10 7" xfId="9520" xr:uid="{00000000-0005-0000-0000-00006D250000}"/>
    <cellStyle name="Percent 10 7 2" xfId="9521" xr:uid="{00000000-0005-0000-0000-00006E250000}"/>
    <cellStyle name="Percent 10 7 2 2" xfId="9522" xr:uid="{00000000-0005-0000-0000-00006F250000}"/>
    <cellStyle name="Percent 10 7 2 2 2" xfId="9523" xr:uid="{00000000-0005-0000-0000-000070250000}"/>
    <cellStyle name="Percent 10 7 2 2 3" xfId="9524" xr:uid="{00000000-0005-0000-0000-000071250000}"/>
    <cellStyle name="Percent 10 7 2 2 4" xfId="9525" xr:uid="{00000000-0005-0000-0000-000072250000}"/>
    <cellStyle name="Percent 10 7 2 3" xfId="9526" xr:uid="{00000000-0005-0000-0000-000073250000}"/>
    <cellStyle name="Percent 10 7 2 3 2" xfId="9527" xr:uid="{00000000-0005-0000-0000-000074250000}"/>
    <cellStyle name="Percent 10 7 2 3 3" xfId="9528" xr:uid="{00000000-0005-0000-0000-000075250000}"/>
    <cellStyle name="Percent 10 7 2 3 4" xfId="9529" xr:uid="{00000000-0005-0000-0000-000076250000}"/>
    <cellStyle name="Percent 10 7 2 4" xfId="9530" xr:uid="{00000000-0005-0000-0000-000077250000}"/>
    <cellStyle name="Percent 10 7 2 5" xfId="9531" xr:uid="{00000000-0005-0000-0000-000078250000}"/>
    <cellStyle name="Percent 10 7 2 6" xfId="9532" xr:uid="{00000000-0005-0000-0000-000079250000}"/>
    <cellStyle name="Percent 10 7 3" xfId="9533" xr:uid="{00000000-0005-0000-0000-00007A250000}"/>
    <cellStyle name="Percent 10 7 3 2" xfId="9534" xr:uid="{00000000-0005-0000-0000-00007B250000}"/>
    <cellStyle name="Percent 10 7 3 2 2" xfId="9535" xr:uid="{00000000-0005-0000-0000-00007C250000}"/>
    <cellStyle name="Percent 10 7 3 2 3" xfId="9536" xr:uid="{00000000-0005-0000-0000-00007D250000}"/>
    <cellStyle name="Percent 10 7 3 2 4" xfId="9537" xr:uid="{00000000-0005-0000-0000-00007E250000}"/>
    <cellStyle name="Percent 10 7 3 3" xfId="9538" xr:uid="{00000000-0005-0000-0000-00007F250000}"/>
    <cellStyle name="Percent 10 7 3 3 2" xfId="9539" xr:uid="{00000000-0005-0000-0000-000080250000}"/>
    <cellStyle name="Percent 10 7 3 3 3" xfId="9540" xr:uid="{00000000-0005-0000-0000-000081250000}"/>
    <cellStyle name="Percent 10 7 3 3 4" xfId="9541" xr:uid="{00000000-0005-0000-0000-000082250000}"/>
    <cellStyle name="Percent 10 7 3 4" xfId="9542" xr:uid="{00000000-0005-0000-0000-000083250000}"/>
    <cellStyle name="Percent 10 7 3 5" xfId="9543" xr:uid="{00000000-0005-0000-0000-000084250000}"/>
    <cellStyle name="Percent 10 7 3 6" xfId="9544" xr:uid="{00000000-0005-0000-0000-000085250000}"/>
    <cellStyle name="Percent 10 7 4" xfId="9545" xr:uid="{00000000-0005-0000-0000-000086250000}"/>
    <cellStyle name="Percent 10 7 4 2" xfId="9546" xr:uid="{00000000-0005-0000-0000-000087250000}"/>
    <cellStyle name="Percent 10 7 4 3" xfId="9547" xr:uid="{00000000-0005-0000-0000-000088250000}"/>
    <cellStyle name="Percent 10 7 4 4" xfId="9548" xr:uid="{00000000-0005-0000-0000-000089250000}"/>
    <cellStyle name="Percent 10 7 5" xfId="9549" xr:uid="{00000000-0005-0000-0000-00008A250000}"/>
    <cellStyle name="Percent 10 7 5 2" xfId="9550" xr:uid="{00000000-0005-0000-0000-00008B250000}"/>
    <cellStyle name="Percent 10 7 5 3" xfId="9551" xr:uid="{00000000-0005-0000-0000-00008C250000}"/>
    <cellStyle name="Percent 10 7 5 4" xfId="9552" xr:uid="{00000000-0005-0000-0000-00008D250000}"/>
    <cellStyle name="Percent 10 7 6" xfId="9553" xr:uid="{00000000-0005-0000-0000-00008E250000}"/>
    <cellStyle name="Percent 10 7 7" xfId="9554" xr:uid="{00000000-0005-0000-0000-00008F250000}"/>
    <cellStyle name="Percent 10 7 8" xfId="9555" xr:uid="{00000000-0005-0000-0000-000090250000}"/>
    <cellStyle name="Percent 10 8" xfId="9556" xr:uid="{00000000-0005-0000-0000-000091250000}"/>
    <cellStyle name="Percent 10 8 2" xfId="9557" xr:uid="{00000000-0005-0000-0000-000092250000}"/>
    <cellStyle name="Percent 10 8 2 2" xfId="9558" xr:uid="{00000000-0005-0000-0000-000093250000}"/>
    <cellStyle name="Percent 10 8 2 3" xfId="9559" xr:uid="{00000000-0005-0000-0000-000094250000}"/>
    <cellStyle name="Percent 10 8 2 4" xfId="9560" xr:uid="{00000000-0005-0000-0000-000095250000}"/>
    <cellStyle name="Percent 10 8 3" xfId="9561" xr:uid="{00000000-0005-0000-0000-000096250000}"/>
    <cellStyle name="Percent 10 8 3 2" xfId="9562" xr:uid="{00000000-0005-0000-0000-000097250000}"/>
    <cellStyle name="Percent 10 8 3 3" xfId="9563" xr:uid="{00000000-0005-0000-0000-000098250000}"/>
    <cellStyle name="Percent 10 8 3 4" xfId="9564" xr:uid="{00000000-0005-0000-0000-000099250000}"/>
    <cellStyle name="Percent 10 8 4" xfId="9565" xr:uid="{00000000-0005-0000-0000-00009A250000}"/>
    <cellStyle name="Percent 10 8 5" xfId="9566" xr:uid="{00000000-0005-0000-0000-00009B250000}"/>
    <cellStyle name="Percent 10 8 6" xfId="9567" xr:uid="{00000000-0005-0000-0000-00009C250000}"/>
    <cellStyle name="Percent 10 9" xfId="9568" xr:uid="{00000000-0005-0000-0000-00009D250000}"/>
    <cellStyle name="Percent 10 9 2" xfId="9569" xr:uid="{00000000-0005-0000-0000-00009E250000}"/>
    <cellStyle name="Percent 10 9 2 2" xfId="9570" xr:uid="{00000000-0005-0000-0000-00009F250000}"/>
    <cellStyle name="Percent 10 9 2 3" xfId="9571" xr:uid="{00000000-0005-0000-0000-0000A0250000}"/>
    <cellStyle name="Percent 10 9 2 4" xfId="9572" xr:uid="{00000000-0005-0000-0000-0000A1250000}"/>
    <cellStyle name="Percent 10 9 3" xfId="9573" xr:uid="{00000000-0005-0000-0000-0000A2250000}"/>
    <cellStyle name="Percent 10 9 3 2" xfId="9574" xr:uid="{00000000-0005-0000-0000-0000A3250000}"/>
    <cellStyle name="Percent 10 9 3 3" xfId="9575" xr:uid="{00000000-0005-0000-0000-0000A4250000}"/>
    <cellStyle name="Percent 10 9 3 4" xfId="9576" xr:uid="{00000000-0005-0000-0000-0000A5250000}"/>
    <cellStyle name="Percent 10 9 4" xfId="9577" xr:uid="{00000000-0005-0000-0000-0000A6250000}"/>
    <cellStyle name="Percent 10 9 5" xfId="9578" xr:uid="{00000000-0005-0000-0000-0000A7250000}"/>
    <cellStyle name="Percent 10 9 6" xfId="9579" xr:uid="{00000000-0005-0000-0000-0000A8250000}"/>
    <cellStyle name="Percent 11" xfId="9580" xr:uid="{00000000-0005-0000-0000-0000A9250000}"/>
    <cellStyle name="Percent 11 10" xfId="9581" xr:uid="{00000000-0005-0000-0000-0000AA250000}"/>
    <cellStyle name="Percent 11 10 2" xfId="9582" xr:uid="{00000000-0005-0000-0000-0000AB250000}"/>
    <cellStyle name="Percent 11 10 3" xfId="9583" xr:uid="{00000000-0005-0000-0000-0000AC250000}"/>
    <cellStyle name="Percent 11 10 4" xfId="9584" xr:uid="{00000000-0005-0000-0000-0000AD250000}"/>
    <cellStyle name="Percent 11 11" xfId="9585" xr:uid="{00000000-0005-0000-0000-0000AE250000}"/>
    <cellStyle name="Percent 11 11 2" xfId="9586" xr:uid="{00000000-0005-0000-0000-0000AF250000}"/>
    <cellStyle name="Percent 11 11 3" xfId="9587" xr:uid="{00000000-0005-0000-0000-0000B0250000}"/>
    <cellStyle name="Percent 11 11 4" xfId="9588" xr:uid="{00000000-0005-0000-0000-0000B1250000}"/>
    <cellStyle name="Percent 11 12" xfId="9589" xr:uid="{00000000-0005-0000-0000-0000B2250000}"/>
    <cellStyle name="Percent 11 12 2" xfId="9590" xr:uid="{00000000-0005-0000-0000-0000B3250000}"/>
    <cellStyle name="Percent 11 12 3" xfId="9591" xr:uid="{00000000-0005-0000-0000-0000B4250000}"/>
    <cellStyle name="Percent 11 12 4" xfId="9592" xr:uid="{00000000-0005-0000-0000-0000B5250000}"/>
    <cellStyle name="Percent 11 12 5" xfId="9593" xr:uid="{00000000-0005-0000-0000-0000B6250000}"/>
    <cellStyle name="Percent 11 13" xfId="9594" xr:uid="{00000000-0005-0000-0000-0000B7250000}"/>
    <cellStyle name="Percent 11 14" xfId="9595" xr:uid="{00000000-0005-0000-0000-0000B8250000}"/>
    <cellStyle name="Percent 11 15" xfId="9596" xr:uid="{00000000-0005-0000-0000-0000B9250000}"/>
    <cellStyle name="Percent 11 16" xfId="9597" xr:uid="{00000000-0005-0000-0000-0000BA250000}"/>
    <cellStyle name="Percent 11 17" xfId="9598" xr:uid="{00000000-0005-0000-0000-0000BB250000}"/>
    <cellStyle name="Percent 11 2" xfId="9599" xr:uid="{00000000-0005-0000-0000-0000BC250000}"/>
    <cellStyle name="Percent 11 2 10" xfId="9600" xr:uid="{00000000-0005-0000-0000-0000BD250000}"/>
    <cellStyle name="Percent 11 2 10 2" xfId="9601" xr:uid="{00000000-0005-0000-0000-0000BE250000}"/>
    <cellStyle name="Percent 11 2 10 3" xfId="9602" xr:uid="{00000000-0005-0000-0000-0000BF250000}"/>
    <cellStyle name="Percent 11 2 10 4" xfId="9603" xr:uid="{00000000-0005-0000-0000-0000C0250000}"/>
    <cellStyle name="Percent 11 2 10 5" xfId="9604" xr:uid="{00000000-0005-0000-0000-0000C1250000}"/>
    <cellStyle name="Percent 11 2 11" xfId="9605" xr:uid="{00000000-0005-0000-0000-0000C2250000}"/>
    <cellStyle name="Percent 11 2 12" xfId="9606" xr:uid="{00000000-0005-0000-0000-0000C3250000}"/>
    <cellStyle name="Percent 11 2 13" xfId="9607" xr:uid="{00000000-0005-0000-0000-0000C4250000}"/>
    <cellStyle name="Percent 11 2 2" xfId="9608" xr:uid="{00000000-0005-0000-0000-0000C5250000}"/>
    <cellStyle name="Percent 11 2 2 10" xfId="9609" xr:uid="{00000000-0005-0000-0000-0000C6250000}"/>
    <cellStyle name="Percent 11 2 2 11" xfId="9610" xr:uid="{00000000-0005-0000-0000-0000C7250000}"/>
    <cellStyle name="Percent 11 2 2 12" xfId="9611" xr:uid="{00000000-0005-0000-0000-0000C8250000}"/>
    <cellStyle name="Percent 11 2 2 2" xfId="9612" xr:uid="{00000000-0005-0000-0000-0000C9250000}"/>
    <cellStyle name="Percent 11 2 2 2 10" xfId="9613" xr:uid="{00000000-0005-0000-0000-0000CA250000}"/>
    <cellStyle name="Percent 11 2 2 2 2" xfId="9614" xr:uid="{00000000-0005-0000-0000-0000CB250000}"/>
    <cellStyle name="Percent 11 2 2 2 2 2" xfId="9615" xr:uid="{00000000-0005-0000-0000-0000CC250000}"/>
    <cellStyle name="Percent 11 2 2 2 2 2 2" xfId="9616" xr:uid="{00000000-0005-0000-0000-0000CD250000}"/>
    <cellStyle name="Percent 11 2 2 2 2 2 2 2" xfId="9617" xr:uid="{00000000-0005-0000-0000-0000CE250000}"/>
    <cellStyle name="Percent 11 2 2 2 2 2 2 3" xfId="9618" xr:uid="{00000000-0005-0000-0000-0000CF250000}"/>
    <cellStyle name="Percent 11 2 2 2 2 2 2 4" xfId="9619" xr:uid="{00000000-0005-0000-0000-0000D0250000}"/>
    <cellStyle name="Percent 11 2 2 2 2 2 3" xfId="9620" xr:uid="{00000000-0005-0000-0000-0000D1250000}"/>
    <cellStyle name="Percent 11 2 2 2 2 2 3 2" xfId="9621" xr:uid="{00000000-0005-0000-0000-0000D2250000}"/>
    <cellStyle name="Percent 11 2 2 2 2 2 3 3" xfId="9622" xr:uid="{00000000-0005-0000-0000-0000D3250000}"/>
    <cellStyle name="Percent 11 2 2 2 2 2 3 4" xfId="9623" xr:uid="{00000000-0005-0000-0000-0000D4250000}"/>
    <cellStyle name="Percent 11 2 2 2 2 2 4" xfId="9624" xr:uid="{00000000-0005-0000-0000-0000D5250000}"/>
    <cellStyle name="Percent 11 2 2 2 2 2 5" xfId="9625" xr:uid="{00000000-0005-0000-0000-0000D6250000}"/>
    <cellStyle name="Percent 11 2 2 2 2 2 6" xfId="9626" xr:uid="{00000000-0005-0000-0000-0000D7250000}"/>
    <cellStyle name="Percent 11 2 2 2 2 3" xfId="9627" xr:uid="{00000000-0005-0000-0000-0000D8250000}"/>
    <cellStyle name="Percent 11 2 2 2 2 3 2" xfId="9628" xr:uid="{00000000-0005-0000-0000-0000D9250000}"/>
    <cellStyle name="Percent 11 2 2 2 2 3 2 2" xfId="9629" xr:uid="{00000000-0005-0000-0000-0000DA250000}"/>
    <cellStyle name="Percent 11 2 2 2 2 3 2 3" xfId="9630" xr:uid="{00000000-0005-0000-0000-0000DB250000}"/>
    <cellStyle name="Percent 11 2 2 2 2 3 2 4" xfId="9631" xr:uid="{00000000-0005-0000-0000-0000DC250000}"/>
    <cellStyle name="Percent 11 2 2 2 2 3 3" xfId="9632" xr:uid="{00000000-0005-0000-0000-0000DD250000}"/>
    <cellStyle name="Percent 11 2 2 2 2 3 3 2" xfId="9633" xr:uid="{00000000-0005-0000-0000-0000DE250000}"/>
    <cellStyle name="Percent 11 2 2 2 2 3 3 3" xfId="9634" xr:uid="{00000000-0005-0000-0000-0000DF250000}"/>
    <cellStyle name="Percent 11 2 2 2 2 3 3 4" xfId="9635" xr:uid="{00000000-0005-0000-0000-0000E0250000}"/>
    <cellStyle name="Percent 11 2 2 2 2 3 4" xfId="9636" xr:uid="{00000000-0005-0000-0000-0000E1250000}"/>
    <cellStyle name="Percent 11 2 2 2 2 3 5" xfId="9637" xr:uid="{00000000-0005-0000-0000-0000E2250000}"/>
    <cellStyle name="Percent 11 2 2 2 2 3 6" xfId="9638" xr:uid="{00000000-0005-0000-0000-0000E3250000}"/>
    <cellStyle name="Percent 11 2 2 2 2 4" xfId="9639" xr:uid="{00000000-0005-0000-0000-0000E4250000}"/>
    <cellStyle name="Percent 11 2 2 2 2 4 2" xfId="9640" xr:uid="{00000000-0005-0000-0000-0000E5250000}"/>
    <cellStyle name="Percent 11 2 2 2 2 4 3" xfId="9641" xr:uid="{00000000-0005-0000-0000-0000E6250000}"/>
    <cellStyle name="Percent 11 2 2 2 2 4 4" xfId="9642" xr:uid="{00000000-0005-0000-0000-0000E7250000}"/>
    <cellStyle name="Percent 11 2 2 2 2 5" xfId="9643" xr:uid="{00000000-0005-0000-0000-0000E8250000}"/>
    <cellStyle name="Percent 11 2 2 2 2 5 2" xfId="9644" xr:uid="{00000000-0005-0000-0000-0000E9250000}"/>
    <cellStyle name="Percent 11 2 2 2 2 5 3" xfId="9645" xr:uid="{00000000-0005-0000-0000-0000EA250000}"/>
    <cellStyle name="Percent 11 2 2 2 2 5 4" xfId="9646" xr:uid="{00000000-0005-0000-0000-0000EB250000}"/>
    <cellStyle name="Percent 11 2 2 2 2 6" xfId="9647" xr:uid="{00000000-0005-0000-0000-0000EC250000}"/>
    <cellStyle name="Percent 11 2 2 2 2 7" xfId="9648" xr:uid="{00000000-0005-0000-0000-0000ED250000}"/>
    <cellStyle name="Percent 11 2 2 2 2 8" xfId="9649" xr:uid="{00000000-0005-0000-0000-0000EE250000}"/>
    <cellStyle name="Percent 11 2 2 2 3" xfId="9650" xr:uid="{00000000-0005-0000-0000-0000EF250000}"/>
    <cellStyle name="Percent 11 2 2 2 3 2" xfId="9651" xr:uid="{00000000-0005-0000-0000-0000F0250000}"/>
    <cellStyle name="Percent 11 2 2 2 3 2 2" xfId="9652" xr:uid="{00000000-0005-0000-0000-0000F1250000}"/>
    <cellStyle name="Percent 11 2 2 2 3 2 2 2" xfId="9653" xr:uid="{00000000-0005-0000-0000-0000F2250000}"/>
    <cellStyle name="Percent 11 2 2 2 3 2 2 3" xfId="9654" xr:uid="{00000000-0005-0000-0000-0000F3250000}"/>
    <cellStyle name="Percent 11 2 2 2 3 2 2 4" xfId="9655" xr:uid="{00000000-0005-0000-0000-0000F4250000}"/>
    <cellStyle name="Percent 11 2 2 2 3 2 3" xfId="9656" xr:uid="{00000000-0005-0000-0000-0000F5250000}"/>
    <cellStyle name="Percent 11 2 2 2 3 2 3 2" xfId="9657" xr:uid="{00000000-0005-0000-0000-0000F6250000}"/>
    <cellStyle name="Percent 11 2 2 2 3 2 3 3" xfId="9658" xr:uid="{00000000-0005-0000-0000-0000F7250000}"/>
    <cellStyle name="Percent 11 2 2 2 3 2 3 4" xfId="9659" xr:uid="{00000000-0005-0000-0000-0000F8250000}"/>
    <cellStyle name="Percent 11 2 2 2 3 2 4" xfId="9660" xr:uid="{00000000-0005-0000-0000-0000F9250000}"/>
    <cellStyle name="Percent 11 2 2 2 3 2 5" xfId="9661" xr:uid="{00000000-0005-0000-0000-0000FA250000}"/>
    <cellStyle name="Percent 11 2 2 2 3 2 6" xfId="9662" xr:uid="{00000000-0005-0000-0000-0000FB250000}"/>
    <cellStyle name="Percent 11 2 2 2 3 3" xfId="9663" xr:uid="{00000000-0005-0000-0000-0000FC250000}"/>
    <cellStyle name="Percent 11 2 2 2 3 3 2" xfId="9664" xr:uid="{00000000-0005-0000-0000-0000FD250000}"/>
    <cellStyle name="Percent 11 2 2 2 3 3 2 2" xfId="9665" xr:uid="{00000000-0005-0000-0000-0000FE250000}"/>
    <cellStyle name="Percent 11 2 2 2 3 3 2 3" xfId="9666" xr:uid="{00000000-0005-0000-0000-0000FF250000}"/>
    <cellStyle name="Percent 11 2 2 2 3 3 2 4" xfId="9667" xr:uid="{00000000-0005-0000-0000-000000260000}"/>
    <cellStyle name="Percent 11 2 2 2 3 3 3" xfId="9668" xr:uid="{00000000-0005-0000-0000-000001260000}"/>
    <cellStyle name="Percent 11 2 2 2 3 3 3 2" xfId="9669" xr:uid="{00000000-0005-0000-0000-000002260000}"/>
    <cellStyle name="Percent 11 2 2 2 3 3 3 3" xfId="9670" xr:uid="{00000000-0005-0000-0000-000003260000}"/>
    <cellStyle name="Percent 11 2 2 2 3 3 3 4" xfId="9671" xr:uid="{00000000-0005-0000-0000-000004260000}"/>
    <cellStyle name="Percent 11 2 2 2 3 3 4" xfId="9672" xr:uid="{00000000-0005-0000-0000-000005260000}"/>
    <cellStyle name="Percent 11 2 2 2 3 3 5" xfId="9673" xr:uid="{00000000-0005-0000-0000-000006260000}"/>
    <cellStyle name="Percent 11 2 2 2 3 3 6" xfId="9674" xr:uid="{00000000-0005-0000-0000-000007260000}"/>
    <cellStyle name="Percent 11 2 2 2 3 4" xfId="9675" xr:uid="{00000000-0005-0000-0000-000008260000}"/>
    <cellStyle name="Percent 11 2 2 2 3 4 2" xfId="9676" xr:uid="{00000000-0005-0000-0000-000009260000}"/>
    <cellStyle name="Percent 11 2 2 2 3 4 3" xfId="9677" xr:uid="{00000000-0005-0000-0000-00000A260000}"/>
    <cellStyle name="Percent 11 2 2 2 3 4 4" xfId="9678" xr:uid="{00000000-0005-0000-0000-00000B260000}"/>
    <cellStyle name="Percent 11 2 2 2 3 5" xfId="9679" xr:uid="{00000000-0005-0000-0000-00000C260000}"/>
    <cellStyle name="Percent 11 2 2 2 3 5 2" xfId="9680" xr:uid="{00000000-0005-0000-0000-00000D260000}"/>
    <cellStyle name="Percent 11 2 2 2 3 5 3" xfId="9681" xr:uid="{00000000-0005-0000-0000-00000E260000}"/>
    <cellStyle name="Percent 11 2 2 2 3 5 4" xfId="9682" xr:uid="{00000000-0005-0000-0000-00000F260000}"/>
    <cellStyle name="Percent 11 2 2 2 3 6" xfId="9683" xr:uid="{00000000-0005-0000-0000-000010260000}"/>
    <cellStyle name="Percent 11 2 2 2 3 7" xfId="9684" xr:uid="{00000000-0005-0000-0000-000011260000}"/>
    <cellStyle name="Percent 11 2 2 2 3 8" xfId="9685" xr:uid="{00000000-0005-0000-0000-000012260000}"/>
    <cellStyle name="Percent 11 2 2 2 4" xfId="9686" xr:uid="{00000000-0005-0000-0000-000013260000}"/>
    <cellStyle name="Percent 11 2 2 2 4 2" xfId="9687" xr:uid="{00000000-0005-0000-0000-000014260000}"/>
    <cellStyle name="Percent 11 2 2 2 4 2 2" xfId="9688" xr:uid="{00000000-0005-0000-0000-000015260000}"/>
    <cellStyle name="Percent 11 2 2 2 4 2 3" xfId="9689" xr:uid="{00000000-0005-0000-0000-000016260000}"/>
    <cellStyle name="Percent 11 2 2 2 4 2 4" xfId="9690" xr:uid="{00000000-0005-0000-0000-000017260000}"/>
    <cellStyle name="Percent 11 2 2 2 4 3" xfId="9691" xr:uid="{00000000-0005-0000-0000-000018260000}"/>
    <cellStyle name="Percent 11 2 2 2 4 3 2" xfId="9692" xr:uid="{00000000-0005-0000-0000-000019260000}"/>
    <cellStyle name="Percent 11 2 2 2 4 3 3" xfId="9693" xr:uid="{00000000-0005-0000-0000-00001A260000}"/>
    <cellStyle name="Percent 11 2 2 2 4 3 4" xfId="9694" xr:uid="{00000000-0005-0000-0000-00001B260000}"/>
    <cellStyle name="Percent 11 2 2 2 4 4" xfId="9695" xr:uid="{00000000-0005-0000-0000-00001C260000}"/>
    <cellStyle name="Percent 11 2 2 2 4 5" xfId="9696" xr:uid="{00000000-0005-0000-0000-00001D260000}"/>
    <cellStyle name="Percent 11 2 2 2 4 6" xfId="9697" xr:uid="{00000000-0005-0000-0000-00001E260000}"/>
    <cellStyle name="Percent 11 2 2 2 5" xfId="9698" xr:uid="{00000000-0005-0000-0000-00001F260000}"/>
    <cellStyle name="Percent 11 2 2 2 5 2" xfId="9699" xr:uid="{00000000-0005-0000-0000-000020260000}"/>
    <cellStyle name="Percent 11 2 2 2 5 2 2" xfId="9700" xr:uid="{00000000-0005-0000-0000-000021260000}"/>
    <cellStyle name="Percent 11 2 2 2 5 2 3" xfId="9701" xr:uid="{00000000-0005-0000-0000-000022260000}"/>
    <cellStyle name="Percent 11 2 2 2 5 2 4" xfId="9702" xr:uid="{00000000-0005-0000-0000-000023260000}"/>
    <cellStyle name="Percent 11 2 2 2 5 3" xfId="9703" xr:uid="{00000000-0005-0000-0000-000024260000}"/>
    <cellStyle name="Percent 11 2 2 2 5 3 2" xfId="9704" xr:uid="{00000000-0005-0000-0000-000025260000}"/>
    <cellStyle name="Percent 11 2 2 2 5 3 3" xfId="9705" xr:uid="{00000000-0005-0000-0000-000026260000}"/>
    <cellStyle name="Percent 11 2 2 2 5 3 4" xfId="9706" xr:uid="{00000000-0005-0000-0000-000027260000}"/>
    <cellStyle name="Percent 11 2 2 2 5 4" xfId="9707" xr:uid="{00000000-0005-0000-0000-000028260000}"/>
    <cellStyle name="Percent 11 2 2 2 5 5" xfId="9708" xr:uid="{00000000-0005-0000-0000-000029260000}"/>
    <cellStyle name="Percent 11 2 2 2 5 6" xfId="9709" xr:uid="{00000000-0005-0000-0000-00002A260000}"/>
    <cellStyle name="Percent 11 2 2 2 6" xfId="9710" xr:uid="{00000000-0005-0000-0000-00002B260000}"/>
    <cellStyle name="Percent 11 2 2 2 6 2" xfId="9711" xr:uid="{00000000-0005-0000-0000-00002C260000}"/>
    <cellStyle name="Percent 11 2 2 2 6 3" xfId="9712" xr:uid="{00000000-0005-0000-0000-00002D260000}"/>
    <cellStyle name="Percent 11 2 2 2 6 4" xfId="9713" xr:uid="{00000000-0005-0000-0000-00002E260000}"/>
    <cellStyle name="Percent 11 2 2 2 7" xfId="9714" xr:uid="{00000000-0005-0000-0000-00002F260000}"/>
    <cellStyle name="Percent 11 2 2 2 7 2" xfId="9715" xr:uid="{00000000-0005-0000-0000-000030260000}"/>
    <cellStyle name="Percent 11 2 2 2 7 3" xfId="9716" xr:uid="{00000000-0005-0000-0000-000031260000}"/>
    <cellStyle name="Percent 11 2 2 2 7 4" xfId="9717" xr:uid="{00000000-0005-0000-0000-000032260000}"/>
    <cellStyle name="Percent 11 2 2 2 8" xfId="9718" xr:uid="{00000000-0005-0000-0000-000033260000}"/>
    <cellStyle name="Percent 11 2 2 2 9" xfId="9719" xr:uid="{00000000-0005-0000-0000-000034260000}"/>
    <cellStyle name="Percent 11 2 2 3" xfId="9720" xr:uid="{00000000-0005-0000-0000-000035260000}"/>
    <cellStyle name="Percent 11 2 2 3 2" xfId="9721" xr:uid="{00000000-0005-0000-0000-000036260000}"/>
    <cellStyle name="Percent 11 2 2 3 2 2" xfId="9722" xr:uid="{00000000-0005-0000-0000-000037260000}"/>
    <cellStyle name="Percent 11 2 2 3 2 2 2" xfId="9723" xr:uid="{00000000-0005-0000-0000-000038260000}"/>
    <cellStyle name="Percent 11 2 2 3 2 2 3" xfId="9724" xr:uid="{00000000-0005-0000-0000-000039260000}"/>
    <cellStyle name="Percent 11 2 2 3 2 2 4" xfId="9725" xr:uid="{00000000-0005-0000-0000-00003A260000}"/>
    <cellStyle name="Percent 11 2 2 3 2 3" xfId="9726" xr:uid="{00000000-0005-0000-0000-00003B260000}"/>
    <cellStyle name="Percent 11 2 2 3 2 3 2" xfId="9727" xr:uid="{00000000-0005-0000-0000-00003C260000}"/>
    <cellStyle name="Percent 11 2 2 3 2 3 3" xfId="9728" xr:uid="{00000000-0005-0000-0000-00003D260000}"/>
    <cellStyle name="Percent 11 2 2 3 2 3 4" xfId="9729" xr:uid="{00000000-0005-0000-0000-00003E260000}"/>
    <cellStyle name="Percent 11 2 2 3 2 4" xfId="9730" xr:uid="{00000000-0005-0000-0000-00003F260000}"/>
    <cellStyle name="Percent 11 2 2 3 2 5" xfId="9731" xr:uid="{00000000-0005-0000-0000-000040260000}"/>
    <cellStyle name="Percent 11 2 2 3 2 6" xfId="9732" xr:uid="{00000000-0005-0000-0000-000041260000}"/>
    <cellStyle name="Percent 11 2 2 3 3" xfId="9733" xr:uid="{00000000-0005-0000-0000-000042260000}"/>
    <cellStyle name="Percent 11 2 2 3 3 2" xfId="9734" xr:uid="{00000000-0005-0000-0000-000043260000}"/>
    <cellStyle name="Percent 11 2 2 3 3 2 2" xfId="9735" xr:uid="{00000000-0005-0000-0000-000044260000}"/>
    <cellStyle name="Percent 11 2 2 3 3 2 3" xfId="9736" xr:uid="{00000000-0005-0000-0000-000045260000}"/>
    <cellStyle name="Percent 11 2 2 3 3 2 4" xfId="9737" xr:uid="{00000000-0005-0000-0000-000046260000}"/>
    <cellStyle name="Percent 11 2 2 3 3 3" xfId="9738" xr:uid="{00000000-0005-0000-0000-000047260000}"/>
    <cellStyle name="Percent 11 2 2 3 3 3 2" xfId="9739" xr:uid="{00000000-0005-0000-0000-000048260000}"/>
    <cellStyle name="Percent 11 2 2 3 3 3 3" xfId="9740" xr:uid="{00000000-0005-0000-0000-000049260000}"/>
    <cellStyle name="Percent 11 2 2 3 3 3 4" xfId="9741" xr:uid="{00000000-0005-0000-0000-00004A260000}"/>
    <cellStyle name="Percent 11 2 2 3 3 4" xfId="9742" xr:uid="{00000000-0005-0000-0000-00004B260000}"/>
    <cellStyle name="Percent 11 2 2 3 3 5" xfId="9743" xr:uid="{00000000-0005-0000-0000-00004C260000}"/>
    <cellStyle name="Percent 11 2 2 3 3 6" xfId="9744" xr:uid="{00000000-0005-0000-0000-00004D260000}"/>
    <cellStyle name="Percent 11 2 2 3 4" xfId="9745" xr:uid="{00000000-0005-0000-0000-00004E260000}"/>
    <cellStyle name="Percent 11 2 2 3 4 2" xfId="9746" xr:uid="{00000000-0005-0000-0000-00004F260000}"/>
    <cellStyle name="Percent 11 2 2 3 4 3" xfId="9747" xr:uid="{00000000-0005-0000-0000-000050260000}"/>
    <cellStyle name="Percent 11 2 2 3 4 4" xfId="9748" xr:uid="{00000000-0005-0000-0000-000051260000}"/>
    <cellStyle name="Percent 11 2 2 3 5" xfId="9749" xr:uid="{00000000-0005-0000-0000-000052260000}"/>
    <cellStyle name="Percent 11 2 2 3 5 2" xfId="9750" xr:uid="{00000000-0005-0000-0000-000053260000}"/>
    <cellStyle name="Percent 11 2 2 3 5 3" xfId="9751" xr:uid="{00000000-0005-0000-0000-000054260000}"/>
    <cellStyle name="Percent 11 2 2 3 5 4" xfId="9752" xr:uid="{00000000-0005-0000-0000-000055260000}"/>
    <cellStyle name="Percent 11 2 2 3 6" xfId="9753" xr:uid="{00000000-0005-0000-0000-000056260000}"/>
    <cellStyle name="Percent 11 2 2 3 7" xfId="9754" xr:uid="{00000000-0005-0000-0000-000057260000}"/>
    <cellStyle name="Percent 11 2 2 3 8" xfId="9755" xr:uid="{00000000-0005-0000-0000-000058260000}"/>
    <cellStyle name="Percent 11 2 2 4" xfId="9756" xr:uid="{00000000-0005-0000-0000-000059260000}"/>
    <cellStyle name="Percent 11 2 2 4 2" xfId="9757" xr:uid="{00000000-0005-0000-0000-00005A260000}"/>
    <cellStyle name="Percent 11 2 2 4 2 2" xfId="9758" xr:uid="{00000000-0005-0000-0000-00005B260000}"/>
    <cellStyle name="Percent 11 2 2 4 2 2 2" xfId="9759" xr:uid="{00000000-0005-0000-0000-00005C260000}"/>
    <cellStyle name="Percent 11 2 2 4 2 2 3" xfId="9760" xr:uid="{00000000-0005-0000-0000-00005D260000}"/>
    <cellStyle name="Percent 11 2 2 4 2 2 4" xfId="9761" xr:uid="{00000000-0005-0000-0000-00005E260000}"/>
    <cellStyle name="Percent 11 2 2 4 2 3" xfId="9762" xr:uid="{00000000-0005-0000-0000-00005F260000}"/>
    <cellStyle name="Percent 11 2 2 4 2 3 2" xfId="9763" xr:uid="{00000000-0005-0000-0000-000060260000}"/>
    <cellStyle name="Percent 11 2 2 4 2 3 3" xfId="9764" xr:uid="{00000000-0005-0000-0000-000061260000}"/>
    <cellStyle name="Percent 11 2 2 4 2 3 4" xfId="9765" xr:uid="{00000000-0005-0000-0000-000062260000}"/>
    <cellStyle name="Percent 11 2 2 4 2 4" xfId="9766" xr:uid="{00000000-0005-0000-0000-000063260000}"/>
    <cellStyle name="Percent 11 2 2 4 2 5" xfId="9767" xr:uid="{00000000-0005-0000-0000-000064260000}"/>
    <cellStyle name="Percent 11 2 2 4 2 6" xfId="9768" xr:uid="{00000000-0005-0000-0000-000065260000}"/>
    <cellStyle name="Percent 11 2 2 4 3" xfId="9769" xr:uid="{00000000-0005-0000-0000-000066260000}"/>
    <cellStyle name="Percent 11 2 2 4 3 2" xfId="9770" xr:uid="{00000000-0005-0000-0000-000067260000}"/>
    <cellStyle name="Percent 11 2 2 4 3 2 2" xfId="9771" xr:uid="{00000000-0005-0000-0000-000068260000}"/>
    <cellStyle name="Percent 11 2 2 4 3 2 3" xfId="9772" xr:uid="{00000000-0005-0000-0000-000069260000}"/>
    <cellStyle name="Percent 11 2 2 4 3 2 4" xfId="9773" xr:uid="{00000000-0005-0000-0000-00006A260000}"/>
    <cellStyle name="Percent 11 2 2 4 3 3" xfId="9774" xr:uid="{00000000-0005-0000-0000-00006B260000}"/>
    <cellStyle name="Percent 11 2 2 4 3 3 2" xfId="9775" xr:uid="{00000000-0005-0000-0000-00006C260000}"/>
    <cellStyle name="Percent 11 2 2 4 3 3 3" xfId="9776" xr:uid="{00000000-0005-0000-0000-00006D260000}"/>
    <cellStyle name="Percent 11 2 2 4 3 3 4" xfId="9777" xr:uid="{00000000-0005-0000-0000-00006E260000}"/>
    <cellStyle name="Percent 11 2 2 4 3 4" xfId="9778" xr:uid="{00000000-0005-0000-0000-00006F260000}"/>
    <cellStyle name="Percent 11 2 2 4 3 5" xfId="9779" xr:uid="{00000000-0005-0000-0000-000070260000}"/>
    <cellStyle name="Percent 11 2 2 4 3 6" xfId="9780" xr:uid="{00000000-0005-0000-0000-000071260000}"/>
    <cellStyle name="Percent 11 2 2 4 4" xfId="9781" xr:uid="{00000000-0005-0000-0000-000072260000}"/>
    <cellStyle name="Percent 11 2 2 4 4 2" xfId="9782" xr:uid="{00000000-0005-0000-0000-000073260000}"/>
    <cellStyle name="Percent 11 2 2 4 4 3" xfId="9783" xr:uid="{00000000-0005-0000-0000-000074260000}"/>
    <cellStyle name="Percent 11 2 2 4 4 4" xfId="9784" xr:uid="{00000000-0005-0000-0000-000075260000}"/>
    <cellStyle name="Percent 11 2 2 4 5" xfId="9785" xr:uid="{00000000-0005-0000-0000-000076260000}"/>
    <cellStyle name="Percent 11 2 2 4 5 2" xfId="9786" xr:uid="{00000000-0005-0000-0000-000077260000}"/>
    <cellStyle name="Percent 11 2 2 4 5 3" xfId="9787" xr:uid="{00000000-0005-0000-0000-000078260000}"/>
    <cellStyle name="Percent 11 2 2 4 5 4" xfId="9788" xr:uid="{00000000-0005-0000-0000-000079260000}"/>
    <cellStyle name="Percent 11 2 2 4 6" xfId="9789" xr:uid="{00000000-0005-0000-0000-00007A260000}"/>
    <cellStyle name="Percent 11 2 2 4 7" xfId="9790" xr:uid="{00000000-0005-0000-0000-00007B260000}"/>
    <cellStyle name="Percent 11 2 2 4 8" xfId="9791" xr:uid="{00000000-0005-0000-0000-00007C260000}"/>
    <cellStyle name="Percent 11 2 2 5" xfId="9792" xr:uid="{00000000-0005-0000-0000-00007D260000}"/>
    <cellStyle name="Percent 11 2 2 5 2" xfId="9793" xr:uid="{00000000-0005-0000-0000-00007E260000}"/>
    <cellStyle name="Percent 11 2 2 5 2 2" xfId="9794" xr:uid="{00000000-0005-0000-0000-00007F260000}"/>
    <cellStyle name="Percent 11 2 2 5 2 2 2" xfId="9795" xr:uid="{00000000-0005-0000-0000-000080260000}"/>
    <cellStyle name="Percent 11 2 2 5 2 2 3" xfId="9796" xr:uid="{00000000-0005-0000-0000-000081260000}"/>
    <cellStyle name="Percent 11 2 2 5 2 2 4" xfId="9797" xr:uid="{00000000-0005-0000-0000-000082260000}"/>
    <cellStyle name="Percent 11 2 2 5 2 3" xfId="9798" xr:uid="{00000000-0005-0000-0000-000083260000}"/>
    <cellStyle name="Percent 11 2 2 5 2 3 2" xfId="9799" xr:uid="{00000000-0005-0000-0000-000084260000}"/>
    <cellStyle name="Percent 11 2 2 5 2 3 3" xfId="9800" xr:uid="{00000000-0005-0000-0000-000085260000}"/>
    <cellStyle name="Percent 11 2 2 5 2 3 4" xfId="9801" xr:uid="{00000000-0005-0000-0000-000086260000}"/>
    <cellStyle name="Percent 11 2 2 5 2 4" xfId="9802" xr:uid="{00000000-0005-0000-0000-000087260000}"/>
    <cellStyle name="Percent 11 2 2 5 2 5" xfId="9803" xr:uid="{00000000-0005-0000-0000-000088260000}"/>
    <cellStyle name="Percent 11 2 2 5 2 6" xfId="9804" xr:uid="{00000000-0005-0000-0000-000089260000}"/>
    <cellStyle name="Percent 11 2 2 5 3" xfId="9805" xr:uid="{00000000-0005-0000-0000-00008A260000}"/>
    <cellStyle name="Percent 11 2 2 5 3 2" xfId="9806" xr:uid="{00000000-0005-0000-0000-00008B260000}"/>
    <cellStyle name="Percent 11 2 2 5 3 2 2" xfId="9807" xr:uid="{00000000-0005-0000-0000-00008C260000}"/>
    <cellStyle name="Percent 11 2 2 5 3 2 3" xfId="9808" xr:uid="{00000000-0005-0000-0000-00008D260000}"/>
    <cellStyle name="Percent 11 2 2 5 3 2 4" xfId="9809" xr:uid="{00000000-0005-0000-0000-00008E260000}"/>
    <cellStyle name="Percent 11 2 2 5 3 3" xfId="9810" xr:uid="{00000000-0005-0000-0000-00008F260000}"/>
    <cellStyle name="Percent 11 2 2 5 3 3 2" xfId="9811" xr:uid="{00000000-0005-0000-0000-000090260000}"/>
    <cellStyle name="Percent 11 2 2 5 3 3 3" xfId="9812" xr:uid="{00000000-0005-0000-0000-000091260000}"/>
    <cellStyle name="Percent 11 2 2 5 3 3 4" xfId="9813" xr:uid="{00000000-0005-0000-0000-000092260000}"/>
    <cellStyle name="Percent 11 2 2 5 3 4" xfId="9814" xr:uid="{00000000-0005-0000-0000-000093260000}"/>
    <cellStyle name="Percent 11 2 2 5 3 5" xfId="9815" xr:uid="{00000000-0005-0000-0000-000094260000}"/>
    <cellStyle name="Percent 11 2 2 5 3 6" xfId="9816" xr:uid="{00000000-0005-0000-0000-000095260000}"/>
    <cellStyle name="Percent 11 2 2 5 4" xfId="9817" xr:uid="{00000000-0005-0000-0000-000096260000}"/>
    <cellStyle name="Percent 11 2 2 5 4 2" xfId="9818" xr:uid="{00000000-0005-0000-0000-000097260000}"/>
    <cellStyle name="Percent 11 2 2 5 4 3" xfId="9819" xr:uid="{00000000-0005-0000-0000-000098260000}"/>
    <cellStyle name="Percent 11 2 2 5 4 4" xfId="9820" xr:uid="{00000000-0005-0000-0000-000099260000}"/>
    <cellStyle name="Percent 11 2 2 5 5" xfId="9821" xr:uid="{00000000-0005-0000-0000-00009A260000}"/>
    <cellStyle name="Percent 11 2 2 5 5 2" xfId="9822" xr:uid="{00000000-0005-0000-0000-00009B260000}"/>
    <cellStyle name="Percent 11 2 2 5 5 3" xfId="9823" xr:uid="{00000000-0005-0000-0000-00009C260000}"/>
    <cellStyle name="Percent 11 2 2 5 5 4" xfId="9824" xr:uid="{00000000-0005-0000-0000-00009D260000}"/>
    <cellStyle name="Percent 11 2 2 5 6" xfId="9825" xr:uid="{00000000-0005-0000-0000-00009E260000}"/>
    <cellStyle name="Percent 11 2 2 5 7" xfId="9826" xr:uid="{00000000-0005-0000-0000-00009F260000}"/>
    <cellStyle name="Percent 11 2 2 5 8" xfId="9827" xr:uid="{00000000-0005-0000-0000-0000A0260000}"/>
    <cellStyle name="Percent 11 2 2 6" xfId="9828" xr:uid="{00000000-0005-0000-0000-0000A1260000}"/>
    <cellStyle name="Percent 11 2 2 6 2" xfId="9829" xr:uid="{00000000-0005-0000-0000-0000A2260000}"/>
    <cellStyle name="Percent 11 2 2 6 2 2" xfId="9830" xr:uid="{00000000-0005-0000-0000-0000A3260000}"/>
    <cellStyle name="Percent 11 2 2 6 2 3" xfId="9831" xr:uid="{00000000-0005-0000-0000-0000A4260000}"/>
    <cellStyle name="Percent 11 2 2 6 2 4" xfId="9832" xr:uid="{00000000-0005-0000-0000-0000A5260000}"/>
    <cellStyle name="Percent 11 2 2 6 3" xfId="9833" xr:uid="{00000000-0005-0000-0000-0000A6260000}"/>
    <cellStyle name="Percent 11 2 2 6 3 2" xfId="9834" xr:uid="{00000000-0005-0000-0000-0000A7260000}"/>
    <cellStyle name="Percent 11 2 2 6 3 3" xfId="9835" xr:uid="{00000000-0005-0000-0000-0000A8260000}"/>
    <cellStyle name="Percent 11 2 2 6 3 4" xfId="9836" xr:uid="{00000000-0005-0000-0000-0000A9260000}"/>
    <cellStyle name="Percent 11 2 2 6 4" xfId="9837" xr:uid="{00000000-0005-0000-0000-0000AA260000}"/>
    <cellStyle name="Percent 11 2 2 6 5" xfId="9838" xr:uid="{00000000-0005-0000-0000-0000AB260000}"/>
    <cellStyle name="Percent 11 2 2 6 6" xfId="9839" xr:uid="{00000000-0005-0000-0000-0000AC260000}"/>
    <cellStyle name="Percent 11 2 2 7" xfId="9840" xr:uid="{00000000-0005-0000-0000-0000AD260000}"/>
    <cellStyle name="Percent 11 2 2 7 2" xfId="9841" xr:uid="{00000000-0005-0000-0000-0000AE260000}"/>
    <cellStyle name="Percent 11 2 2 7 2 2" xfId="9842" xr:uid="{00000000-0005-0000-0000-0000AF260000}"/>
    <cellStyle name="Percent 11 2 2 7 2 3" xfId="9843" xr:uid="{00000000-0005-0000-0000-0000B0260000}"/>
    <cellStyle name="Percent 11 2 2 7 2 4" xfId="9844" xr:uid="{00000000-0005-0000-0000-0000B1260000}"/>
    <cellStyle name="Percent 11 2 2 7 3" xfId="9845" xr:uid="{00000000-0005-0000-0000-0000B2260000}"/>
    <cellStyle name="Percent 11 2 2 7 3 2" xfId="9846" xr:uid="{00000000-0005-0000-0000-0000B3260000}"/>
    <cellStyle name="Percent 11 2 2 7 3 3" xfId="9847" xr:uid="{00000000-0005-0000-0000-0000B4260000}"/>
    <cellStyle name="Percent 11 2 2 7 3 4" xfId="9848" xr:uid="{00000000-0005-0000-0000-0000B5260000}"/>
    <cellStyle name="Percent 11 2 2 7 4" xfId="9849" xr:uid="{00000000-0005-0000-0000-0000B6260000}"/>
    <cellStyle name="Percent 11 2 2 7 5" xfId="9850" xr:uid="{00000000-0005-0000-0000-0000B7260000}"/>
    <cellStyle name="Percent 11 2 2 7 6" xfId="9851" xr:uid="{00000000-0005-0000-0000-0000B8260000}"/>
    <cellStyle name="Percent 11 2 2 8" xfId="9852" xr:uid="{00000000-0005-0000-0000-0000B9260000}"/>
    <cellStyle name="Percent 11 2 2 8 2" xfId="9853" xr:uid="{00000000-0005-0000-0000-0000BA260000}"/>
    <cellStyle name="Percent 11 2 2 8 3" xfId="9854" xr:uid="{00000000-0005-0000-0000-0000BB260000}"/>
    <cellStyle name="Percent 11 2 2 8 4" xfId="9855" xr:uid="{00000000-0005-0000-0000-0000BC260000}"/>
    <cellStyle name="Percent 11 2 2 9" xfId="9856" xr:uid="{00000000-0005-0000-0000-0000BD260000}"/>
    <cellStyle name="Percent 11 2 2 9 2" xfId="9857" xr:uid="{00000000-0005-0000-0000-0000BE260000}"/>
    <cellStyle name="Percent 11 2 2 9 3" xfId="9858" xr:uid="{00000000-0005-0000-0000-0000BF260000}"/>
    <cellStyle name="Percent 11 2 2 9 4" xfId="9859" xr:uid="{00000000-0005-0000-0000-0000C0260000}"/>
    <cellStyle name="Percent 11 2 3" xfId="9860" xr:uid="{00000000-0005-0000-0000-0000C1260000}"/>
    <cellStyle name="Percent 11 2 3 10" xfId="9861" xr:uid="{00000000-0005-0000-0000-0000C2260000}"/>
    <cellStyle name="Percent 11 2 3 2" xfId="9862" xr:uid="{00000000-0005-0000-0000-0000C3260000}"/>
    <cellStyle name="Percent 11 2 3 2 2" xfId="9863" xr:uid="{00000000-0005-0000-0000-0000C4260000}"/>
    <cellStyle name="Percent 11 2 3 2 2 2" xfId="9864" xr:uid="{00000000-0005-0000-0000-0000C5260000}"/>
    <cellStyle name="Percent 11 2 3 2 2 2 2" xfId="9865" xr:uid="{00000000-0005-0000-0000-0000C6260000}"/>
    <cellStyle name="Percent 11 2 3 2 2 2 3" xfId="9866" xr:uid="{00000000-0005-0000-0000-0000C7260000}"/>
    <cellStyle name="Percent 11 2 3 2 2 2 4" xfId="9867" xr:uid="{00000000-0005-0000-0000-0000C8260000}"/>
    <cellStyle name="Percent 11 2 3 2 2 3" xfId="9868" xr:uid="{00000000-0005-0000-0000-0000C9260000}"/>
    <cellStyle name="Percent 11 2 3 2 2 3 2" xfId="9869" xr:uid="{00000000-0005-0000-0000-0000CA260000}"/>
    <cellStyle name="Percent 11 2 3 2 2 3 3" xfId="9870" xr:uid="{00000000-0005-0000-0000-0000CB260000}"/>
    <cellStyle name="Percent 11 2 3 2 2 3 4" xfId="9871" xr:uid="{00000000-0005-0000-0000-0000CC260000}"/>
    <cellStyle name="Percent 11 2 3 2 2 4" xfId="9872" xr:uid="{00000000-0005-0000-0000-0000CD260000}"/>
    <cellStyle name="Percent 11 2 3 2 2 5" xfId="9873" xr:uid="{00000000-0005-0000-0000-0000CE260000}"/>
    <cellStyle name="Percent 11 2 3 2 2 6" xfId="9874" xr:uid="{00000000-0005-0000-0000-0000CF260000}"/>
    <cellStyle name="Percent 11 2 3 2 3" xfId="9875" xr:uid="{00000000-0005-0000-0000-0000D0260000}"/>
    <cellStyle name="Percent 11 2 3 2 3 2" xfId="9876" xr:uid="{00000000-0005-0000-0000-0000D1260000}"/>
    <cellStyle name="Percent 11 2 3 2 3 2 2" xfId="9877" xr:uid="{00000000-0005-0000-0000-0000D2260000}"/>
    <cellStyle name="Percent 11 2 3 2 3 2 3" xfId="9878" xr:uid="{00000000-0005-0000-0000-0000D3260000}"/>
    <cellStyle name="Percent 11 2 3 2 3 2 4" xfId="9879" xr:uid="{00000000-0005-0000-0000-0000D4260000}"/>
    <cellStyle name="Percent 11 2 3 2 3 3" xfId="9880" xr:uid="{00000000-0005-0000-0000-0000D5260000}"/>
    <cellStyle name="Percent 11 2 3 2 3 3 2" xfId="9881" xr:uid="{00000000-0005-0000-0000-0000D6260000}"/>
    <cellStyle name="Percent 11 2 3 2 3 3 3" xfId="9882" xr:uid="{00000000-0005-0000-0000-0000D7260000}"/>
    <cellStyle name="Percent 11 2 3 2 3 3 4" xfId="9883" xr:uid="{00000000-0005-0000-0000-0000D8260000}"/>
    <cellStyle name="Percent 11 2 3 2 3 4" xfId="9884" xr:uid="{00000000-0005-0000-0000-0000D9260000}"/>
    <cellStyle name="Percent 11 2 3 2 3 5" xfId="9885" xr:uid="{00000000-0005-0000-0000-0000DA260000}"/>
    <cellStyle name="Percent 11 2 3 2 3 6" xfId="9886" xr:uid="{00000000-0005-0000-0000-0000DB260000}"/>
    <cellStyle name="Percent 11 2 3 2 4" xfId="9887" xr:uid="{00000000-0005-0000-0000-0000DC260000}"/>
    <cellStyle name="Percent 11 2 3 2 4 2" xfId="9888" xr:uid="{00000000-0005-0000-0000-0000DD260000}"/>
    <cellStyle name="Percent 11 2 3 2 4 3" xfId="9889" xr:uid="{00000000-0005-0000-0000-0000DE260000}"/>
    <cellStyle name="Percent 11 2 3 2 4 4" xfId="9890" xr:uid="{00000000-0005-0000-0000-0000DF260000}"/>
    <cellStyle name="Percent 11 2 3 2 5" xfId="9891" xr:uid="{00000000-0005-0000-0000-0000E0260000}"/>
    <cellStyle name="Percent 11 2 3 2 5 2" xfId="9892" xr:uid="{00000000-0005-0000-0000-0000E1260000}"/>
    <cellStyle name="Percent 11 2 3 2 5 3" xfId="9893" xr:uid="{00000000-0005-0000-0000-0000E2260000}"/>
    <cellStyle name="Percent 11 2 3 2 5 4" xfId="9894" xr:uid="{00000000-0005-0000-0000-0000E3260000}"/>
    <cellStyle name="Percent 11 2 3 2 6" xfId="9895" xr:uid="{00000000-0005-0000-0000-0000E4260000}"/>
    <cellStyle name="Percent 11 2 3 2 7" xfId="9896" xr:uid="{00000000-0005-0000-0000-0000E5260000}"/>
    <cellStyle name="Percent 11 2 3 2 8" xfId="9897" xr:uid="{00000000-0005-0000-0000-0000E6260000}"/>
    <cellStyle name="Percent 11 2 3 3" xfId="9898" xr:uid="{00000000-0005-0000-0000-0000E7260000}"/>
    <cellStyle name="Percent 11 2 3 3 2" xfId="9899" xr:uid="{00000000-0005-0000-0000-0000E8260000}"/>
    <cellStyle name="Percent 11 2 3 3 2 2" xfId="9900" xr:uid="{00000000-0005-0000-0000-0000E9260000}"/>
    <cellStyle name="Percent 11 2 3 3 2 2 2" xfId="9901" xr:uid="{00000000-0005-0000-0000-0000EA260000}"/>
    <cellStyle name="Percent 11 2 3 3 2 2 3" xfId="9902" xr:uid="{00000000-0005-0000-0000-0000EB260000}"/>
    <cellStyle name="Percent 11 2 3 3 2 2 4" xfId="9903" xr:uid="{00000000-0005-0000-0000-0000EC260000}"/>
    <cellStyle name="Percent 11 2 3 3 2 3" xfId="9904" xr:uid="{00000000-0005-0000-0000-0000ED260000}"/>
    <cellStyle name="Percent 11 2 3 3 2 3 2" xfId="9905" xr:uid="{00000000-0005-0000-0000-0000EE260000}"/>
    <cellStyle name="Percent 11 2 3 3 2 3 3" xfId="9906" xr:uid="{00000000-0005-0000-0000-0000EF260000}"/>
    <cellStyle name="Percent 11 2 3 3 2 3 4" xfId="9907" xr:uid="{00000000-0005-0000-0000-0000F0260000}"/>
    <cellStyle name="Percent 11 2 3 3 2 4" xfId="9908" xr:uid="{00000000-0005-0000-0000-0000F1260000}"/>
    <cellStyle name="Percent 11 2 3 3 2 5" xfId="9909" xr:uid="{00000000-0005-0000-0000-0000F2260000}"/>
    <cellStyle name="Percent 11 2 3 3 2 6" xfId="9910" xr:uid="{00000000-0005-0000-0000-0000F3260000}"/>
    <cellStyle name="Percent 11 2 3 3 3" xfId="9911" xr:uid="{00000000-0005-0000-0000-0000F4260000}"/>
    <cellStyle name="Percent 11 2 3 3 3 2" xfId="9912" xr:uid="{00000000-0005-0000-0000-0000F5260000}"/>
    <cellStyle name="Percent 11 2 3 3 3 2 2" xfId="9913" xr:uid="{00000000-0005-0000-0000-0000F6260000}"/>
    <cellStyle name="Percent 11 2 3 3 3 2 3" xfId="9914" xr:uid="{00000000-0005-0000-0000-0000F7260000}"/>
    <cellStyle name="Percent 11 2 3 3 3 2 4" xfId="9915" xr:uid="{00000000-0005-0000-0000-0000F8260000}"/>
    <cellStyle name="Percent 11 2 3 3 3 3" xfId="9916" xr:uid="{00000000-0005-0000-0000-0000F9260000}"/>
    <cellStyle name="Percent 11 2 3 3 3 3 2" xfId="9917" xr:uid="{00000000-0005-0000-0000-0000FA260000}"/>
    <cellStyle name="Percent 11 2 3 3 3 3 3" xfId="9918" xr:uid="{00000000-0005-0000-0000-0000FB260000}"/>
    <cellStyle name="Percent 11 2 3 3 3 3 4" xfId="9919" xr:uid="{00000000-0005-0000-0000-0000FC260000}"/>
    <cellStyle name="Percent 11 2 3 3 3 4" xfId="9920" xr:uid="{00000000-0005-0000-0000-0000FD260000}"/>
    <cellStyle name="Percent 11 2 3 3 3 5" xfId="9921" xr:uid="{00000000-0005-0000-0000-0000FE260000}"/>
    <cellStyle name="Percent 11 2 3 3 3 6" xfId="9922" xr:uid="{00000000-0005-0000-0000-0000FF260000}"/>
    <cellStyle name="Percent 11 2 3 3 4" xfId="9923" xr:uid="{00000000-0005-0000-0000-000000270000}"/>
    <cellStyle name="Percent 11 2 3 3 4 2" xfId="9924" xr:uid="{00000000-0005-0000-0000-000001270000}"/>
    <cellStyle name="Percent 11 2 3 3 4 3" xfId="9925" xr:uid="{00000000-0005-0000-0000-000002270000}"/>
    <cellStyle name="Percent 11 2 3 3 4 4" xfId="9926" xr:uid="{00000000-0005-0000-0000-000003270000}"/>
    <cellStyle name="Percent 11 2 3 3 5" xfId="9927" xr:uid="{00000000-0005-0000-0000-000004270000}"/>
    <cellStyle name="Percent 11 2 3 3 5 2" xfId="9928" xr:uid="{00000000-0005-0000-0000-000005270000}"/>
    <cellStyle name="Percent 11 2 3 3 5 3" xfId="9929" xr:uid="{00000000-0005-0000-0000-000006270000}"/>
    <cellStyle name="Percent 11 2 3 3 5 4" xfId="9930" xr:uid="{00000000-0005-0000-0000-000007270000}"/>
    <cellStyle name="Percent 11 2 3 3 6" xfId="9931" xr:uid="{00000000-0005-0000-0000-000008270000}"/>
    <cellStyle name="Percent 11 2 3 3 7" xfId="9932" xr:uid="{00000000-0005-0000-0000-000009270000}"/>
    <cellStyle name="Percent 11 2 3 3 8" xfId="9933" xr:uid="{00000000-0005-0000-0000-00000A270000}"/>
    <cellStyle name="Percent 11 2 3 4" xfId="9934" xr:uid="{00000000-0005-0000-0000-00000B270000}"/>
    <cellStyle name="Percent 11 2 3 4 2" xfId="9935" xr:uid="{00000000-0005-0000-0000-00000C270000}"/>
    <cellStyle name="Percent 11 2 3 4 2 2" xfId="9936" xr:uid="{00000000-0005-0000-0000-00000D270000}"/>
    <cellStyle name="Percent 11 2 3 4 2 3" xfId="9937" xr:uid="{00000000-0005-0000-0000-00000E270000}"/>
    <cellStyle name="Percent 11 2 3 4 2 4" xfId="9938" xr:uid="{00000000-0005-0000-0000-00000F270000}"/>
    <cellStyle name="Percent 11 2 3 4 3" xfId="9939" xr:uid="{00000000-0005-0000-0000-000010270000}"/>
    <cellStyle name="Percent 11 2 3 4 3 2" xfId="9940" xr:uid="{00000000-0005-0000-0000-000011270000}"/>
    <cellStyle name="Percent 11 2 3 4 3 3" xfId="9941" xr:uid="{00000000-0005-0000-0000-000012270000}"/>
    <cellStyle name="Percent 11 2 3 4 3 4" xfId="9942" xr:uid="{00000000-0005-0000-0000-000013270000}"/>
    <cellStyle name="Percent 11 2 3 4 4" xfId="9943" xr:uid="{00000000-0005-0000-0000-000014270000}"/>
    <cellStyle name="Percent 11 2 3 4 5" xfId="9944" xr:uid="{00000000-0005-0000-0000-000015270000}"/>
    <cellStyle name="Percent 11 2 3 4 6" xfId="9945" xr:uid="{00000000-0005-0000-0000-000016270000}"/>
    <cellStyle name="Percent 11 2 3 5" xfId="9946" xr:uid="{00000000-0005-0000-0000-000017270000}"/>
    <cellStyle name="Percent 11 2 3 5 2" xfId="9947" xr:uid="{00000000-0005-0000-0000-000018270000}"/>
    <cellStyle name="Percent 11 2 3 5 2 2" xfId="9948" xr:uid="{00000000-0005-0000-0000-000019270000}"/>
    <cellStyle name="Percent 11 2 3 5 2 3" xfId="9949" xr:uid="{00000000-0005-0000-0000-00001A270000}"/>
    <cellStyle name="Percent 11 2 3 5 2 4" xfId="9950" xr:uid="{00000000-0005-0000-0000-00001B270000}"/>
    <cellStyle name="Percent 11 2 3 5 3" xfId="9951" xr:uid="{00000000-0005-0000-0000-00001C270000}"/>
    <cellStyle name="Percent 11 2 3 5 3 2" xfId="9952" xr:uid="{00000000-0005-0000-0000-00001D270000}"/>
    <cellStyle name="Percent 11 2 3 5 3 3" xfId="9953" xr:uid="{00000000-0005-0000-0000-00001E270000}"/>
    <cellStyle name="Percent 11 2 3 5 3 4" xfId="9954" xr:uid="{00000000-0005-0000-0000-00001F270000}"/>
    <cellStyle name="Percent 11 2 3 5 4" xfId="9955" xr:uid="{00000000-0005-0000-0000-000020270000}"/>
    <cellStyle name="Percent 11 2 3 5 5" xfId="9956" xr:uid="{00000000-0005-0000-0000-000021270000}"/>
    <cellStyle name="Percent 11 2 3 5 6" xfId="9957" xr:uid="{00000000-0005-0000-0000-000022270000}"/>
    <cellStyle name="Percent 11 2 3 6" xfId="9958" xr:uid="{00000000-0005-0000-0000-000023270000}"/>
    <cellStyle name="Percent 11 2 3 6 2" xfId="9959" xr:uid="{00000000-0005-0000-0000-000024270000}"/>
    <cellStyle name="Percent 11 2 3 6 3" xfId="9960" xr:uid="{00000000-0005-0000-0000-000025270000}"/>
    <cellStyle name="Percent 11 2 3 6 4" xfId="9961" xr:uid="{00000000-0005-0000-0000-000026270000}"/>
    <cellStyle name="Percent 11 2 3 7" xfId="9962" xr:uid="{00000000-0005-0000-0000-000027270000}"/>
    <cellStyle name="Percent 11 2 3 7 2" xfId="9963" xr:uid="{00000000-0005-0000-0000-000028270000}"/>
    <cellStyle name="Percent 11 2 3 7 3" xfId="9964" xr:uid="{00000000-0005-0000-0000-000029270000}"/>
    <cellStyle name="Percent 11 2 3 7 4" xfId="9965" xr:uid="{00000000-0005-0000-0000-00002A270000}"/>
    <cellStyle name="Percent 11 2 3 8" xfId="9966" xr:uid="{00000000-0005-0000-0000-00002B270000}"/>
    <cellStyle name="Percent 11 2 3 9" xfId="9967" xr:uid="{00000000-0005-0000-0000-00002C270000}"/>
    <cellStyle name="Percent 11 2 4" xfId="9968" xr:uid="{00000000-0005-0000-0000-00002D270000}"/>
    <cellStyle name="Percent 11 2 4 2" xfId="9969" xr:uid="{00000000-0005-0000-0000-00002E270000}"/>
    <cellStyle name="Percent 11 2 4 2 2" xfId="9970" xr:uid="{00000000-0005-0000-0000-00002F270000}"/>
    <cellStyle name="Percent 11 2 4 2 2 2" xfId="9971" xr:uid="{00000000-0005-0000-0000-000030270000}"/>
    <cellStyle name="Percent 11 2 4 2 2 3" xfId="9972" xr:uid="{00000000-0005-0000-0000-000031270000}"/>
    <cellStyle name="Percent 11 2 4 2 2 4" xfId="9973" xr:uid="{00000000-0005-0000-0000-000032270000}"/>
    <cellStyle name="Percent 11 2 4 2 3" xfId="9974" xr:uid="{00000000-0005-0000-0000-000033270000}"/>
    <cellStyle name="Percent 11 2 4 2 3 2" xfId="9975" xr:uid="{00000000-0005-0000-0000-000034270000}"/>
    <cellStyle name="Percent 11 2 4 2 3 3" xfId="9976" xr:uid="{00000000-0005-0000-0000-000035270000}"/>
    <cellStyle name="Percent 11 2 4 2 3 4" xfId="9977" xr:uid="{00000000-0005-0000-0000-000036270000}"/>
    <cellStyle name="Percent 11 2 4 2 4" xfId="9978" xr:uid="{00000000-0005-0000-0000-000037270000}"/>
    <cellStyle name="Percent 11 2 4 2 5" xfId="9979" xr:uid="{00000000-0005-0000-0000-000038270000}"/>
    <cellStyle name="Percent 11 2 4 2 6" xfId="9980" xr:uid="{00000000-0005-0000-0000-000039270000}"/>
    <cellStyle name="Percent 11 2 4 3" xfId="9981" xr:uid="{00000000-0005-0000-0000-00003A270000}"/>
    <cellStyle name="Percent 11 2 4 3 2" xfId="9982" xr:uid="{00000000-0005-0000-0000-00003B270000}"/>
    <cellStyle name="Percent 11 2 4 3 2 2" xfId="9983" xr:uid="{00000000-0005-0000-0000-00003C270000}"/>
    <cellStyle name="Percent 11 2 4 3 2 3" xfId="9984" xr:uid="{00000000-0005-0000-0000-00003D270000}"/>
    <cellStyle name="Percent 11 2 4 3 2 4" xfId="9985" xr:uid="{00000000-0005-0000-0000-00003E270000}"/>
    <cellStyle name="Percent 11 2 4 3 3" xfId="9986" xr:uid="{00000000-0005-0000-0000-00003F270000}"/>
    <cellStyle name="Percent 11 2 4 3 3 2" xfId="9987" xr:uid="{00000000-0005-0000-0000-000040270000}"/>
    <cellStyle name="Percent 11 2 4 3 3 3" xfId="9988" xr:uid="{00000000-0005-0000-0000-000041270000}"/>
    <cellStyle name="Percent 11 2 4 3 3 4" xfId="9989" xr:uid="{00000000-0005-0000-0000-000042270000}"/>
    <cellStyle name="Percent 11 2 4 3 4" xfId="9990" xr:uid="{00000000-0005-0000-0000-000043270000}"/>
    <cellStyle name="Percent 11 2 4 3 5" xfId="9991" xr:uid="{00000000-0005-0000-0000-000044270000}"/>
    <cellStyle name="Percent 11 2 4 3 6" xfId="9992" xr:uid="{00000000-0005-0000-0000-000045270000}"/>
    <cellStyle name="Percent 11 2 4 4" xfId="9993" xr:uid="{00000000-0005-0000-0000-000046270000}"/>
    <cellStyle name="Percent 11 2 4 4 2" xfId="9994" xr:uid="{00000000-0005-0000-0000-000047270000}"/>
    <cellStyle name="Percent 11 2 4 4 3" xfId="9995" xr:uid="{00000000-0005-0000-0000-000048270000}"/>
    <cellStyle name="Percent 11 2 4 4 4" xfId="9996" xr:uid="{00000000-0005-0000-0000-000049270000}"/>
    <cellStyle name="Percent 11 2 4 5" xfId="9997" xr:uid="{00000000-0005-0000-0000-00004A270000}"/>
    <cellStyle name="Percent 11 2 4 5 2" xfId="9998" xr:uid="{00000000-0005-0000-0000-00004B270000}"/>
    <cellStyle name="Percent 11 2 4 5 3" xfId="9999" xr:uid="{00000000-0005-0000-0000-00004C270000}"/>
    <cellStyle name="Percent 11 2 4 5 4" xfId="10000" xr:uid="{00000000-0005-0000-0000-00004D270000}"/>
    <cellStyle name="Percent 11 2 4 6" xfId="10001" xr:uid="{00000000-0005-0000-0000-00004E270000}"/>
    <cellStyle name="Percent 11 2 4 7" xfId="10002" xr:uid="{00000000-0005-0000-0000-00004F270000}"/>
    <cellStyle name="Percent 11 2 4 8" xfId="10003" xr:uid="{00000000-0005-0000-0000-000050270000}"/>
    <cellStyle name="Percent 11 2 5" xfId="10004" xr:uid="{00000000-0005-0000-0000-000051270000}"/>
    <cellStyle name="Percent 11 2 5 2" xfId="10005" xr:uid="{00000000-0005-0000-0000-000052270000}"/>
    <cellStyle name="Percent 11 2 5 2 2" xfId="10006" xr:uid="{00000000-0005-0000-0000-000053270000}"/>
    <cellStyle name="Percent 11 2 5 2 2 2" xfId="10007" xr:uid="{00000000-0005-0000-0000-000054270000}"/>
    <cellStyle name="Percent 11 2 5 2 2 3" xfId="10008" xr:uid="{00000000-0005-0000-0000-000055270000}"/>
    <cellStyle name="Percent 11 2 5 2 2 4" xfId="10009" xr:uid="{00000000-0005-0000-0000-000056270000}"/>
    <cellStyle name="Percent 11 2 5 2 3" xfId="10010" xr:uid="{00000000-0005-0000-0000-000057270000}"/>
    <cellStyle name="Percent 11 2 5 2 3 2" xfId="10011" xr:uid="{00000000-0005-0000-0000-000058270000}"/>
    <cellStyle name="Percent 11 2 5 2 3 3" xfId="10012" xr:uid="{00000000-0005-0000-0000-000059270000}"/>
    <cellStyle name="Percent 11 2 5 2 3 4" xfId="10013" xr:uid="{00000000-0005-0000-0000-00005A270000}"/>
    <cellStyle name="Percent 11 2 5 2 4" xfId="10014" xr:uid="{00000000-0005-0000-0000-00005B270000}"/>
    <cellStyle name="Percent 11 2 5 2 5" xfId="10015" xr:uid="{00000000-0005-0000-0000-00005C270000}"/>
    <cellStyle name="Percent 11 2 5 2 6" xfId="10016" xr:uid="{00000000-0005-0000-0000-00005D270000}"/>
    <cellStyle name="Percent 11 2 5 3" xfId="10017" xr:uid="{00000000-0005-0000-0000-00005E270000}"/>
    <cellStyle name="Percent 11 2 5 3 2" xfId="10018" xr:uid="{00000000-0005-0000-0000-00005F270000}"/>
    <cellStyle name="Percent 11 2 5 3 2 2" xfId="10019" xr:uid="{00000000-0005-0000-0000-000060270000}"/>
    <cellStyle name="Percent 11 2 5 3 2 3" xfId="10020" xr:uid="{00000000-0005-0000-0000-000061270000}"/>
    <cellStyle name="Percent 11 2 5 3 2 4" xfId="10021" xr:uid="{00000000-0005-0000-0000-000062270000}"/>
    <cellStyle name="Percent 11 2 5 3 3" xfId="10022" xr:uid="{00000000-0005-0000-0000-000063270000}"/>
    <cellStyle name="Percent 11 2 5 3 3 2" xfId="10023" xr:uid="{00000000-0005-0000-0000-000064270000}"/>
    <cellStyle name="Percent 11 2 5 3 3 3" xfId="10024" xr:uid="{00000000-0005-0000-0000-000065270000}"/>
    <cellStyle name="Percent 11 2 5 3 3 4" xfId="10025" xr:uid="{00000000-0005-0000-0000-000066270000}"/>
    <cellStyle name="Percent 11 2 5 3 4" xfId="10026" xr:uid="{00000000-0005-0000-0000-000067270000}"/>
    <cellStyle name="Percent 11 2 5 3 5" xfId="10027" xr:uid="{00000000-0005-0000-0000-000068270000}"/>
    <cellStyle name="Percent 11 2 5 3 6" xfId="10028" xr:uid="{00000000-0005-0000-0000-000069270000}"/>
    <cellStyle name="Percent 11 2 5 4" xfId="10029" xr:uid="{00000000-0005-0000-0000-00006A270000}"/>
    <cellStyle name="Percent 11 2 5 4 2" xfId="10030" xr:uid="{00000000-0005-0000-0000-00006B270000}"/>
    <cellStyle name="Percent 11 2 5 4 3" xfId="10031" xr:uid="{00000000-0005-0000-0000-00006C270000}"/>
    <cellStyle name="Percent 11 2 5 4 4" xfId="10032" xr:uid="{00000000-0005-0000-0000-00006D270000}"/>
    <cellStyle name="Percent 11 2 5 5" xfId="10033" xr:uid="{00000000-0005-0000-0000-00006E270000}"/>
    <cellStyle name="Percent 11 2 5 5 2" xfId="10034" xr:uid="{00000000-0005-0000-0000-00006F270000}"/>
    <cellStyle name="Percent 11 2 5 5 3" xfId="10035" xr:uid="{00000000-0005-0000-0000-000070270000}"/>
    <cellStyle name="Percent 11 2 5 5 4" xfId="10036" xr:uid="{00000000-0005-0000-0000-000071270000}"/>
    <cellStyle name="Percent 11 2 5 6" xfId="10037" xr:uid="{00000000-0005-0000-0000-000072270000}"/>
    <cellStyle name="Percent 11 2 5 7" xfId="10038" xr:uid="{00000000-0005-0000-0000-000073270000}"/>
    <cellStyle name="Percent 11 2 5 8" xfId="10039" xr:uid="{00000000-0005-0000-0000-000074270000}"/>
    <cellStyle name="Percent 11 2 6" xfId="10040" xr:uid="{00000000-0005-0000-0000-000075270000}"/>
    <cellStyle name="Percent 11 2 6 2" xfId="10041" xr:uid="{00000000-0005-0000-0000-000076270000}"/>
    <cellStyle name="Percent 11 2 6 2 2" xfId="10042" xr:uid="{00000000-0005-0000-0000-000077270000}"/>
    <cellStyle name="Percent 11 2 6 2 2 2" xfId="10043" xr:uid="{00000000-0005-0000-0000-000078270000}"/>
    <cellStyle name="Percent 11 2 6 2 2 3" xfId="10044" xr:uid="{00000000-0005-0000-0000-000079270000}"/>
    <cellStyle name="Percent 11 2 6 2 2 4" xfId="10045" xr:uid="{00000000-0005-0000-0000-00007A270000}"/>
    <cellStyle name="Percent 11 2 6 2 3" xfId="10046" xr:uid="{00000000-0005-0000-0000-00007B270000}"/>
    <cellStyle name="Percent 11 2 6 2 3 2" xfId="10047" xr:uid="{00000000-0005-0000-0000-00007C270000}"/>
    <cellStyle name="Percent 11 2 6 2 3 3" xfId="10048" xr:uid="{00000000-0005-0000-0000-00007D270000}"/>
    <cellStyle name="Percent 11 2 6 2 3 4" xfId="10049" xr:uid="{00000000-0005-0000-0000-00007E270000}"/>
    <cellStyle name="Percent 11 2 6 2 4" xfId="10050" xr:uid="{00000000-0005-0000-0000-00007F270000}"/>
    <cellStyle name="Percent 11 2 6 2 5" xfId="10051" xr:uid="{00000000-0005-0000-0000-000080270000}"/>
    <cellStyle name="Percent 11 2 6 2 6" xfId="10052" xr:uid="{00000000-0005-0000-0000-000081270000}"/>
    <cellStyle name="Percent 11 2 6 3" xfId="10053" xr:uid="{00000000-0005-0000-0000-000082270000}"/>
    <cellStyle name="Percent 11 2 6 3 2" xfId="10054" xr:uid="{00000000-0005-0000-0000-000083270000}"/>
    <cellStyle name="Percent 11 2 6 3 2 2" xfId="10055" xr:uid="{00000000-0005-0000-0000-000084270000}"/>
    <cellStyle name="Percent 11 2 6 3 2 3" xfId="10056" xr:uid="{00000000-0005-0000-0000-000085270000}"/>
    <cellStyle name="Percent 11 2 6 3 2 4" xfId="10057" xr:uid="{00000000-0005-0000-0000-000086270000}"/>
    <cellStyle name="Percent 11 2 6 3 3" xfId="10058" xr:uid="{00000000-0005-0000-0000-000087270000}"/>
    <cellStyle name="Percent 11 2 6 3 3 2" xfId="10059" xr:uid="{00000000-0005-0000-0000-000088270000}"/>
    <cellStyle name="Percent 11 2 6 3 3 3" xfId="10060" xr:uid="{00000000-0005-0000-0000-000089270000}"/>
    <cellStyle name="Percent 11 2 6 3 3 4" xfId="10061" xr:uid="{00000000-0005-0000-0000-00008A270000}"/>
    <cellStyle name="Percent 11 2 6 3 4" xfId="10062" xr:uid="{00000000-0005-0000-0000-00008B270000}"/>
    <cellStyle name="Percent 11 2 6 3 5" xfId="10063" xr:uid="{00000000-0005-0000-0000-00008C270000}"/>
    <cellStyle name="Percent 11 2 6 3 6" xfId="10064" xr:uid="{00000000-0005-0000-0000-00008D270000}"/>
    <cellStyle name="Percent 11 2 6 4" xfId="10065" xr:uid="{00000000-0005-0000-0000-00008E270000}"/>
    <cellStyle name="Percent 11 2 6 4 2" xfId="10066" xr:uid="{00000000-0005-0000-0000-00008F270000}"/>
    <cellStyle name="Percent 11 2 6 4 3" xfId="10067" xr:uid="{00000000-0005-0000-0000-000090270000}"/>
    <cellStyle name="Percent 11 2 6 4 4" xfId="10068" xr:uid="{00000000-0005-0000-0000-000091270000}"/>
    <cellStyle name="Percent 11 2 6 5" xfId="10069" xr:uid="{00000000-0005-0000-0000-000092270000}"/>
    <cellStyle name="Percent 11 2 6 5 2" xfId="10070" xr:uid="{00000000-0005-0000-0000-000093270000}"/>
    <cellStyle name="Percent 11 2 6 5 3" xfId="10071" xr:uid="{00000000-0005-0000-0000-000094270000}"/>
    <cellStyle name="Percent 11 2 6 5 4" xfId="10072" xr:uid="{00000000-0005-0000-0000-000095270000}"/>
    <cellStyle name="Percent 11 2 6 6" xfId="10073" xr:uid="{00000000-0005-0000-0000-000096270000}"/>
    <cellStyle name="Percent 11 2 6 7" xfId="10074" xr:uid="{00000000-0005-0000-0000-000097270000}"/>
    <cellStyle name="Percent 11 2 6 8" xfId="10075" xr:uid="{00000000-0005-0000-0000-000098270000}"/>
    <cellStyle name="Percent 11 2 7" xfId="10076" xr:uid="{00000000-0005-0000-0000-000099270000}"/>
    <cellStyle name="Percent 11 2 7 2" xfId="10077" xr:uid="{00000000-0005-0000-0000-00009A270000}"/>
    <cellStyle name="Percent 11 2 7 2 2" xfId="10078" xr:uid="{00000000-0005-0000-0000-00009B270000}"/>
    <cellStyle name="Percent 11 2 7 2 3" xfId="10079" xr:uid="{00000000-0005-0000-0000-00009C270000}"/>
    <cellStyle name="Percent 11 2 7 2 4" xfId="10080" xr:uid="{00000000-0005-0000-0000-00009D270000}"/>
    <cellStyle name="Percent 11 2 7 3" xfId="10081" xr:uid="{00000000-0005-0000-0000-00009E270000}"/>
    <cellStyle name="Percent 11 2 7 3 2" xfId="10082" xr:uid="{00000000-0005-0000-0000-00009F270000}"/>
    <cellStyle name="Percent 11 2 7 3 3" xfId="10083" xr:uid="{00000000-0005-0000-0000-0000A0270000}"/>
    <cellStyle name="Percent 11 2 7 3 4" xfId="10084" xr:uid="{00000000-0005-0000-0000-0000A1270000}"/>
    <cellStyle name="Percent 11 2 7 4" xfId="10085" xr:uid="{00000000-0005-0000-0000-0000A2270000}"/>
    <cellStyle name="Percent 11 2 7 5" xfId="10086" xr:uid="{00000000-0005-0000-0000-0000A3270000}"/>
    <cellStyle name="Percent 11 2 7 6" xfId="10087" xr:uid="{00000000-0005-0000-0000-0000A4270000}"/>
    <cellStyle name="Percent 11 2 8" xfId="10088" xr:uid="{00000000-0005-0000-0000-0000A5270000}"/>
    <cellStyle name="Percent 11 2 8 2" xfId="10089" xr:uid="{00000000-0005-0000-0000-0000A6270000}"/>
    <cellStyle name="Percent 11 2 8 2 2" xfId="10090" xr:uid="{00000000-0005-0000-0000-0000A7270000}"/>
    <cellStyle name="Percent 11 2 8 2 3" xfId="10091" xr:uid="{00000000-0005-0000-0000-0000A8270000}"/>
    <cellStyle name="Percent 11 2 8 2 4" xfId="10092" xr:uid="{00000000-0005-0000-0000-0000A9270000}"/>
    <cellStyle name="Percent 11 2 8 3" xfId="10093" xr:uid="{00000000-0005-0000-0000-0000AA270000}"/>
    <cellStyle name="Percent 11 2 8 3 2" xfId="10094" xr:uid="{00000000-0005-0000-0000-0000AB270000}"/>
    <cellStyle name="Percent 11 2 8 3 3" xfId="10095" xr:uid="{00000000-0005-0000-0000-0000AC270000}"/>
    <cellStyle name="Percent 11 2 8 3 4" xfId="10096" xr:uid="{00000000-0005-0000-0000-0000AD270000}"/>
    <cellStyle name="Percent 11 2 8 4" xfId="10097" xr:uid="{00000000-0005-0000-0000-0000AE270000}"/>
    <cellStyle name="Percent 11 2 8 5" xfId="10098" xr:uid="{00000000-0005-0000-0000-0000AF270000}"/>
    <cellStyle name="Percent 11 2 8 6" xfId="10099" xr:uid="{00000000-0005-0000-0000-0000B0270000}"/>
    <cellStyle name="Percent 11 2 9" xfId="10100" xr:uid="{00000000-0005-0000-0000-0000B1270000}"/>
    <cellStyle name="Percent 11 2 9 2" xfId="10101" xr:uid="{00000000-0005-0000-0000-0000B2270000}"/>
    <cellStyle name="Percent 11 2 9 3" xfId="10102" xr:uid="{00000000-0005-0000-0000-0000B3270000}"/>
    <cellStyle name="Percent 11 2 9 4" xfId="10103" xr:uid="{00000000-0005-0000-0000-0000B4270000}"/>
    <cellStyle name="Percent 11 3" xfId="10104" xr:uid="{00000000-0005-0000-0000-0000B5270000}"/>
    <cellStyle name="Percent 11 3 10" xfId="10105" xr:uid="{00000000-0005-0000-0000-0000B6270000}"/>
    <cellStyle name="Percent 11 3 11" xfId="10106" xr:uid="{00000000-0005-0000-0000-0000B7270000}"/>
    <cellStyle name="Percent 11 3 12" xfId="10107" xr:uid="{00000000-0005-0000-0000-0000B8270000}"/>
    <cellStyle name="Percent 11 3 2" xfId="10108" xr:uid="{00000000-0005-0000-0000-0000B9270000}"/>
    <cellStyle name="Percent 11 3 2 10" xfId="10109" xr:uid="{00000000-0005-0000-0000-0000BA270000}"/>
    <cellStyle name="Percent 11 3 2 2" xfId="10110" xr:uid="{00000000-0005-0000-0000-0000BB270000}"/>
    <cellStyle name="Percent 11 3 2 2 2" xfId="10111" xr:uid="{00000000-0005-0000-0000-0000BC270000}"/>
    <cellStyle name="Percent 11 3 2 2 2 2" xfId="10112" xr:uid="{00000000-0005-0000-0000-0000BD270000}"/>
    <cellStyle name="Percent 11 3 2 2 2 2 2" xfId="10113" xr:uid="{00000000-0005-0000-0000-0000BE270000}"/>
    <cellStyle name="Percent 11 3 2 2 2 2 3" xfId="10114" xr:uid="{00000000-0005-0000-0000-0000BF270000}"/>
    <cellStyle name="Percent 11 3 2 2 2 2 4" xfId="10115" xr:uid="{00000000-0005-0000-0000-0000C0270000}"/>
    <cellStyle name="Percent 11 3 2 2 2 3" xfId="10116" xr:uid="{00000000-0005-0000-0000-0000C1270000}"/>
    <cellStyle name="Percent 11 3 2 2 2 3 2" xfId="10117" xr:uid="{00000000-0005-0000-0000-0000C2270000}"/>
    <cellStyle name="Percent 11 3 2 2 2 3 3" xfId="10118" xr:uid="{00000000-0005-0000-0000-0000C3270000}"/>
    <cellStyle name="Percent 11 3 2 2 2 3 4" xfId="10119" xr:uid="{00000000-0005-0000-0000-0000C4270000}"/>
    <cellStyle name="Percent 11 3 2 2 2 4" xfId="10120" xr:uid="{00000000-0005-0000-0000-0000C5270000}"/>
    <cellStyle name="Percent 11 3 2 2 2 5" xfId="10121" xr:uid="{00000000-0005-0000-0000-0000C6270000}"/>
    <cellStyle name="Percent 11 3 2 2 2 6" xfId="10122" xr:uid="{00000000-0005-0000-0000-0000C7270000}"/>
    <cellStyle name="Percent 11 3 2 2 3" xfId="10123" xr:uid="{00000000-0005-0000-0000-0000C8270000}"/>
    <cellStyle name="Percent 11 3 2 2 3 2" xfId="10124" xr:uid="{00000000-0005-0000-0000-0000C9270000}"/>
    <cellStyle name="Percent 11 3 2 2 3 2 2" xfId="10125" xr:uid="{00000000-0005-0000-0000-0000CA270000}"/>
    <cellStyle name="Percent 11 3 2 2 3 2 3" xfId="10126" xr:uid="{00000000-0005-0000-0000-0000CB270000}"/>
    <cellStyle name="Percent 11 3 2 2 3 2 4" xfId="10127" xr:uid="{00000000-0005-0000-0000-0000CC270000}"/>
    <cellStyle name="Percent 11 3 2 2 3 3" xfId="10128" xr:uid="{00000000-0005-0000-0000-0000CD270000}"/>
    <cellStyle name="Percent 11 3 2 2 3 3 2" xfId="10129" xr:uid="{00000000-0005-0000-0000-0000CE270000}"/>
    <cellStyle name="Percent 11 3 2 2 3 3 3" xfId="10130" xr:uid="{00000000-0005-0000-0000-0000CF270000}"/>
    <cellStyle name="Percent 11 3 2 2 3 3 4" xfId="10131" xr:uid="{00000000-0005-0000-0000-0000D0270000}"/>
    <cellStyle name="Percent 11 3 2 2 3 4" xfId="10132" xr:uid="{00000000-0005-0000-0000-0000D1270000}"/>
    <cellStyle name="Percent 11 3 2 2 3 5" xfId="10133" xr:uid="{00000000-0005-0000-0000-0000D2270000}"/>
    <cellStyle name="Percent 11 3 2 2 3 6" xfId="10134" xr:uid="{00000000-0005-0000-0000-0000D3270000}"/>
    <cellStyle name="Percent 11 3 2 2 4" xfId="10135" xr:uid="{00000000-0005-0000-0000-0000D4270000}"/>
    <cellStyle name="Percent 11 3 2 2 4 2" xfId="10136" xr:uid="{00000000-0005-0000-0000-0000D5270000}"/>
    <cellStyle name="Percent 11 3 2 2 4 3" xfId="10137" xr:uid="{00000000-0005-0000-0000-0000D6270000}"/>
    <cellStyle name="Percent 11 3 2 2 4 4" xfId="10138" xr:uid="{00000000-0005-0000-0000-0000D7270000}"/>
    <cellStyle name="Percent 11 3 2 2 5" xfId="10139" xr:uid="{00000000-0005-0000-0000-0000D8270000}"/>
    <cellStyle name="Percent 11 3 2 2 5 2" xfId="10140" xr:uid="{00000000-0005-0000-0000-0000D9270000}"/>
    <cellStyle name="Percent 11 3 2 2 5 3" xfId="10141" xr:uid="{00000000-0005-0000-0000-0000DA270000}"/>
    <cellStyle name="Percent 11 3 2 2 5 4" xfId="10142" xr:uid="{00000000-0005-0000-0000-0000DB270000}"/>
    <cellStyle name="Percent 11 3 2 2 6" xfId="10143" xr:uid="{00000000-0005-0000-0000-0000DC270000}"/>
    <cellStyle name="Percent 11 3 2 2 7" xfId="10144" xr:uid="{00000000-0005-0000-0000-0000DD270000}"/>
    <cellStyle name="Percent 11 3 2 2 8" xfId="10145" xr:uid="{00000000-0005-0000-0000-0000DE270000}"/>
    <cellStyle name="Percent 11 3 2 3" xfId="10146" xr:uid="{00000000-0005-0000-0000-0000DF270000}"/>
    <cellStyle name="Percent 11 3 2 3 2" xfId="10147" xr:uid="{00000000-0005-0000-0000-0000E0270000}"/>
    <cellStyle name="Percent 11 3 2 3 2 2" xfId="10148" xr:uid="{00000000-0005-0000-0000-0000E1270000}"/>
    <cellStyle name="Percent 11 3 2 3 2 2 2" xfId="10149" xr:uid="{00000000-0005-0000-0000-0000E2270000}"/>
    <cellStyle name="Percent 11 3 2 3 2 2 3" xfId="10150" xr:uid="{00000000-0005-0000-0000-0000E3270000}"/>
    <cellStyle name="Percent 11 3 2 3 2 2 4" xfId="10151" xr:uid="{00000000-0005-0000-0000-0000E4270000}"/>
    <cellStyle name="Percent 11 3 2 3 2 3" xfId="10152" xr:uid="{00000000-0005-0000-0000-0000E5270000}"/>
    <cellStyle name="Percent 11 3 2 3 2 3 2" xfId="10153" xr:uid="{00000000-0005-0000-0000-0000E6270000}"/>
    <cellStyle name="Percent 11 3 2 3 2 3 3" xfId="10154" xr:uid="{00000000-0005-0000-0000-0000E7270000}"/>
    <cellStyle name="Percent 11 3 2 3 2 3 4" xfId="10155" xr:uid="{00000000-0005-0000-0000-0000E8270000}"/>
    <cellStyle name="Percent 11 3 2 3 2 4" xfId="10156" xr:uid="{00000000-0005-0000-0000-0000E9270000}"/>
    <cellStyle name="Percent 11 3 2 3 2 5" xfId="10157" xr:uid="{00000000-0005-0000-0000-0000EA270000}"/>
    <cellStyle name="Percent 11 3 2 3 2 6" xfId="10158" xr:uid="{00000000-0005-0000-0000-0000EB270000}"/>
    <cellStyle name="Percent 11 3 2 3 3" xfId="10159" xr:uid="{00000000-0005-0000-0000-0000EC270000}"/>
    <cellStyle name="Percent 11 3 2 3 3 2" xfId="10160" xr:uid="{00000000-0005-0000-0000-0000ED270000}"/>
    <cellStyle name="Percent 11 3 2 3 3 2 2" xfId="10161" xr:uid="{00000000-0005-0000-0000-0000EE270000}"/>
    <cellStyle name="Percent 11 3 2 3 3 2 3" xfId="10162" xr:uid="{00000000-0005-0000-0000-0000EF270000}"/>
    <cellStyle name="Percent 11 3 2 3 3 2 4" xfId="10163" xr:uid="{00000000-0005-0000-0000-0000F0270000}"/>
    <cellStyle name="Percent 11 3 2 3 3 3" xfId="10164" xr:uid="{00000000-0005-0000-0000-0000F1270000}"/>
    <cellStyle name="Percent 11 3 2 3 3 3 2" xfId="10165" xr:uid="{00000000-0005-0000-0000-0000F2270000}"/>
    <cellStyle name="Percent 11 3 2 3 3 3 3" xfId="10166" xr:uid="{00000000-0005-0000-0000-0000F3270000}"/>
    <cellStyle name="Percent 11 3 2 3 3 3 4" xfId="10167" xr:uid="{00000000-0005-0000-0000-0000F4270000}"/>
    <cellStyle name="Percent 11 3 2 3 3 4" xfId="10168" xr:uid="{00000000-0005-0000-0000-0000F5270000}"/>
    <cellStyle name="Percent 11 3 2 3 3 5" xfId="10169" xr:uid="{00000000-0005-0000-0000-0000F6270000}"/>
    <cellStyle name="Percent 11 3 2 3 3 6" xfId="10170" xr:uid="{00000000-0005-0000-0000-0000F7270000}"/>
    <cellStyle name="Percent 11 3 2 3 4" xfId="10171" xr:uid="{00000000-0005-0000-0000-0000F8270000}"/>
    <cellStyle name="Percent 11 3 2 3 4 2" xfId="10172" xr:uid="{00000000-0005-0000-0000-0000F9270000}"/>
    <cellStyle name="Percent 11 3 2 3 4 3" xfId="10173" xr:uid="{00000000-0005-0000-0000-0000FA270000}"/>
    <cellStyle name="Percent 11 3 2 3 4 4" xfId="10174" xr:uid="{00000000-0005-0000-0000-0000FB270000}"/>
    <cellStyle name="Percent 11 3 2 3 5" xfId="10175" xr:uid="{00000000-0005-0000-0000-0000FC270000}"/>
    <cellStyle name="Percent 11 3 2 3 5 2" xfId="10176" xr:uid="{00000000-0005-0000-0000-0000FD270000}"/>
    <cellStyle name="Percent 11 3 2 3 5 3" xfId="10177" xr:uid="{00000000-0005-0000-0000-0000FE270000}"/>
    <cellStyle name="Percent 11 3 2 3 5 4" xfId="10178" xr:uid="{00000000-0005-0000-0000-0000FF270000}"/>
    <cellStyle name="Percent 11 3 2 3 6" xfId="10179" xr:uid="{00000000-0005-0000-0000-000000280000}"/>
    <cellStyle name="Percent 11 3 2 3 7" xfId="10180" xr:uid="{00000000-0005-0000-0000-000001280000}"/>
    <cellStyle name="Percent 11 3 2 3 8" xfId="10181" xr:uid="{00000000-0005-0000-0000-000002280000}"/>
    <cellStyle name="Percent 11 3 2 4" xfId="10182" xr:uid="{00000000-0005-0000-0000-000003280000}"/>
    <cellStyle name="Percent 11 3 2 4 2" xfId="10183" xr:uid="{00000000-0005-0000-0000-000004280000}"/>
    <cellStyle name="Percent 11 3 2 4 2 2" xfId="10184" xr:uid="{00000000-0005-0000-0000-000005280000}"/>
    <cellStyle name="Percent 11 3 2 4 2 3" xfId="10185" xr:uid="{00000000-0005-0000-0000-000006280000}"/>
    <cellStyle name="Percent 11 3 2 4 2 4" xfId="10186" xr:uid="{00000000-0005-0000-0000-000007280000}"/>
    <cellStyle name="Percent 11 3 2 4 3" xfId="10187" xr:uid="{00000000-0005-0000-0000-000008280000}"/>
    <cellStyle name="Percent 11 3 2 4 3 2" xfId="10188" xr:uid="{00000000-0005-0000-0000-000009280000}"/>
    <cellStyle name="Percent 11 3 2 4 3 3" xfId="10189" xr:uid="{00000000-0005-0000-0000-00000A280000}"/>
    <cellStyle name="Percent 11 3 2 4 3 4" xfId="10190" xr:uid="{00000000-0005-0000-0000-00000B280000}"/>
    <cellStyle name="Percent 11 3 2 4 4" xfId="10191" xr:uid="{00000000-0005-0000-0000-00000C280000}"/>
    <cellStyle name="Percent 11 3 2 4 5" xfId="10192" xr:uid="{00000000-0005-0000-0000-00000D280000}"/>
    <cellStyle name="Percent 11 3 2 4 6" xfId="10193" xr:uid="{00000000-0005-0000-0000-00000E280000}"/>
    <cellStyle name="Percent 11 3 2 5" xfId="10194" xr:uid="{00000000-0005-0000-0000-00000F280000}"/>
    <cellStyle name="Percent 11 3 2 5 2" xfId="10195" xr:uid="{00000000-0005-0000-0000-000010280000}"/>
    <cellStyle name="Percent 11 3 2 5 2 2" xfId="10196" xr:uid="{00000000-0005-0000-0000-000011280000}"/>
    <cellStyle name="Percent 11 3 2 5 2 3" xfId="10197" xr:uid="{00000000-0005-0000-0000-000012280000}"/>
    <cellStyle name="Percent 11 3 2 5 2 4" xfId="10198" xr:uid="{00000000-0005-0000-0000-000013280000}"/>
    <cellStyle name="Percent 11 3 2 5 3" xfId="10199" xr:uid="{00000000-0005-0000-0000-000014280000}"/>
    <cellStyle name="Percent 11 3 2 5 3 2" xfId="10200" xr:uid="{00000000-0005-0000-0000-000015280000}"/>
    <cellStyle name="Percent 11 3 2 5 3 3" xfId="10201" xr:uid="{00000000-0005-0000-0000-000016280000}"/>
    <cellStyle name="Percent 11 3 2 5 3 4" xfId="10202" xr:uid="{00000000-0005-0000-0000-000017280000}"/>
    <cellStyle name="Percent 11 3 2 5 4" xfId="10203" xr:uid="{00000000-0005-0000-0000-000018280000}"/>
    <cellStyle name="Percent 11 3 2 5 5" xfId="10204" xr:uid="{00000000-0005-0000-0000-000019280000}"/>
    <cellStyle name="Percent 11 3 2 5 6" xfId="10205" xr:uid="{00000000-0005-0000-0000-00001A280000}"/>
    <cellStyle name="Percent 11 3 2 6" xfId="10206" xr:uid="{00000000-0005-0000-0000-00001B280000}"/>
    <cellStyle name="Percent 11 3 2 6 2" xfId="10207" xr:uid="{00000000-0005-0000-0000-00001C280000}"/>
    <cellStyle name="Percent 11 3 2 6 3" xfId="10208" xr:uid="{00000000-0005-0000-0000-00001D280000}"/>
    <cellStyle name="Percent 11 3 2 6 4" xfId="10209" xr:uid="{00000000-0005-0000-0000-00001E280000}"/>
    <cellStyle name="Percent 11 3 2 7" xfId="10210" xr:uid="{00000000-0005-0000-0000-00001F280000}"/>
    <cellStyle name="Percent 11 3 2 7 2" xfId="10211" xr:uid="{00000000-0005-0000-0000-000020280000}"/>
    <cellStyle name="Percent 11 3 2 7 3" xfId="10212" xr:uid="{00000000-0005-0000-0000-000021280000}"/>
    <cellStyle name="Percent 11 3 2 7 4" xfId="10213" xr:uid="{00000000-0005-0000-0000-000022280000}"/>
    <cellStyle name="Percent 11 3 2 8" xfId="10214" xr:uid="{00000000-0005-0000-0000-000023280000}"/>
    <cellStyle name="Percent 11 3 2 9" xfId="10215" xr:uid="{00000000-0005-0000-0000-000024280000}"/>
    <cellStyle name="Percent 11 3 3" xfId="10216" xr:uid="{00000000-0005-0000-0000-000025280000}"/>
    <cellStyle name="Percent 11 3 3 2" xfId="10217" xr:uid="{00000000-0005-0000-0000-000026280000}"/>
    <cellStyle name="Percent 11 3 3 2 2" xfId="10218" xr:uid="{00000000-0005-0000-0000-000027280000}"/>
    <cellStyle name="Percent 11 3 3 2 2 2" xfId="10219" xr:uid="{00000000-0005-0000-0000-000028280000}"/>
    <cellStyle name="Percent 11 3 3 2 2 3" xfId="10220" xr:uid="{00000000-0005-0000-0000-000029280000}"/>
    <cellStyle name="Percent 11 3 3 2 2 4" xfId="10221" xr:uid="{00000000-0005-0000-0000-00002A280000}"/>
    <cellStyle name="Percent 11 3 3 2 3" xfId="10222" xr:uid="{00000000-0005-0000-0000-00002B280000}"/>
    <cellStyle name="Percent 11 3 3 2 3 2" xfId="10223" xr:uid="{00000000-0005-0000-0000-00002C280000}"/>
    <cellStyle name="Percent 11 3 3 2 3 3" xfId="10224" xr:uid="{00000000-0005-0000-0000-00002D280000}"/>
    <cellStyle name="Percent 11 3 3 2 3 4" xfId="10225" xr:uid="{00000000-0005-0000-0000-00002E280000}"/>
    <cellStyle name="Percent 11 3 3 2 4" xfId="10226" xr:uid="{00000000-0005-0000-0000-00002F280000}"/>
    <cellStyle name="Percent 11 3 3 2 5" xfId="10227" xr:uid="{00000000-0005-0000-0000-000030280000}"/>
    <cellStyle name="Percent 11 3 3 2 6" xfId="10228" xr:uid="{00000000-0005-0000-0000-000031280000}"/>
    <cellStyle name="Percent 11 3 3 3" xfId="10229" xr:uid="{00000000-0005-0000-0000-000032280000}"/>
    <cellStyle name="Percent 11 3 3 3 2" xfId="10230" xr:uid="{00000000-0005-0000-0000-000033280000}"/>
    <cellStyle name="Percent 11 3 3 3 2 2" xfId="10231" xr:uid="{00000000-0005-0000-0000-000034280000}"/>
    <cellStyle name="Percent 11 3 3 3 2 3" xfId="10232" xr:uid="{00000000-0005-0000-0000-000035280000}"/>
    <cellStyle name="Percent 11 3 3 3 2 4" xfId="10233" xr:uid="{00000000-0005-0000-0000-000036280000}"/>
    <cellStyle name="Percent 11 3 3 3 3" xfId="10234" xr:uid="{00000000-0005-0000-0000-000037280000}"/>
    <cellStyle name="Percent 11 3 3 3 3 2" xfId="10235" xr:uid="{00000000-0005-0000-0000-000038280000}"/>
    <cellStyle name="Percent 11 3 3 3 3 3" xfId="10236" xr:uid="{00000000-0005-0000-0000-000039280000}"/>
    <cellStyle name="Percent 11 3 3 3 3 4" xfId="10237" xr:uid="{00000000-0005-0000-0000-00003A280000}"/>
    <cellStyle name="Percent 11 3 3 3 4" xfId="10238" xr:uid="{00000000-0005-0000-0000-00003B280000}"/>
    <cellStyle name="Percent 11 3 3 3 5" xfId="10239" xr:uid="{00000000-0005-0000-0000-00003C280000}"/>
    <cellStyle name="Percent 11 3 3 3 6" xfId="10240" xr:uid="{00000000-0005-0000-0000-00003D280000}"/>
    <cellStyle name="Percent 11 3 3 4" xfId="10241" xr:uid="{00000000-0005-0000-0000-00003E280000}"/>
    <cellStyle name="Percent 11 3 3 4 2" xfId="10242" xr:uid="{00000000-0005-0000-0000-00003F280000}"/>
    <cellStyle name="Percent 11 3 3 4 3" xfId="10243" xr:uid="{00000000-0005-0000-0000-000040280000}"/>
    <cellStyle name="Percent 11 3 3 4 4" xfId="10244" xr:uid="{00000000-0005-0000-0000-000041280000}"/>
    <cellStyle name="Percent 11 3 3 5" xfId="10245" xr:uid="{00000000-0005-0000-0000-000042280000}"/>
    <cellStyle name="Percent 11 3 3 5 2" xfId="10246" xr:uid="{00000000-0005-0000-0000-000043280000}"/>
    <cellStyle name="Percent 11 3 3 5 3" xfId="10247" xr:uid="{00000000-0005-0000-0000-000044280000}"/>
    <cellStyle name="Percent 11 3 3 5 4" xfId="10248" xr:uid="{00000000-0005-0000-0000-000045280000}"/>
    <cellStyle name="Percent 11 3 3 6" xfId="10249" xr:uid="{00000000-0005-0000-0000-000046280000}"/>
    <cellStyle name="Percent 11 3 3 7" xfId="10250" xr:uid="{00000000-0005-0000-0000-000047280000}"/>
    <cellStyle name="Percent 11 3 3 8" xfId="10251" xr:uid="{00000000-0005-0000-0000-000048280000}"/>
    <cellStyle name="Percent 11 3 4" xfId="10252" xr:uid="{00000000-0005-0000-0000-000049280000}"/>
    <cellStyle name="Percent 11 3 4 2" xfId="10253" xr:uid="{00000000-0005-0000-0000-00004A280000}"/>
    <cellStyle name="Percent 11 3 4 2 2" xfId="10254" xr:uid="{00000000-0005-0000-0000-00004B280000}"/>
    <cellStyle name="Percent 11 3 4 2 2 2" xfId="10255" xr:uid="{00000000-0005-0000-0000-00004C280000}"/>
    <cellStyle name="Percent 11 3 4 2 2 3" xfId="10256" xr:uid="{00000000-0005-0000-0000-00004D280000}"/>
    <cellStyle name="Percent 11 3 4 2 2 4" xfId="10257" xr:uid="{00000000-0005-0000-0000-00004E280000}"/>
    <cellStyle name="Percent 11 3 4 2 3" xfId="10258" xr:uid="{00000000-0005-0000-0000-00004F280000}"/>
    <cellStyle name="Percent 11 3 4 2 3 2" xfId="10259" xr:uid="{00000000-0005-0000-0000-000050280000}"/>
    <cellStyle name="Percent 11 3 4 2 3 3" xfId="10260" xr:uid="{00000000-0005-0000-0000-000051280000}"/>
    <cellStyle name="Percent 11 3 4 2 3 4" xfId="10261" xr:uid="{00000000-0005-0000-0000-000052280000}"/>
    <cellStyle name="Percent 11 3 4 2 4" xfId="10262" xr:uid="{00000000-0005-0000-0000-000053280000}"/>
    <cellStyle name="Percent 11 3 4 2 5" xfId="10263" xr:uid="{00000000-0005-0000-0000-000054280000}"/>
    <cellStyle name="Percent 11 3 4 2 6" xfId="10264" xr:uid="{00000000-0005-0000-0000-000055280000}"/>
    <cellStyle name="Percent 11 3 4 3" xfId="10265" xr:uid="{00000000-0005-0000-0000-000056280000}"/>
    <cellStyle name="Percent 11 3 4 3 2" xfId="10266" xr:uid="{00000000-0005-0000-0000-000057280000}"/>
    <cellStyle name="Percent 11 3 4 3 2 2" xfId="10267" xr:uid="{00000000-0005-0000-0000-000058280000}"/>
    <cellStyle name="Percent 11 3 4 3 2 3" xfId="10268" xr:uid="{00000000-0005-0000-0000-000059280000}"/>
    <cellStyle name="Percent 11 3 4 3 2 4" xfId="10269" xr:uid="{00000000-0005-0000-0000-00005A280000}"/>
    <cellStyle name="Percent 11 3 4 3 3" xfId="10270" xr:uid="{00000000-0005-0000-0000-00005B280000}"/>
    <cellStyle name="Percent 11 3 4 3 3 2" xfId="10271" xr:uid="{00000000-0005-0000-0000-00005C280000}"/>
    <cellStyle name="Percent 11 3 4 3 3 3" xfId="10272" xr:uid="{00000000-0005-0000-0000-00005D280000}"/>
    <cellStyle name="Percent 11 3 4 3 3 4" xfId="10273" xr:uid="{00000000-0005-0000-0000-00005E280000}"/>
    <cellStyle name="Percent 11 3 4 3 4" xfId="10274" xr:uid="{00000000-0005-0000-0000-00005F280000}"/>
    <cellStyle name="Percent 11 3 4 3 5" xfId="10275" xr:uid="{00000000-0005-0000-0000-000060280000}"/>
    <cellStyle name="Percent 11 3 4 3 6" xfId="10276" xr:uid="{00000000-0005-0000-0000-000061280000}"/>
    <cellStyle name="Percent 11 3 4 4" xfId="10277" xr:uid="{00000000-0005-0000-0000-000062280000}"/>
    <cellStyle name="Percent 11 3 4 4 2" xfId="10278" xr:uid="{00000000-0005-0000-0000-000063280000}"/>
    <cellStyle name="Percent 11 3 4 4 3" xfId="10279" xr:uid="{00000000-0005-0000-0000-000064280000}"/>
    <cellStyle name="Percent 11 3 4 4 4" xfId="10280" xr:uid="{00000000-0005-0000-0000-000065280000}"/>
    <cellStyle name="Percent 11 3 4 5" xfId="10281" xr:uid="{00000000-0005-0000-0000-000066280000}"/>
    <cellStyle name="Percent 11 3 4 5 2" xfId="10282" xr:uid="{00000000-0005-0000-0000-000067280000}"/>
    <cellStyle name="Percent 11 3 4 5 3" xfId="10283" xr:uid="{00000000-0005-0000-0000-000068280000}"/>
    <cellStyle name="Percent 11 3 4 5 4" xfId="10284" xr:uid="{00000000-0005-0000-0000-000069280000}"/>
    <cellStyle name="Percent 11 3 4 6" xfId="10285" xr:uid="{00000000-0005-0000-0000-00006A280000}"/>
    <cellStyle name="Percent 11 3 4 7" xfId="10286" xr:uid="{00000000-0005-0000-0000-00006B280000}"/>
    <cellStyle name="Percent 11 3 4 8" xfId="10287" xr:uid="{00000000-0005-0000-0000-00006C280000}"/>
    <cellStyle name="Percent 11 3 5" xfId="10288" xr:uid="{00000000-0005-0000-0000-00006D280000}"/>
    <cellStyle name="Percent 11 3 5 2" xfId="10289" xr:uid="{00000000-0005-0000-0000-00006E280000}"/>
    <cellStyle name="Percent 11 3 5 2 2" xfId="10290" xr:uid="{00000000-0005-0000-0000-00006F280000}"/>
    <cellStyle name="Percent 11 3 5 2 2 2" xfId="10291" xr:uid="{00000000-0005-0000-0000-000070280000}"/>
    <cellStyle name="Percent 11 3 5 2 2 3" xfId="10292" xr:uid="{00000000-0005-0000-0000-000071280000}"/>
    <cellStyle name="Percent 11 3 5 2 2 4" xfId="10293" xr:uid="{00000000-0005-0000-0000-000072280000}"/>
    <cellStyle name="Percent 11 3 5 2 3" xfId="10294" xr:uid="{00000000-0005-0000-0000-000073280000}"/>
    <cellStyle name="Percent 11 3 5 2 3 2" xfId="10295" xr:uid="{00000000-0005-0000-0000-000074280000}"/>
    <cellStyle name="Percent 11 3 5 2 3 3" xfId="10296" xr:uid="{00000000-0005-0000-0000-000075280000}"/>
    <cellStyle name="Percent 11 3 5 2 3 4" xfId="10297" xr:uid="{00000000-0005-0000-0000-000076280000}"/>
    <cellStyle name="Percent 11 3 5 2 4" xfId="10298" xr:uid="{00000000-0005-0000-0000-000077280000}"/>
    <cellStyle name="Percent 11 3 5 2 5" xfId="10299" xr:uid="{00000000-0005-0000-0000-000078280000}"/>
    <cellStyle name="Percent 11 3 5 2 6" xfId="10300" xr:uid="{00000000-0005-0000-0000-000079280000}"/>
    <cellStyle name="Percent 11 3 5 3" xfId="10301" xr:uid="{00000000-0005-0000-0000-00007A280000}"/>
    <cellStyle name="Percent 11 3 5 3 2" xfId="10302" xr:uid="{00000000-0005-0000-0000-00007B280000}"/>
    <cellStyle name="Percent 11 3 5 3 2 2" xfId="10303" xr:uid="{00000000-0005-0000-0000-00007C280000}"/>
    <cellStyle name="Percent 11 3 5 3 2 3" xfId="10304" xr:uid="{00000000-0005-0000-0000-00007D280000}"/>
    <cellStyle name="Percent 11 3 5 3 2 4" xfId="10305" xr:uid="{00000000-0005-0000-0000-00007E280000}"/>
    <cellStyle name="Percent 11 3 5 3 3" xfId="10306" xr:uid="{00000000-0005-0000-0000-00007F280000}"/>
    <cellStyle name="Percent 11 3 5 3 3 2" xfId="10307" xr:uid="{00000000-0005-0000-0000-000080280000}"/>
    <cellStyle name="Percent 11 3 5 3 3 3" xfId="10308" xr:uid="{00000000-0005-0000-0000-000081280000}"/>
    <cellStyle name="Percent 11 3 5 3 3 4" xfId="10309" xr:uid="{00000000-0005-0000-0000-000082280000}"/>
    <cellStyle name="Percent 11 3 5 3 4" xfId="10310" xr:uid="{00000000-0005-0000-0000-000083280000}"/>
    <cellStyle name="Percent 11 3 5 3 5" xfId="10311" xr:uid="{00000000-0005-0000-0000-000084280000}"/>
    <cellStyle name="Percent 11 3 5 3 6" xfId="10312" xr:uid="{00000000-0005-0000-0000-000085280000}"/>
    <cellStyle name="Percent 11 3 5 4" xfId="10313" xr:uid="{00000000-0005-0000-0000-000086280000}"/>
    <cellStyle name="Percent 11 3 5 4 2" xfId="10314" xr:uid="{00000000-0005-0000-0000-000087280000}"/>
    <cellStyle name="Percent 11 3 5 4 3" xfId="10315" xr:uid="{00000000-0005-0000-0000-000088280000}"/>
    <cellStyle name="Percent 11 3 5 4 4" xfId="10316" xr:uid="{00000000-0005-0000-0000-000089280000}"/>
    <cellStyle name="Percent 11 3 5 5" xfId="10317" xr:uid="{00000000-0005-0000-0000-00008A280000}"/>
    <cellStyle name="Percent 11 3 5 5 2" xfId="10318" xr:uid="{00000000-0005-0000-0000-00008B280000}"/>
    <cellStyle name="Percent 11 3 5 5 3" xfId="10319" xr:uid="{00000000-0005-0000-0000-00008C280000}"/>
    <cellStyle name="Percent 11 3 5 5 4" xfId="10320" xr:uid="{00000000-0005-0000-0000-00008D280000}"/>
    <cellStyle name="Percent 11 3 5 6" xfId="10321" xr:uid="{00000000-0005-0000-0000-00008E280000}"/>
    <cellStyle name="Percent 11 3 5 7" xfId="10322" xr:uid="{00000000-0005-0000-0000-00008F280000}"/>
    <cellStyle name="Percent 11 3 5 8" xfId="10323" xr:uid="{00000000-0005-0000-0000-000090280000}"/>
    <cellStyle name="Percent 11 3 6" xfId="10324" xr:uid="{00000000-0005-0000-0000-000091280000}"/>
    <cellStyle name="Percent 11 3 6 2" xfId="10325" xr:uid="{00000000-0005-0000-0000-000092280000}"/>
    <cellStyle name="Percent 11 3 6 2 2" xfId="10326" xr:uid="{00000000-0005-0000-0000-000093280000}"/>
    <cellStyle name="Percent 11 3 6 2 3" xfId="10327" xr:uid="{00000000-0005-0000-0000-000094280000}"/>
    <cellStyle name="Percent 11 3 6 2 4" xfId="10328" xr:uid="{00000000-0005-0000-0000-000095280000}"/>
    <cellStyle name="Percent 11 3 6 3" xfId="10329" xr:uid="{00000000-0005-0000-0000-000096280000}"/>
    <cellStyle name="Percent 11 3 6 3 2" xfId="10330" xr:uid="{00000000-0005-0000-0000-000097280000}"/>
    <cellStyle name="Percent 11 3 6 3 3" xfId="10331" xr:uid="{00000000-0005-0000-0000-000098280000}"/>
    <cellStyle name="Percent 11 3 6 3 4" xfId="10332" xr:uid="{00000000-0005-0000-0000-000099280000}"/>
    <cellStyle name="Percent 11 3 6 4" xfId="10333" xr:uid="{00000000-0005-0000-0000-00009A280000}"/>
    <cellStyle name="Percent 11 3 6 5" xfId="10334" xr:uid="{00000000-0005-0000-0000-00009B280000}"/>
    <cellStyle name="Percent 11 3 6 6" xfId="10335" xr:uid="{00000000-0005-0000-0000-00009C280000}"/>
    <cellStyle name="Percent 11 3 7" xfId="10336" xr:uid="{00000000-0005-0000-0000-00009D280000}"/>
    <cellStyle name="Percent 11 3 7 2" xfId="10337" xr:uid="{00000000-0005-0000-0000-00009E280000}"/>
    <cellStyle name="Percent 11 3 7 2 2" xfId="10338" xr:uid="{00000000-0005-0000-0000-00009F280000}"/>
    <cellStyle name="Percent 11 3 7 2 3" xfId="10339" xr:uid="{00000000-0005-0000-0000-0000A0280000}"/>
    <cellStyle name="Percent 11 3 7 2 4" xfId="10340" xr:uid="{00000000-0005-0000-0000-0000A1280000}"/>
    <cellStyle name="Percent 11 3 7 3" xfId="10341" xr:uid="{00000000-0005-0000-0000-0000A2280000}"/>
    <cellStyle name="Percent 11 3 7 3 2" xfId="10342" xr:uid="{00000000-0005-0000-0000-0000A3280000}"/>
    <cellStyle name="Percent 11 3 7 3 3" xfId="10343" xr:uid="{00000000-0005-0000-0000-0000A4280000}"/>
    <cellStyle name="Percent 11 3 7 3 4" xfId="10344" xr:uid="{00000000-0005-0000-0000-0000A5280000}"/>
    <cellStyle name="Percent 11 3 7 4" xfId="10345" xr:uid="{00000000-0005-0000-0000-0000A6280000}"/>
    <cellStyle name="Percent 11 3 7 5" xfId="10346" xr:uid="{00000000-0005-0000-0000-0000A7280000}"/>
    <cellStyle name="Percent 11 3 7 6" xfId="10347" xr:uid="{00000000-0005-0000-0000-0000A8280000}"/>
    <cellStyle name="Percent 11 3 8" xfId="10348" xr:uid="{00000000-0005-0000-0000-0000A9280000}"/>
    <cellStyle name="Percent 11 3 8 2" xfId="10349" xr:uid="{00000000-0005-0000-0000-0000AA280000}"/>
    <cellStyle name="Percent 11 3 8 3" xfId="10350" xr:uid="{00000000-0005-0000-0000-0000AB280000}"/>
    <cellStyle name="Percent 11 3 8 4" xfId="10351" xr:uid="{00000000-0005-0000-0000-0000AC280000}"/>
    <cellStyle name="Percent 11 3 9" xfId="10352" xr:uid="{00000000-0005-0000-0000-0000AD280000}"/>
    <cellStyle name="Percent 11 3 9 2" xfId="10353" xr:uid="{00000000-0005-0000-0000-0000AE280000}"/>
    <cellStyle name="Percent 11 3 9 3" xfId="10354" xr:uid="{00000000-0005-0000-0000-0000AF280000}"/>
    <cellStyle name="Percent 11 3 9 4" xfId="10355" xr:uid="{00000000-0005-0000-0000-0000B0280000}"/>
    <cellStyle name="Percent 11 3 9 5" xfId="10356" xr:uid="{00000000-0005-0000-0000-0000B1280000}"/>
    <cellStyle name="Percent 11 4" xfId="10357" xr:uid="{00000000-0005-0000-0000-0000B2280000}"/>
    <cellStyle name="Percent 11 4 10" xfId="10358" xr:uid="{00000000-0005-0000-0000-0000B3280000}"/>
    <cellStyle name="Percent 11 4 2" xfId="10359" xr:uid="{00000000-0005-0000-0000-0000B4280000}"/>
    <cellStyle name="Percent 11 4 2 2" xfId="10360" xr:uid="{00000000-0005-0000-0000-0000B5280000}"/>
    <cellStyle name="Percent 11 4 2 2 2" xfId="10361" xr:uid="{00000000-0005-0000-0000-0000B6280000}"/>
    <cellStyle name="Percent 11 4 2 2 2 2" xfId="10362" xr:uid="{00000000-0005-0000-0000-0000B7280000}"/>
    <cellStyle name="Percent 11 4 2 2 2 3" xfId="10363" xr:uid="{00000000-0005-0000-0000-0000B8280000}"/>
    <cellStyle name="Percent 11 4 2 2 2 4" xfId="10364" xr:uid="{00000000-0005-0000-0000-0000B9280000}"/>
    <cellStyle name="Percent 11 4 2 2 3" xfId="10365" xr:uid="{00000000-0005-0000-0000-0000BA280000}"/>
    <cellStyle name="Percent 11 4 2 2 3 2" xfId="10366" xr:uid="{00000000-0005-0000-0000-0000BB280000}"/>
    <cellStyle name="Percent 11 4 2 2 3 3" xfId="10367" xr:uid="{00000000-0005-0000-0000-0000BC280000}"/>
    <cellStyle name="Percent 11 4 2 2 3 4" xfId="10368" xr:uid="{00000000-0005-0000-0000-0000BD280000}"/>
    <cellStyle name="Percent 11 4 2 2 4" xfId="10369" xr:uid="{00000000-0005-0000-0000-0000BE280000}"/>
    <cellStyle name="Percent 11 4 2 2 5" xfId="10370" xr:uid="{00000000-0005-0000-0000-0000BF280000}"/>
    <cellStyle name="Percent 11 4 2 2 6" xfId="10371" xr:uid="{00000000-0005-0000-0000-0000C0280000}"/>
    <cellStyle name="Percent 11 4 2 3" xfId="10372" xr:uid="{00000000-0005-0000-0000-0000C1280000}"/>
    <cellStyle name="Percent 11 4 2 3 2" xfId="10373" xr:uid="{00000000-0005-0000-0000-0000C2280000}"/>
    <cellStyle name="Percent 11 4 2 3 2 2" xfId="10374" xr:uid="{00000000-0005-0000-0000-0000C3280000}"/>
    <cellStyle name="Percent 11 4 2 3 2 3" xfId="10375" xr:uid="{00000000-0005-0000-0000-0000C4280000}"/>
    <cellStyle name="Percent 11 4 2 3 2 4" xfId="10376" xr:uid="{00000000-0005-0000-0000-0000C5280000}"/>
    <cellStyle name="Percent 11 4 2 3 3" xfId="10377" xr:uid="{00000000-0005-0000-0000-0000C6280000}"/>
    <cellStyle name="Percent 11 4 2 3 3 2" xfId="10378" xr:uid="{00000000-0005-0000-0000-0000C7280000}"/>
    <cellStyle name="Percent 11 4 2 3 3 3" xfId="10379" xr:uid="{00000000-0005-0000-0000-0000C8280000}"/>
    <cellStyle name="Percent 11 4 2 3 3 4" xfId="10380" xr:uid="{00000000-0005-0000-0000-0000C9280000}"/>
    <cellStyle name="Percent 11 4 2 3 4" xfId="10381" xr:uid="{00000000-0005-0000-0000-0000CA280000}"/>
    <cellStyle name="Percent 11 4 2 3 5" xfId="10382" xr:uid="{00000000-0005-0000-0000-0000CB280000}"/>
    <cellStyle name="Percent 11 4 2 3 6" xfId="10383" xr:uid="{00000000-0005-0000-0000-0000CC280000}"/>
    <cellStyle name="Percent 11 4 2 4" xfId="10384" xr:uid="{00000000-0005-0000-0000-0000CD280000}"/>
    <cellStyle name="Percent 11 4 2 4 2" xfId="10385" xr:uid="{00000000-0005-0000-0000-0000CE280000}"/>
    <cellStyle name="Percent 11 4 2 4 3" xfId="10386" xr:uid="{00000000-0005-0000-0000-0000CF280000}"/>
    <cellStyle name="Percent 11 4 2 4 4" xfId="10387" xr:uid="{00000000-0005-0000-0000-0000D0280000}"/>
    <cellStyle name="Percent 11 4 2 5" xfId="10388" xr:uid="{00000000-0005-0000-0000-0000D1280000}"/>
    <cellStyle name="Percent 11 4 2 5 2" xfId="10389" xr:uid="{00000000-0005-0000-0000-0000D2280000}"/>
    <cellStyle name="Percent 11 4 2 5 3" xfId="10390" xr:uid="{00000000-0005-0000-0000-0000D3280000}"/>
    <cellStyle name="Percent 11 4 2 5 4" xfId="10391" xr:uid="{00000000-0005-0000-0000-0000D4280000}"/>
    <cellStyle name="Percent 11 4 2 6" xfId="10392" xr:uid="{00000000-0005-0000-0000-0000D5280000}"/>
    <cellStyle name="Percent 11 4 2 7" xfId="10393" xr:uid="{00000000-0005-0000-0000-0000D6280000}"/>
    <cellStyle name="Percent 11 4 2 8" xfId="10394" xr:uid="{00000000-0005-0000-0000-0000D7280000}"/>
    <cellStyle name="Percent 11 4 3" xfId="10395" xr:uid="{00000000-0005-0000-0000-0000D8280000}"/>
    <cellStyle name="Percent 11 4 3 2" xfId="10396" xr:uid="{00000000-0005-0000-0000-0000D9280000}"/>
    <cellStyle name="Percent 11 4 3 2 2" xfId="10397" xr:uid="{00000000-0005-0000-0000-0000DA280000}"/>
    <cellStyle name="Percent 11 4 3 2 2 2" xfId="10398" xr:uid="{00000000-0005-0000-0000-0000DB280000}"/>
    <cellStyle name="Percent 11 4 3 2 2 3" xfId="10399" xr:uid="{00000000-0005-0000-0000-0000DC280000}"/>
    <cellStyle name="Percent 11 4 3 2 2 4" xfId="10400" xr:uid="{00000000-0005-0000-0000-0000DD280000}"/>
    <cellStyle name="Percent 11 4 3 2 3" xfId="10401" xr:uid="{00000000-0005-0000-0000-0000DE280000}"/>
    <cellStyle name="Percent 11 4 3 2 3 2" xfId="10402" xr:uid="{00000000-0005-0000-0000-0000DF280000}"/>
    <cellStyle name="Percent 11 4 3 2 3 3" xfId="10403" xr:uid="{00000000-0005-0000-0000-0000E0280000}"/>
    <cellStyle name="Percent 11 4 3 2 3 4" xfId="10404" xr:uid="{00000000-0005-0000-0000-0000E1280000}"/>
    <cellStyle name="Percent 11 4 3 2 4" xfId="10405" xr:uid="{00000000-0005-0000-0000-0000E2280000}"/>
    <cellStyle name="Percent 11 4 3 2 5" xfId="10406" xr:uid="{00000000-0005-0000-0000-0000E3280000}"/>
    <cellStyle name="Percent 11 4 3 2 6" xfId="10407" xr:uid="{00000000-0005-0000-0000-0000E4280000}"/>
    <cellStyle name="Percent 11 4 3 3" xfId="10408" xr:uid="{00000000-0005-0000-0000-0000E5280000}"/>
    <cellStyle name="Percent 11 4 3 3 2" xfId="10409" xr:uid="{00000000-0005-0000-0000-0000E6280000}"/>
    <cellStyle name="Percent 11 4 3 3 2 2" xfId="10410" xr:uid="{00000000-0005-0000-0000-0000E7280000}"/>
    <cellStyle name="Percent 11 4 3 3 2 3" xfId="10411" xr:uid="{00000000-0005-0000-0000-0000E8280000}"/>
    <cellStyle name="Percent 11 4 3 3 2 4" xfId="10412" xr:uid="{00000000-0005-0000-0000-0000E9280000}"/>
    <cellStyle name="Percent 11 4 3 3 3" xfId="10413" xr:uid="{00000000-0005-0000-0000-0000EA280000}"/>
    <cellStyle name="Percent 11 4 3 3 3 2" xfId="10414" xr:uid="{00000000-0005-0000-0000-0000EB280000}"/>
    <cellStyle name="Percent 11 4 3 3 3 3" xfId="10415" xr:uid="{00000000-0005-0000-0000-0000EC280000}"/>
    <cellStyle name="Percent 11 4 3 3 3 4" xfId="10416" xr:uid="{00000000-0005-0000-0000-0000ED280000}"/>
    <cellStyle name="Percent 11 4 3 3 4" xfId="10417" xr:uid="{00000000-0005-0000-0000-0000EE280000}"/>
    <cellStyle name="Percent 11 4 3 3 5" xfId="10418" xr:uid="{00000000-0005-0000-0000-0000EF280000}"/>
    <cellStyle name="Percent 11 4 3 3 6" xfId="10419" xr:uid="{00000000-0005-0000-0000-0000F0280000}"/>
    <cellStyle name="Percent 11 4 3 4" xfId="10420" xr:uid="{00000000-0005-0000-0000-0000F1280000}"/>
    <cellStyle name="Percent 11 4 3 4 2" xfId="10421" xr:uid="{00000000-0005-0000-0000-0000F2280000}"/>
    <cellStyle name="Percent 11 4 3 4 3" xfId="10422" xr:uid="{00000000-0005-0000-0000-0000F3280000}"/>
    <cellStyle name="Percent 11 4 3 4 4" xfId="10423" xr:uid="{00000000-0005-0000-0000-0000F4280000}"/>
    <cellStyle name="Percent 11 4 3 5" xfId="10424" xr:uid="{00000000-0005-0000-0000-0000F5280000}"/>
    <cellStyle name="Percent 11 4 3 5 2" xfId="10425" xr:uid="{00000000-0005-0000-0000-0000F6280000}"/>
    <cellStyle name="Percent 11 4 3 5 3" xfId="10426" xr:uid="{00000000-0005-0000-0000-0000F7280000}"/>
    <cellStyle name="Percent 11 4 3 5 4" xfId="10427" xr:uid="{00000000-0005-0000-0000-0000F8280000}"/>
    <cellStyle name="Percent 11 4 3 6" xfId="10428" xr:uid="{00000000-0005-0000-0000-0000F9280000}"/>
    <cellStyle name="Percent 11 4 3 7" xfId="10429" xr:uid="{00000000-0005-0000-0000-0000FA280000}"/>
    <cellStyle name="Percent 11 4 3 8" xfId="10430" xr:uid="{00000000-0005-0000-0000-0000FB280000}"/>
    <cellStyle name="Percent 11 4 4" xfId="10431" xr:uid="{00000000-0005-0000-0000-0000FC280000}"/>
    <cellStyle name="Percent 11 4 4 2" xfId="10432" xr:uid="{00000000-0005-0000-0000-0000FD280000}"/>
    <cellStyle name="Percent 11 4 4 2 2" xfId="10433" xr:uid="{00000000-0005-0000-0000-0000FE280000}"/>
    <cellStyle name="Percent 11 4 4 2 3" xfId="10434" xr:uid="{00000000-0005-0000-0000-0000FF280000}"/>
    <cellStyle name="Percent 11 4 4 2 4" xfId="10435" xr:uid="{00000000-0005-0000-0000-000000290000}"/>
    <cellStyle name="Percent 11 4 4 3" xfId="10436" xr:uid="{00000000-0005-0000-0000-000001290000}"/>
    <cellStyle name="Percent 11 4 4 3 2" xfId="10437" xr:uid="{00000000-0005-0000-0000-000002290000}"/>
    <cellStyle name="Percent 11 4 4 3 3" xfId="10438" xr:uid="{00000000-0005-0000-0000-000003290000}"/>
    <cellStyle name="Percent 11 4 4 3 4" xfId="10439" xr:uid="{00000000-0005-0000-0000-000004290000}"/>
    <cellStyle name="Percent 11 4 4 4" xfId="10440" xr:uid="{00000000-0005-0000-0000-000005290000}"/>
    <cellStyle name="Percent 11 4 4 5" xfId="10441" xr:uid="{00000000-0005-0000-0000-000006290000}"/>
    <cellStyle name="Percent 11 4 4 6" xfId="10442" xr:uid="{00000000-0005-0000-0000-000007290000}"/>
    <cellStyle name="Percent 11 4 5" xfId="10443" xr:uid="{00000000-0005-0000-0000-000008290000}"/>
    <cellStyle name="Percent 11 4 5 2" xfId="10444" xr:uid="{00000000-0005-0000-0000-000009290000}"/>
    <cellStyle name="Percent 11 4 5 2 2" xfId="10445" xr:uid="{00000000-0005-0000-0000-00000A290000}"/>
    <cellStyle name="Percent 11 4 5 2 3" xfId="10446" xr:uid="{00000000-0005-0000-0000-00000B290000}"/>
    <cellStyle name="Percent 11 4 5 2 4" xfId="10447" xr:uid="{00000000-0005-0000-0000-00000C290000}"/>
    <cellStyle name="Percent 11 4 5 3" xfId="10448" xr:uid="{00000000-0005-0000-0000-00000D290000}"/>
    <cellStyle name="Percent 11 4 5 3 2" xfId="10449" xr:uid="{00000000-0005-0000-0000-00000E290000}"/>
    <cellStyle name="Percent 11 4 5 3 3" xfId="10450" xr:uid="{00000000-0005-0000-0000-00000F290000}"/>
    <cellStyle name="Percent 11 4 5 3 4" xfId="10451" xr:uid="{00000000-0005-0000-0000-000010290000}"/>
    <cellStyle name="Percent 11 4 5 4" xfId="10452" xr:uid="{00000000-0005-0000-0000-000011290000}"/>
    <cellStyle name="Percent 11 4 5 5" xfId="10453" xr:uid="{00000000-0005-0000-0000-000012290000}"/>
    <cellStyle name="Percent 11 4 5 6" xfId="10454" xr:uid="{00000000-0005-0000-0000-000013290000}"/>
    <cellStyle name="Percent 11 4 6" xfId="10455" xr:uid="{00000000-0005-0000-0000-000014290000}"/>
    <cellStyle name="Percent 11 4 6 2" xfId="10456" xr:uid="{00000000-0005-0000-0000-000015290000}"/>
    <cellStyle name="Percent 11 4 6 3" xfId="10457" xr:uid="{00000000-0005-0000-0000-000016290000}"/>
    <cellStyle name="Percent 11 4 6 4" xfId="10458" xr:uid="{00000000-0005-0000-0000-000017290000}"/>
    <cellStyle name="Percent 11 4 7" xfId="10459" xr:uid="{00000000-0005-0000-0000-000018290000}"/>
    <cellStyle name="Percent 11 4 7 2" xfId="10460" xr:uid="{00000000-0005-0000-0000-000019290000}"/>
    <cellStyle name="Percent 11 4 7 3" xfId="10461" xr:uid="{00000000-0005-0000-0000-00001A290000}"/>
    <cellStyle name="Percent 11 4 7 4" xfId="10462" xr:uid="{00000000-0005-0000-0000-00001B290000}"/>
    <cellStyle name="Percent 11 4 8" xfId="10463" xr:uid="{00000000-0005-0000-0000-00001C290000}"/>
    <cellStyle name="Percent 11 4 9" xfId="10464" xr:uid="{00000000-0005-0000-0000-00001D290000}"/>
    <cellStyle name="Percent 11 5" xfId="10465" xr:uid="{00000000-0005-0000-0000-00001E290000}"/>
    <cellStyle name="Percent 11 5 2" xfId="10466" xr:uid="{00000000-0005-0000-0000-00001F290000}"/>
    <cellStyle name="Percent 11 5 2 2" xfId="10467" xr:uid="{00000000-0005-0000-0000-000020290000}"/>
    <cellStyle name="Percent 11 5 2 2 2" xfId="10468" xr:uid="{00000000-0005-0000-0000-000021290000}"/>
    <cellStyle name="Percent 11 5 2 2 3" xfId="10469" xr:uid="{00000000-0005-0000-0000-000022290000}"/>
    <cellStyle name="Percent 11 5 2 2 4" xfId="10470" xr:uid="{00000000-0005-0000-0000-000023290000}"/>
    <cellStyle name="Percent 11 5 2 3" xfId="10471" xr:uid="{00000000-0005-0000-0000-000024290000}"/>
    <cellStyle name="Percent 11 5 2 3 2" xfId="10472" xr:uid="{00000000-0005-0000-0000-000025290000}"/>
    <cellStyle name="Percent 11 5 2 3 3" xfId="10473" xr:uid="{00000000-0005-0000-0000-000026290000}"/>
    <cellStyle name="Percent 11 5 2 3 4" xfId="10474" xr:uid="{00000000-0005-0000-0000-000027290000}"/>
    <cellStyle name="Percent 11 5 2 4" xfId="10475" xr:uid="{00000000-0005-0000-0000-000028290000}"/>
    <cellStyle name="Percent 11 5 2 5" xfId="10476" xr:uid="{00000000-0005-0000-0000-000029290000}"/>
    <cellStyle name="Percent 11 5 2 6" xfId="10477" xr:uid="{00000000-0005-0000-0000-00002A290000}"/>
    <cellStyle name="Percent 11 5 3" xfId="10478" xr:uid="{00000000-0005-0000-0000-00002B290000}"/>
    <cellStyle name="Percent 11 5 3 2" xfId="10479" xr:uid="{00000000-0005-0000-0000-00002C290000}"/>
    <cellStyle name="Percent 11 5 3 2 2" xfId="10480" xr:uid="{00000000-0005-0000-0000-00002D290000}"/>
    <cellStyle name="Percent 11 5 3 2 3" xfId="10481" xr:uid="{00000000-0005-0000-0000-00002E290000}"/>
    <cellStyle name="Percent 11 5 3 2 4" xfId="10482" xr:uid="{00000000-0005-0000-0000-00002F290000}"/>
    <cellStyle name="Percent 11 5 3 3" xfId="10483" xr:uid="{00000000-0005-0000-0000-000030290000}"/>
    <cellStyle name="Percent 11 5 3 3 2" xfId="10484" xr:uid="{00000000-0005-0000-0000-000031290000}"/>
    <cellStyle name="Percent 11 5 3 3 3" xfId="10485" xr:uid="{00000000-0005-0000-0000-000032290000}"/>
    <cellStyle name="Percent 11 5 3 3 4" xfId="10486" xr:uid="{00000000-0005-0000-0000-000033290000}"/>
    <cellStyle name="Percent 11 5 3 4" xfId="10487" xr:uid="{00000000-0005-0000-0000-000034290000}"/>
    <cellStyle name="Percent 11 5 3 5" xfId="10488" xr:uid="{00000000-0005-0000-0000-000035290000}"/>
    <cellStyle name="Percent 11 5 3 6" xfId="10489" xr:uid="{00000000-0005-0000-0000-000036290000}"/>
    <cellStyle name="Percent 11 5 4" xfId="10490" xr:uid="{00000000-0005-0000-0000-000037290000}"/>
    <cellStyle name="Percent 11 5 4 2" xfId="10491" xr:uid="{00000000-0005-0000-0000-000038290000}"/>
    <cellStyle name="Percent 11 5 4 3" xfId="10492" xr:uid="{00000000-0005-0000-0000-000039290000}"/>
    <cellStyle name="Percent 11 5 4 4" xfId="10493" xr:uid="{00000000-0005-0000-0000-00003A290000}"/>
    <cellStyle name="Percent 11 5 5" xfId="10494" xr:uid="{00000000-0005-0000-0000-00003B290000}"/>
    <cellStyle name="Percent 11 5 5 2" xfId="10495" xr:uid="{00000000-0005-0000-0000-00003C290000}"/>
    <cellStyle name="Percent 11 5 5 3" xfId="10496" xr:uid="{00000000-0005-0000-0000-00003D290000}"/>
    <cellStyle name="Percent 11 5 5 4" xfId="10497" xr:uid="{00000000-0005-0000-0000-00003E290000}"/>
    <cellStyle name="Percent 11 5 6" xfId="10498" xr:uid="{00000000-0005-0000-0000-00003F290000}"/>
    <cellStyle name="Percent 11 5 7" xfId="10499" xr:uid="{00000000-0005-0000-0000-000040290000}"/>
    <cellStyle name="Percent 11 5 8" xfId="10500" xr:uid="{00000000-0005-0000-0000-000041290000}"/>
    <cellStyle name="Percent 11 6" xfId="10501" xr:uid="{00000000-0005-0000-0000-000042290000}"/>
    <cellStyle name="Percent 11 6 2" xfId="10502" xr:uid="{00000000-0005-0000-0000-000043290000}"/>
    <cellStyle name="Percent 11 6 2 2" xfId="10503" xr:uid="{00000000-0005-0000-0000-000044290000}"/>
    <cellStyle name="Percent 11 6 2 2 2" xfId="10504" xr:uid="{00000000-0005-0000-0000-000045290000}"/>
    <cellStyle name="Percent 11 6 2 2 3" xfId="10505" xr:uid="{00000000-0005-0000-0000-000046290000}"/>
    <cellStyle name="Percent 11 6 2 2 4" xfId="10506" xr:uid="{00000000-0005-0000-0000-000047290000}"/>
    <cellStyle name="Percent 11 6 2 3" xfId="10507" xr:uid="{00000000-0005-0000-0000-000048290000}"/>
    <cellStyle name="Percent 11 6 2 3 2" xfId="10508" xr:uid="{00000000-0005-0000-0000-000049290000}"/>
    <cellStyle name="Percent 11 6 2 3 3" xfId="10509" xr:uid="{00000000-0005-0000-0000-00004A290000}"/>
    <cellStyle name="Percent 11 6 2 3 4" xfId="10510" xr:uid="{00000000-0005-0000-0000-00004B290000}"/>
    <cellStyle name="Percent 11 6 2 4" xfId="10511" xr:uid="{00000000-0005-0000-0000-00004C290000}"/>
    <cellStyle name="Percent 11 6 2 5" xfId="10512" xr:uid="{00000000-0005-0000-0000-00004D290000}"/>
    <cellStyle name="Percent 11 6 2 6" xfId="10513" xr:uid="{00000000-0005-0000-0000-00004E290000}"/>
    <cellStyle name="Percent 11 6 3" xfId="10514" xr:uid="{00000000-0005-0000-0000-00004F290000}"/>
    <cellStyle name="Percent 11 6 3 2" xfId="10515" xr:uid="{00000000-0005-0000-0000-000050290000}"/>
    <cellStyle name="Percent 11 6 3 2 2" xfId="10516" xr:uid="{00000000-0005-0000-0000-000051290000}"/>
    <cellStyle name="Percent 11 6 3 2 3" xfId="10517" xr:uid="{00000000-0005-0000-0000-000052290000}"/>
    <cellStyle name="Percent 11 6 3 2 4" xfId="10518" xr:uid="{00000000-0005-0000-0000-000053290000}"/>
    <cellStyle name="Percent 11 6 3 3" xfId="10519" xr:uid="{00000000-0005-0000-0000-000054290000}"/>
    <cellStyle name="Percent 11 6 3 3 2" xfId="10520" xr:uid="{00000000-0005-0000-0000-000055290000}"/>
    <cellStyle name="Percent 11 6 3 3 3" xfId="10521" xr:uid="{00000000-0005-0000-0000-000056290000}"/>
    <cellStyle name="Percent 11 6 3 3 4" xfId="10522" xr:uid="{00000000-0005-0000-0000-000057290000}"/>
    <cellStyle name="Percent 11 6 3 4" xfId="10523" xr:uid="{00000000-0005-0000-0000-000058290000}"/>
    <cellStyle name="Percent 11 6 3 5" xfId="10524" xr:uid="{00000000-0005-0000-0000-000059290000}"/>
    <cellStyle name="Percent 11 6 3 6" xfId="10525" xr:uid="{00000000-0005-0000-0000-00005A290000}"/>
    <cellStyle name="Percent 11 6 4" xfId="10526" xr:uid="{00000000-0005-0000-0000-00005B290000}"/>
    <cellStyle name="Percent 11 6 4 2" xfId="10527" xr:uid="{00000000-0005-0000-0000-00005C290000}"/>
    <cellStyle name="Percent 11 6 4 3" xfId="10528" xr:uid="{00000000-0005-0000-0000-00005D290000}"/>
    <cellStyle name="Percent 11 6 4 4" xfId="10529" xr:uid="{00000000-0005-0000-0000-00005E290000}"/>
    <cellStyle name="Percent 11 6 5" xfId="10530" xr:uid="{00000000-0005-0000-0000-00005F290000}"/>
    <cellStyle name="Percent 11 6 5 2" xfId="10531" xr:uid="{00000000-0005-0000-0000-000060290000}"/>
    <cellStyle name="Percent 11 6 5 3" xfId="10532" xr:uid="{00000000-0005-0000-0000-000061290000}"/>
    <cellStyle name="Percent 11 6 5 4" xfId="10533" xr:uid="{00000000-0005-0000-0000-000062290000}"/>
    <cellStyle name="Percent 11 6 6" xfId="10534" xr:uid="{00000000-0005-0000-0000-000063290000}"/>
    <cellStyle name="Percent 11 6 7" xfId="10535" xr:uid="{00000000-0005-0000-0000-000064290000}"/>
    <cellStyle name="Percent 11 6 8" xfId="10536" xr:uid="{00000000-0005-0000-0000-000065290000}"/>
    <cellStyle name="Percent 11 7" xfId="10537" xr:uid="{00000000-0005-0000-0000-000066290000}"/>
    <cellStyle name="Percent 11 7 2" xfId="10538" xr:uid="{00000000-0005-0000-0000-000067290000}"/>
    <cellStyle name="Percent 11 7 2 2" xfId="10539" xr:uid="{00000000-0005-0000-0000-000068290000}"/>
    <cellStyle name="Percent 11 7 2 2 2" xfId="10540" xr:uid="{00000000-0005-0000-0000-000069290000}"/>
    <cellStyle name="Percent 11 7 2 2 3" xfId="10541" xr:uid="{00000000-0005-0000-0000-00006A290000}"/>
    <cellStyle name="Percent 11 7 2 2 4" xfId="10542" xr:uid="{00000000-0005-0000-0000-00006B290000}"/>
    <cellStyle name="Percent 11 7 2 3" xfId="10543" xr:uid="{00000000-0005-0000-0000-00006C290000}"/>
    <cellStyle name="Percent 11 7 2 3 2" xfId="10544" xr:uid="{00000000-0005-0000-0000-00006D290000}"/>
    <cellStyle name="Percent 11 7 2 3 3" xfId="10545" xr:uid="{00000000-0005-0000-0000-00006E290000}"/>
    <cellStyle name="Percent 11 7 2 3 4" xfId="10546" xr:uid="{00000000-0005-0000-0000-00006F290000}"/>
    <cellStyle name="Percent 11 7 2 4" xfId="10547" xr:uid="{00000000-0005-0000-0000-000070290000}"/>
    <cellStyle name="Percent 11 7 2 5" xfId="10548" xr:uid="{00000000-0005-0000-0000-000071290000}"/>
    <cellStyle name="Percent 11 7 2 6" xfId="10549" xr:uid="{00000000-0005-0000-0000-000072290000}"/>
    <cellStyle name="Percent 11 7 3" xfId="10550" xr:uid="{00000000-0005-0000-0000-000073290000}"/>
    <cellStyle name="Percent 11 7 3 2" xfId="10551" xr:uid="{00000000-0005-0000-0000-000074290000}"/>
    <cellStyle name="Percent 11 7 3 2 2" xfId="10552" xr:uid="{00000000-0005-0000-0000-000075290000}"/>
    <cellStyle name="Percent 11 7 3 2 3" xfId="10553" xr:uid="{00000000-0005-0000-0000-000076290000}"/>
    <cellStyle name="Percent 11 7 3 2 4" xfId="10554" xr:uid="{00000000-0005-0000-0000-000077290000}"/>
    <cellStyle name="Percent 11 7 3 3" xfId="10555" xr:uid="{00000000-0005-0000-0000-000078290000}"/>
    <cellStyle name="Percent 11 7 3 3 2" xfId="10556" xr:uid="{00000000-0005-0000-0000-000079290000}"/>
    <cellStyle name="Percent 11 7 3 3 3" xfId="10557" xr:uid="{00000000-0005-0000-0000-00007A290000}"/>
    <cellStyle name="Percent 11 7 3 3 4" xfId="10558" xr:uid="{00000000-0005-0000-0000-00007B290000}"/>
    <cellStyle name="Percent 11 7 3 4" xfId="10559" xr:uid="{00000000-0005-0000-0000-00007C290000}"/>
    <cellStyle name="Percent 11 7 3 5" xfId="10560" xr:uid="{00000000-0005-0000-0000-00007D290000}"/>
    <cellStyle name="Percent 11 7 3 6" xfId="10561" xr:uid="{00000000-0005-0000-0000-00007E290000}"/>
    <cellStyle name="Percent 11 7 4" xfId="10562" xr:uid="{00000000-0005-0000-0000-00007F290000}"/>
    <cellStyle name="Percent 11 7 4 2" xfId="10563" xr:uid="{00000000-0005-0000-0000-000080290000}"/>
    <cellStyle name="Percent 11 7 4 3" xfId="10564" xr:uid="{00000000-0005-0000-0000-000081290000}"/>
    <cellStyle name="Percent 11 7 4 4" xfId="10565" xr:uid="{00000000-0005-0000-0000-000082290000}"/>
    <cellStyle name="Percent 11 7 5" xfId="10566" xr:uid="{00000000-0005-0000-0000-000083290000}"/>
    <cellStyle name="Percent 11 7 5 2" xfId="10567" xr:uid="{00000000-0005-0000-0000-000084290000}"/>
    <cellStyle name="Percent 11 7 5 3" xfId="10568" xr:uid="{00000000-0005-0000-0000-000085290000}"/>
    <cellStyle name="Percent 11 7 5 4" xfId="10569" xr:uid="{00000000-0005-0000-0000-000086290000}"/>
    <cellStyle name="Percent 11 7 6" xfId="10570" xr:uid="{00000000-0005-0000-0000-000087290000}"/>
    <cellStyle name="Percent 11 7 7" xfId="10571" xr:uid="{00000000-0005-0000-0000-000088290000}"/>
    <cellStyle name="Percent 11 7 8" xfId="10572" xr:uid="{00000000-0005-0000-0000-000089290000}"/>
    <cellStyle name="Percent 11 8" xfId="10573" xr:uid="{00000000-0005-0000-0000-00008A290000}"/>
    <cellStyle name="Percent 11 8 2" xfId="10574" xr:uid="{00000000-0005-0000-0000-00008B290000}"/>
    <cellStyle name="Percent 11 8 2 2" xfId="10575" xr:uid="{00000000-0005-0000-0000-00008C290000}"/>
    <cellStyle name="Percent 11 8 2 3" xfId="10576" xr:uid="{00000000-0005-0000-0000-00008D290000}"/>
    <cellStyle name="Percent 11 8 2 4" xfId="10577" xr:uid="{00000000-0005-0000-0000-00008E290000}"/>
    <cellStyle name="Percent 11 8 3" xfId="10578" xr:uid="{00000000-0005-0000-0000-00008F290000}"/>
    <cellStyle name="Percent 11 8 3 2" xfId="10579" xr:uid="{00000000-0005-0000-0000-000090290000}"/>
    <cellStyle name="Percent 11 8 3 3" xfId="10580" xr:uid="{00000000-0005-0000-0000-000091290000}"/>
    <cellStyle name="Percent 11 8 3 4" xfId="10581" xr:uid="{00000000-0005-0000-0000-000092290000}"/>
    <cellStyle name="Percent 11 8 4" xfId="10582" xr:uid="{00000000-0005-0000-0000-000093290000}"/>
    <cellStyle name="Percent 11 8 5" xfId="10583" xr:uid="{00000000-0005-0000-0000-000094290000}"/>
    <cellStyle name="Percent 11 8 6" xfId="10584" xr:uid="{00000000-0005-0000-0000-000095290000}"/>
    <cellStyle name="Percent 11 9" xfId="10585" xr:uid="{00000000-0005-0000-0000-000096290000}"/>
    <cellStyle name="Percent 11 9 2" xfId="10586" xr:uid="{00000000-0005-0000-0000-000097290000}"/>
    <cellStyle name="Percent 11 9 2 2" xfId="10587" xr:uid="{00000000-0005-0000-0000-000098290000}"/>
    <cellStyle name="Percent 11 9 2 3" xfId="10588" xr:uid="{00000000-0005-0000-0000-000099290000}"/>
    <cellStyle name="Percent 11 9 2 4" xfId="10589" xr:uid="{00000000-0005-0000-0000-00009A290000}"/>
    <cellStyle name="Percent 11 9 3" xfId="10590" xr:uid="{00000000-0005-0000-0000-00009B290000}"/>
    <cellStyle name="Percent 11 9 3 2" xfId="10591" xr:uid="{00000000-0005-0000-0000-00009C290000}"/>
    <cellStyle name="Percent 11 9 3 3" xfId="10592" xr:uid="{00000000-0005-0000-0000-00009D290000}"/>
    <cellStyle name="Percent 11 9 3 4" xfId="10593" xr:uid="{00000000-0005-0000-0000-00009E290000}"/>
    <cellStyle name="Percent 11 9 4" xfId="10594" xr:uid="{00000000-0005-0000-0000-00009F290000}"/>
    <cellStyle name="Percent 11 9 5" xfId="10595" xr:uid="{00000000-0005-0000-0000-0000A0290000}"/>
    <cellStyle name="Percent 11 9 6" xfId="10596" xr:uid="{00000000-0005-0000-0000-0000A1290000}"/>
    <cellStyle name="Percent 12" xfId="10597" xr:uid="{00000000-0005-0000-0000-0000A2290000}"/>
    <cellStyle name="Percent 12 10" xfId="10598" xr:uid="{00000000-0005-0000-0000-0000A3290000}"/>
    <cellStyle name="Percent 12 10 2" xfId="10599" xr:uid="{00000000-0005-0000-0000-0000A4290000}"/>
    <cellStyle name="Percent 12 10 3" xfId="10600" xr:uid="{00000000-0005-0000-0000-0000A5290000}"/>
    <cellStyle name="Percent 12 10 4" xfId="10601" xr:uid="{00000000-0005-0000-0000-0000A6290000}"/>
    <cellStyle name="Percent 12 10 5" xfId="10602" xr:uid="{00000000-0005-0000-0000-0000A7290000}"/>
    <cellStyle name="Percent 12 11" xfId="10603" xr:uid="{00000000-0005-0000-0000-0000A8290000}"/>
    <cellStyle name="Percent 12 12" xfId="10604" xr:uid="{00000000-0005-0000-0000-0000A9290000}"/>
    <cellStyle name="Percent 12 13" xfId="10605" xr:uid="{00000000-0005-0000-0000-0000AA290000}"/>
    <cellStyle name="Percent 12 2" xfId="10606" xr:uid="{00000000-0005-0000-0000-0000AB290000}"/>
    <cellStyle name="Percent 12 2 10" xfId="10607" xr:uid="{00000000-0005-0000-0000-0000AC290000}"/>
    <cellStyle name="Percent 12 2 11" xfId="10608" xr:uid="{00000000-0005-0000-0000-0000AD290000}"/>
    <cellStyle name="Percent 12 2 12" xfId="10609" xr:uid="{00000000-0005-0000-0000-0000AE290000}"/>
    <cellStyle name="Percent 12 2 2" xfId="10610" xr:uid="{00000000-0005-0000-0000-0000AF290000}"/>
    <cellStyle name="Percent 12 2 2 10" xfId="10611" xr:uid="{00000000-0005-0000-0000-0000B0290000}"/>
    <cellStyle name="Percent 12 2 2 2" xfId="10612" xr:uid="{00000000-0005-0000-0000-0000B1290000}"/>
    <cellStyle name="Percent 12 2 2 2 2" xfId="10613" xr:uid="{00000000-0005-0000-0000-0000B2290000}"/>
    <cellStyle name="Percent 12 2 2 2 2 2" xfId="10614" xr:uid="{00000000-0005-0000-0000-0000B3290000}"/>
    <cellStyle name="Percent 12 2 2 2 2 2 2" xfId="10615" xr:uid="{00000000-0005-0000-0000-0000B4290000}"/>
    <cellStyle name="Percent 12 2 2 2 2 2 3" xfId="10616" xr:uid="{00000000-0005-0000-0000-0000B5290000}"/>
    <cellStyle name="Percent 12 2 2 2 2 2 4" xfId="10617" xr:uid="{00000000-0005-0000-0000-0000B6290000}"/>
    <cellStyle name="Percent 12 2 2 2 2 3" xfId="10618" xr:uid="{00000000-0005-0000-0000-0000B7290000}"/>
    <cellStyle name="Percent 12 2 2 2 2 3 2" xfId="10619" xr:uid="{00000000-0005-0000-0000-0000B8290000}"/>
    <cellStyle name="Percent 12 2 2 2 2 3 3" xfId="10620" xr:uid="{00000000-0005-0000-0000-0000B9290000}"/>
    <cellStyle name="Percent 12 2 2 2 2 3 4" xfId="10621" xr:uid="{00000000-0005-0000-0000-0000BA290000}"/>
    <cellStyle name="Percent 12 2 2 2 2 4" xfId="10622" xr:uid="{00000000-0005-0000-0000-0000BB290000}"/>
    <cellStyle name="Percent 12 2 2 2 2 5" xfId="10623" xr:uid="{00000000-0005-0000-0000-0000BC290000}"/>
    <cellStyle name="Percent 12 2 2 2 2 6" xfId="10624" xr:uid="{00000000-0005-0000-0000-0000BD290000}"/>
    <cellStyle name="Percent 12 2 2 2 3" xfId="10625" xr:uid="{00000000-0005-0000-0000-0000BE290000}"/>
    <cellStyle name="Percent 12 2 2 2 3 2" xfId="10626" xr:uid="{00000000-0005-0000-0000-0000BF290000}"/>
    <cellStyle name="Percent 12 2 2 2 3 2 2" xfId="10627" xr:uid="{00000000-0005-0000-0000-0000C0290000}"/>
    <cellStyle name="Percent 12 2 2 2 3 2 3" xfId="10628" xr:uid="{00000000-0005-0000-0000-0000C1290000}"/>
    <cellStyle name="Percent 12 2 2 2 3 2 4" xfId="10629" xr:uid="{00000000-0005-0000-0000-0000C2290000}"/>
    <cellStyle name="Percent 12 2 2 2 3 3" xfId="10630" xr:uid="{00000000-0005-0000-0000-0000C3290000}"/>
    <cellStyle name="Percent 12 2 2 2 3 3 2" xfId="10631" xr:uid="{00000000-0005-0000-0000-0000C4290000}"/>
    <cellStyle name="Percent 12 2 2 2 3 3 3" xfId="10632" xr:uid="{00000000-0005-0000-0000-0000C5290000}"/>
    <cellStyle name="Percent 12 2 2 2 3 3 4" xfId="10633" xr:uid="{00000000-0005-0000-0000-0000C6290000}"/>
    <cellStyle name="Percent 12 2 2 2 3 4" xfId="10634" xr:uid="{00000000-0005-0000-0000-0000C7290000}"/>
    <cellStyle name="Percent 12 2 2 2 3 5" xfId="10635" xr:uid="{00000000-0005-0000-0000-0000C8290000}"/>
    <cellStyle name="Percent 12 2 2 2 3 6" xfId="10636" xr:uid="{00000000-0005-0000-0000-0000C9290000}"/>
    <cellStyle name="Percent 12 2 2 2 4" xfId="10637" xr:uid="{00000000-0005-0000-0000-0000CA290000}"/>
    <cellStyle name="Percent 12 2 2 2 4 2" xfId="10638" xr:uid="{00000000-0005-0000-0000-0000CB290000}"/>
    <cellStyle name="Percent 12 2 2 2 4 3" xfId="10639" xr:uid="{00000000-0005-0000-0000-0000CC290000}"/>
    <cellStyle name="Percent 12 2 2 2 4 4" xfId="10640" xr:uid="{00000000-0005-0000-0000-0000CD290000}"/>
    <cellStyle name="Percent 12 2 2 2 5" xfId="10641" xr:uid="{00000000-0005-0000-0000-0000CE290000}"/>
    <cellStyle name="Percent 12 2 2 2 5 2" xfId="10642" xr:uid="{00000000-0005-0000-0000-0000CF290000}"/>
    <cellStyle name="Percent 12 2 2 2 5 3" xfId="10643" xr:uid="{00000000-0005-0000-0000-0000D0290000}"/>
    <cellStyle name="Percent 12 2 2 2 5 4" xfId="10644" xr:uid="{00000000-0005-0000-0000-0000D1290000}"/>
    <cellStyle name="Percent 12 2 2 2 6" xfId="10645" xr:uid="{00000000-0005-0000-0000-0000D2290000}"/>
    <cellStyle name="Percent 12 2 2 2 7" xfId="10646" xr:uid="{00000000-0005-0000-0000-0000D3290000}"/>
    <cellStyle name="Percent 12 2 2 2 8" xfId="10647" xr:uid="{00000000-0005-0000-0000-0000D4290000}"/>
    <cellStyle name="Percent 12 2 2 3" xfId="10648" xr:uid="{00000000-0005-0000-0000-0000D5290000}"/>
    <cellStyle name="Percent 12 2 2 3 2" xfId="10649" xr:uid="{00000000-0005-0000-0000-0000D6290000}"/>
    <cellStyle name="Percent 12 2 2 3 2 2" xfId="10650" xr:uid="{00000000-0005-0000-0000-0000D7290000}"/>
    <cellStyle name="Percent 12 2 2 3 2 2 2" xfId="10651" xr:uid="{00000000-0005-0000-0000-0000D8290000}"/>
    <cellStyle name="Percent 12 2 2 3 2 2 3" xfId="10652" xr:uid="{00000000-0005-0000-0000-0000D9290000}"/>
    <cellStyle name="Percent 12 2 2 3 2 2 4" xfId="10653" xr:uid="{00000000-0005-0000-0000-0000DA290000}"/>
    <cellStyle name="Percent 12 2 2 3 2 3" xfId="10654" xr:uid="{00000000-0005-0000-0000-0000DB290000}"/>
    <cellStyle name="Percent 12 2 2 3 2 3 2" xfId="10655" xr:uid="{00000000-0005-0000-0000-0000DC290000}"/>
    <cellStyle name="Percent 12 2 2 3 2 3 3" xfId="10656" xr:uid="{00000000-0005-0000-0000-0000DD290000}"/>
    <cellStyle name="Percent 12 2 2 3 2 3 4" xfId="10657" xr:uid="{00000000-0005-0000-0000-0000DE290000}"/>
    <cellStyle name="Percent 12 2 2 3 2 4" xfId="10658" xr:uid="{00000000-0005-0000-0000-0000DF290000}"/>
    <cellStyle name="Percent 12 2 2 3 2 5" xfId="10659" xr:uid="{00000000-0005-0000-0000-0000E0290000}"/>
    <cellStyle name="Percent 12 2 2 3 2 6" xfId="10660" xr:uid="{00000000-0005-0000-0000-0000E1290000}"/>
    <cellStyle name="Percent 12 2 2 3 3" xfId="10661" xr:uid="{00000000-0005-0000-0000-0000E2290000}"/>
    <cellStyle name="Percent 12 2 2 3 3 2" xfId="10662" xr:uid="{00000000-0005-0000-0000-0000E3290000}"/>
    <cellStyle name="Percent 12 2 2 3 3 2 2" xfId="10663" xr:uid="{00000000-0005-0000-0000-0000E4290000}"/>
    <cellStyle name="Percent 12 2 2 3 3 2 3" xfId="10664" xr:uid="{00000000-0005-0000-0000-0000E5290000}"/>
    <cellStyle name="Percent 12 2 2 3 3 2 4" xfId="10665" xr:uid="{00000000-0005-0000-0000-0000E6290000}"/>
    <cellStyle name="Percent 12 2 2 3 3 3" xfId="10666" xr:uid="{00000000-0005-0000-0000-0000E7290000}"/>
    <cellStyle name="Percent 12 2 2 3 3 3 2" xfId="10667" xr:uid="{00000000-0005-0000-0000-0000E8290000}"/>
    <cellStyle name="Percent 12 2 2 3 3 3 3" xfId="10668" xr:uid="{00000000-0005-0000-0000-0000E9290000}"/>
    <cellStyle name="Percent 12 2 2 3 3 3 4" xfId="10669" xr:uid="{00000000-0005-0000-0000-0000EA290000}"/>
    <cellStyle name="Percent 12 2 2 3 3 4" xfId="10670" xr:uid="{00000000-0005-0000-0000-0000EB290000}"/>
    <cellStyle name="Percent 12 2 2 3 3 5" xfId="10671" xr:uid="{00000000-0005-0000-0000-0000EC290000}"/>
    <cellStyle name="Percent 12 2 2 3 3 6" xfId="10672" xr:uid="{00000000-0005-0000-0000-0000ED290000}"/>
    <cellStyle name="Percent 12 2 2 3 4" xfId="10673" xr:uid="{00000000-0005-0000-0000-0000EE290000}"/>
    <cellStyle name="Percent 12 2 2 3 4 2" xfId="10674" xr:uid="{00000000-0005-0000-0000-0000EF290000}"/>
    <cellStyle name="Percent 12 2 2 3 4 3" xfId="10675" xr:uid="{00000000-0005-0000-0000-0000F0290000}"/>
    <cellStyle name="Percent 12 2 2 3 4 4" xfId="10676" xr:uid="{00000000-0005-0000-0000-0000F1290000}"/>
    <cellStyle name="Percent 12 2 2 3 5" xfId="10677" xr:uid="{00000000-0005-0000-0000-0000F2290000}"/>
    <cellStyle name="Percent 12 2 2 3 5 2" xfId="10678" xr:uid="{00000000-0005-0000-0000-0000F3290000}"/>
    <cellStyle name="Percent 12 2 2 3 5 3" xfId="10679" xr:uid="{00000000-0005-0000-0000-0000F4290000}"/>
    <cellStyle name="Percent 12 2 2 3 5 4" xfId="10680" xr:uid="{00000000-0005-0000-0000-0000F5290000}"/>
    <cellStyle name="Percent 12 2 2 3 6" xfId="10681" xr:uid="{00000000-0005-0000-0000-0000F6290000}"/>
    <cellStyle name="Percent 12 2 2 3 7" xfId="10682" xr:uid="{00000000-0005-0000-0000-0000F7290000}"/>
    <cellStyle name="Percent 12 2 2 3 8" xfId="10683" xr:uid="{00000000-0005-0000-0000-0000F8290000}"/>
    <cellStyle name="Percent 12 2 2 4" xfId="10684" xr:uid="{00000000-0005-0000-0000-0000F9290000}"/>
    <cellStyle name="Percent 12 2 2 4 2" xfId="10685" xr:uid="{00000000-0005-0000-0000-0000FA290000}"/>
    <cellStyle name="Percent 12 2 2 4 2 2" xfId="10686" xr:uid="{00000000-0005-0000-0000-0000FB290000}"/>
    <cellStyle name="Percent 12 2 2 4 2 3" xfId="10687" xr:uid="{00000000-0005-0000-0000-0000FC290000}"/>
    <cellStyle name="Percent 12 2 2 4 2 4" xfId="10688" xr:uid="{00000000-0005-0000-0000-0000FD290000}"/>
    <cellStyle name="Percent 12 2 2 4 3" xfId="10689" xr:uid="{00000000-0005-0000-0000-0000FE290000}"/>
    <cellStyle name="Percent 12 2 2 4 3 2" xfId="10690" xr:uid="{00000000-0005-0000-0000-0000FF290000}"/>
    <cellStyle name="Percent 12 2 2 4 3 3" xfId="10691" xr:uid="{00000000-0005-0000-0000-0000002A0000}"/>
    <cellStyle name="Percent 12 2 2 4 3 4" xfId="10692" xr:uid="{00000000-0005-0000-0000-0000012A0000}"/>
    <cellStyle name="Percent 12 2 2 4 4" xfId="10693" xr:uid="{00000000-0005-0000-0000-0000022A0000}"/>
    <cellStyle name="Percent 12 2 2 4 5" xfId="10694" xr:uid="{00000000-0005-0000-0000-0000032A0000}"/>
    <cellStyle name="Percent 12 2 2 4 6" xfId="10695" xr:uid="{00000000-0005-0000-0000-0000042A0000}"/>
    <cellStyle name="Percent 12 2 2 5" xfId="10696" xr:uid="{00000000-0005-0000-0000-0000052A0000}"/>
    <cellStyle name="Percent 12 2 2 5 2" xfId="10697" xr:uid="{00000000-0005-0000-0000-0000062A0000}"/>
    <cellStyle name="Percent 12 2 2 5 2 2" xfId="10698" xr:uid="{00000000-0005-0000-0000-0000072A0000}"/>
    <cellStyle name="Percent 12 2 2 5 2 3" xfId="10699" xr:uid="{00000000-0005-0000-0000-0000082A0000}"/>
    <cellStyle name="Percent 12 2 2 5 2 4" xfId="10700" xr:uid="{00000000-0005-0000-0000-0000092A0000}"/>
    <cellStyle name="Percent 12 2 2 5 3" xfId="10701" xr:uid="{00000000-0005-0000-0000-00000A2A0000}"/>
    <cellStyle name="Percent 12 2 2 5 3 2" xfId="10702" xr:uid="{00000000-0005-0000-0000-00000B2A0000}"/>
    <cellStyle name="Percent 12 2 2 5 3 3" xfId="10703" xr:uid="{00000000-0005-0000-0000-00000C2A0000}"/>
    <cellStyle name="Percent 12 2 2 5 3 4" xfId="10704" xr:uid="{00000000-0005-0000-0000-00000D2A0000}"/>
    <cellStyle name="Percent 12 2 2 5 4" xfId="10705" xr:uid="{00000000-0005-0000-0000-00000E2A0000}"/>
    <cellStyle name="Percent 12 2 2 5 5" xfId="10706" xr:uid="{00000000-0005-0000-0000-00000F2A0000}"/>
    <cellStyle name="Percent 12 2 2 5 6" xfId="10707" xr:uid="{00000000-0005-0000-0000-0000102A0000}"/>
    <cellStyle name="Percent 12 2 2 6" xfId="10708" xr:uid="{00000000-0005-0000-0000-0000112A0000}"/>
    <cellStyle name="Percent 12 2 2 6 2" xfId="10709" xr:uid="{00000000-0005-0000-0000-0000122A0000}"/>
    <cellStyle name="Percent 12 2 2 6 3" xfId="10710" xr:uid="{00000000-0005-0000-0000-0000132A0000}"/>
    <cellStyle name="Percent 12 2 2 6 4" xfId="10711" xr:uid="{00000000-0005-0000-0000-0000142A0000}"/>
    <cellStyle name="Percent 12 2 2 7" xfId="10712" xr:uid="{00000000-0005-0000-0000-0000152A0000}"/>
    <cellStyle name="Percent 12 2 2 7 2" xfId="10713" xr:uid="{00000000-0005-0000-0000-0000162A0000}"/>
    <cellStyle name="Percent 12 2 2 7 3" xfId="10714" xr:uid="{00000000-0005-0000-0000-0000172A0000}"/>
    <cellStyle name="Percent 12 2 2 7 4" xfId="10715" xr:uid="{00000000-0005-0000-0000-0000182A0000}"/>
    <cellStyle name="Percent 12 2 2 8" xfId="10716" xr:uid="{00000000-0005-0000-0000-0000192A0000}"/>
    <cellStyle name="Percent 12 2 2 9" xfId="10717" xr:uid="{00000000-0005-0000-0000-00001A2A0000}"/>
    <cellStyle name="Percent 12 2 3" xfId="10718" xr:uid="{00000000-0005-0000-0000-00001B2A0000}"/>
    <cellStyle name="Percent 12 2 3 2" xfId="10719" xr:uid="{00000000-0005-0000-0000-00001C2A0000}"/>
    <cellStyle name="Percent 12 2 3 2 2" xfId="10720" xr:uid="{00000000-0005-0000-0000-00001D2A0000}"/>
    <cellStyle name="Percent 12 2 3 2 2 2" xfId="10721" xr:uid="{00000000-0005-0000-0000-00001E2A0000}"/>
    <cellStyle name="Percent 12 2 3 2 2 3" xfId="10722" xr:uid="{00000000-0005-0000-0000-00001F2A0000}"/>
    <cellStyle name="Percent 12 2 3 2 2 4" xfId="10723" xr:uid="{00000000-0005-0000-0000-0000202A0000}"/>
    <cellStyle name="Percent 12 2 3 2 3" xfId="10724" xr:uid="{00000000-0005-0000-0000-0000212A0000}"/>
    <cellStyle name="Percent 12 2 3 2 3 2" xfId="10725" xr:uid="{00000000-0005-0000-0000-0000222A0000}"/>
    <cellStyle name="Percent 12 2 3 2 3 3" xfId="10726" xr:uid="{00000000-0005-0000-0000-0000232A0000}"/>
    <cellStyle name="Percent 12 2 3 2 3 4" xfId="10727" xr:uid="{00000000-0005-0000-0000-0000242A0000}"/>
    <cellStyle name="Percent 12 2 3 2 4" xfId="10728" xr:uid="{00000000-0005-0000-0000-0000252A0000}"/>
    <cellStyle name="Percent 12 2 3 2 5" xfId="10729" xr:uid="{00000000-0005-0000-0000-0000262A0000}"/>
    <cellStyle name="Percent 12 2 3 2 6" xfId="10730" xr:uid="{00000000-0005-0000-0000-0000272A0000}"/>
    <cellStyle name="Percent 12 2 3 3" xfId="10731" xr:uid="{00000000-0005-0000-0000-0000282A0000}"/>
    <cellStyle name="Percent 12 2 3 3 2" xfId="10732" xr:uid="{00000000-0005-0000-0000-0000292A0000}"/>
    <cellStyle name="Percent 12 2 3 3 2 2" xfId="10733" xr:uid="{00000000-0005-0000-0000-00002A2A0000}"/>
    <cellStyle name="Percent 12 2 3 3 2 3" xfId="10734" xr:uid="{00000000-0005-0000-0000-00002B2A0000}"/>
    <cellStyle name="Percent 12 2 3 3 2 4" xfId="10735" xr:uid="{00000000-0005-0000-0000-00002C2A0000}"/>
    <cellStyle name="Percent 12 2 3 3 3" xfId="10736" xr:uid="{00000000-0005-0000-0000-00002D2A0000}"/>
    <cellStyle name="Percent 12 2 3 3 3 2" xfId="10737" xr:uid="{00000000-0005-0000-0000-00002E2A0000}"/>
    <cellStyle name="Percent 12 2 3 3 3 3" xfId="10738" xr:uid="{00000000-0005-0000-0000-00002F2A0000}"/>
    <cellStyle name="Percent 12 2 3 3 3 4" xfId="10739" xr:uid="{00000000-0005-0000-0000-0000302A0000}"/>
    <cellStyle name="Percent 12 2 3 3 4" xfId="10740" xr:uid="{00000000-0005-0000-0000-0000312A0000}"/>
    <cellStyle name="Percent 12 2 3 3 5" xfId="10741" xr:uid="{00000000-0005-0000-0000-0000322A0000}"/>
    <cellStyle name="Percent 12 2 3 3 6" xfId="10742" xr:uid="{00000000-0005-0000-0000-0000332A0000}"/>
    <cellStyle name="Percent 12 2 3 4" xfId="10743" xr:uid="{00000000-0005-0000-0000-0000342A0000}"/>
    <cellStyle name="Percent 12 2 3 4 2" xfId="10744" xr:uid="{00000000-0005-0000-0000-0000352A0000}"/>
    <cellStyle name="Percent 12 2 3 4 3" xfId="10745" xr:uid="{00000000-0005-0000-0000-0000362A0000}"/>
    <cellStyle name="Percent 12 2 3 4 4" xfId="10746" xr:uid="{00000000-0005-0000-0000-0000372A0000}"/>
    <cellStyle name="Percent 12 2 3 5" xfId="10747" xr:uid="{00000000-0005-0000-0000-0000382A0000}"/>
    <cellStyle name="Percent 12 2 3 5 2" xfId="10748" xr:uid="{00000000-0005-0000-0000-0000392A0000}"/>
    <cellStyle name="Percent 12 2 3 5 3" xfId="10749" xr:uid="{00000000-0005-0000-0000-00003A2A0000}"/>
    <cellStyle name="Percent 12 2 3 5 4" xfId="10750" xr:uid="{00000000-0005-0000-0000-00003B2A0000}"/>
    <cellStyle name="Percent 12 2 3 6" xfId="10751" xr:uid="{00000000-0005-0000-0000-00003C2A0000}"/>
    <cellStyle name="Percent 12 2 3 7" xfId="10752" xr:uid="{00000000-0005-0000-0000-00003D2A0000}"/>
    <cellStyle name="Percent 12 2 3 8" xfId="10753" xr:uid="{00000000-0005-0000-0000-00003E2A0000}"/>
    <cellStyle name="Percent 12 2 4" xfId="10754" xr:uid="{00000000-0005-0000-0000-00003F2A0000}"/>
    <cellStyle name="Percent 12 2 4 2" xfId="10755" xr:uid="{00000000-0005-0000-0000-0000402A0000}"/>
    <cellStyle name="Percent 12 2 4 2 2" xfId="10756" xr:uid="{00000000-0005-0000-0000-0000412A0000}"/>
    <cellStyle name="Percent 12 2 4 2 2 2" xfId="10757" xr:uid="{00000000-0005-0000-0000-0000422A0000}"/>
    <cellStyle name="Percent 12 2 4 2 2 3" xfId="10758" xr:uid="{00000000-0005-0000-0000-0000432A0000}"/>
    <cellStyle name="Percent 12 2 4 2 2 4" xfId="10759" xr:uid="{00000000-0005-0000-0000-0000442A0000}"/>
    <cellStyle name="Percent 12 2 4 2 3" xfId="10760" xr:uid="{00000000-0005-0000-0000-0000452A0000}"/>
    <cellStyle name="Percent 12 2 4 2 3 2" xfId="10761" xr:uid="{00000000-0005-0000-0000-0000462A0000}"/>
    <cellStyle name="Percent 12 2 4 2 3 3" xfId="10762" xr:uid="{00000000-0005-0000-0000-0000472A0000}"/>
    <cellStyle name="Percent 12 2 4 2 3 4" xfId="10763" xr:uid="{00000000-0005-0000-0000-0000482A0000}"/>
    <cellStyle name="Percent 12 2 4 2 4" xfId="10764" xr:uid="{00000000-0005-0000-0000-0000492A0000}"/>
    <cellStyle name="Percent 12 2 4 2 5" xfId="10765" xr:uid="{00000000-0005-0000-0000-00004A2A0000}"/>
    <cellStyle name="Percent 12 2 4 2 6" xfId="10766" xr:uid="{00000000-0005-0000-0000-00004B2A0000}"/>
    <cellStyle name="Percent 12 2 4 3" xfId="10767" xr:uid="{00000000-0005-0000-0000-00004C2A0000}"/>
    <cellStyle name="Percent 12 2 4 3 2" xfId="10768" xr:uid="{00000000-0005-0000-0000-00004D2A0000}"/>
    <cellStyle name="Percent 12 2 4 3 2 2" xfId="10769" xr:uid="{00000000-0005-0000-0000-00004E2A0000}"/>
    <cellStyle name="Percent 12 2 4 3 2 3" xfId="10770" xr:uid="{00000000-0005-0000-0000-00004F2A0000}"/>
    <cellStyle name="Percent 12 2 4 3 2 4" xfId="10771" xr:uid="{00000000-0005-0000-0000-0000502A0000}"/>
    <cellStyle name="Percent 12 2 4 3 3" xfId="10772" xr:uid="{00000000-0005-0000-0000-0000512A0000}"/>
    <cellStyle name="Percent 12 2 4 3 3 2" xfId="10773" xr:uid="{00000000-0005-0000-0000-0000522A0000}"/>
    <cellStyle name="Percent 12 2 4 3 3 3" xfId="10774" xr:uid="{00000000-0005-0000-0000-0000532A0000}"/>
    <cellStyle name="Percent 12 2 4 3 3 4" xfId="10775" xr:uid="{00000000-0005-0000-0000-0000542A0000}"/>
    <cellStyle name="Percent 12 2 4 3 4" xfId="10776" xr:uid="{00000000-0005-0000-0000-0000552A0000}"/>
    <cellStyle name="Percent 12 2 4 3 5" xfId="10777" xr:uid="{00000000-0005-0000-0000-0000562A0000}"/>
    <cellStyle name="Percent 12 2 4 3 6" xfId="10778" xr:uid="{00000000-0005-0000-0000-0000572A0000}"/>
    <cellStyle name="Percent 12 2 4 4" xfId="10779" xr:uid="{00000000-0005-0000-0000-0000582A0000}"/>
    <cellStyle name="Percent 12 2 4 4 2" xfId="10780" xr:uid="{00000000-0005-0000-0000-0000592A0000}"/>
    <cellStyle name="Percent 12 2 4 4 3" xfId="10781" xr:uid="{00000000-0005-0000-0000-00005A2A0000}"/>
    <cellStyle name="Percent 12 2 4 4 4" xfId="10782" xr:uid="{00000000-0005-0000-0000-00005B2A0000}"/>
    <cellStyle name="Percent 12 2 4 5" xfId="10783" xr:uid="{00000000-0005-0000-0000-00005C2A0000}"/>
    <cellStyle name="Percent 12 2 4 5 2" xfId="10784" xr:uid="{00000000-0005-0000-0000-00005D2A0000}"/>
    <cellStyle name="Percent 12 2 4 5 3" xfId="10785" xr:uid="{00000000-0005-0000-0000-00005E2A0000}"/>
    <cellStyle name="Percent 12 2 4 5 4" xfId="10786" xr:uid="{00000000-0005-0000-0000-00005F2A0000}"/>
    <cellStyle name="Percent 12 2 4 6" xfId="10787" xr:uid="{00000000-0005-0000-0000-0000602A0000}"/>
    <cellStyle name="Percent 12 2 4 7" xfId="10788" xr:uid="{00000000-0005-0000-0000-0000612A0000}"/>
    <cellStyle name="Percent 12 2 4 8" xfId="10789" xr:uid="{00000000-0005-0000-0000-0000622A0000}"/>
    <cellStyle name="Percent 12 2 5" xfId="10790" xr:uid="{00000000-0005-0000-0000-0000632A0000}"/>
    <cellStyle name="Percent 12 2 5 2" xfId="10791" xr:uid="{00000000-0005-0000-0000-0000642A0000}"/>
    <cellStyle name="Percent 12 2 5 2 2" xfId="10792" xr:uid="{00000000-0005-0000-0000-0000652A0000}"/>
    <cellStyle name="Percent 12 2 5 2 2 2" xfId="10793" xr:uid="{00000000-0005-0000-0000-0000662A0000}"/>
    <cellStyle name="Percent 12 2 5 2 2 3" xfId="10794" xr:uid="{00000000-0005-0000-0000-0000672A0000}"/>
    <cellStyle name="Percent 12 2 5 2 2 4" xfId="10795" xr:uid="{00000000-0005-0000-0000-0000682A0000}"/>
    <cellStyle name="Percent 12 2 5 2 3" xfId="10796" xr:uid="{00000000-0005-0000-0000-0000692A0000}"/>
    <cellStyle name="Percent 12 2 5 2 3 2" xfId="10797" xr:uid="{00000000-0005-0000-0000-00006A2A0000}"/>
    <cellStyle name="Percent 12 2 5 2 3 3" xfId="10798" xr:uid="{00000000-0005-0000-0000-00006B2A0000}"/>
    <cellStyle name="Percent 12 2 5 2 3 4" xfId="10799" xr:uid="{00000000-0005-0000-0000-00006C2A0000}"/>
    <cellStyle name="Percent 12 2 5 2 4" xfId="10800" xr:uid="{00000000-0005-0000-0000-00006D2A0000}"/>
    <cellStyle name="Percent 12 2 5 2 5" xfId="10801" xr:uid="{00000000-0005-0000-0000-00006E2A0000}"/>
    <cellStyle name="Percent 12 2 5 2 6" xfId="10802" xr:uid="{00000000-0005-0000-0000-00006F2A0000}"/>
    <cellStyle name="Percent 12 2 5 3" xfId="10803" xr:uid="{00000000-0005-0000-0000-0000702A0000}"/>
    <cellStyle name="Percent 12 2 5 3 2" xfId="10804" xr:uid="{00000000-0005-0000-0000-0000712A0000}"/>
    <cellStyle name="Percent 12 2 5 3 2 2" xfId="10805" xr:uid="{00000000-0005-0000-0000-0000722A0000}"/>
    <cellStyle name="Percent 12 2 5 3 2 3" xfId="10806" xr:uid="{00000000-0005-0000-0000-0000732A0000}"/>
    <cellStyle name="Percent 12 2 5 3 2 4" xfId="10807" xr:uid="{00000000-0005-0000-0000-0000742A0000}"/>
    <cellStyle name="Percent 12 2 5 3 3" xfId="10808" xr:uid="{00000000-0005-0000-0000-0000752A0000}"/>
    <cellStyle name="Percent 12 2 5 3 3 2" xfId="10809" xr:uid="{00000000-0005-0000-0000-0000762A0000}"/>
    <cellStyle name="Percent 12 2 5 3 3 3" xfId="10810" xr:uid="{00000000-0005-0000-0000-0000772A0000}"/>
    <cellStyle name="Percent 12 2 5 3 3 4" xfId="10811" xr:uid="{00000000-0005-0000-0000-0000782A0000}"/>
    <cellStyle name="Percent 12 2 5 3 4" xfId="10812" xr:uid="{00000000-0005-0000-0000-0000792A0000}"/>
    <cellStyle name="Percent 12 2 5 3 5" xfId="10813" xr:uid="{00000000-0005-0000-0000-00007A2A0000}"/>
    <cellStyle name="Percent 12 2 5 3 6" xfId="10814" xr:uid="{00000000-0005-0000-0000-00007B2A0000}"/>
    <cellStyle name="Percent 12 2 5 4" xfId="10815" xr:uid="{00000000-0005-0000-0000-00007C2A0000}"/>
    <cellStyle name="Percent 12 2 5 4 2" xfId="10816" xr:uid="{00000000-0005-0000-0000-00007D2A0000}"/>
    <cellStyle name="Percent 12 2 5 4 3" xfId="10817" xr:uid="{00000000-0005-0000-0000-00007E2A0000}"/>
    <cellStyle name="Percent 12 2 5 4 4" xfId="10818" xr:uid="{00000000-0005-0000-0000-00007F2A0000}"/>
    <cellStyle name="Percent 12 2 5 5" xfId="10819" xr:uid="{00000000-0005-0000-0000-0000802A0000}"/>
    <cellStyle name="Percent 12 2 5 5 2" xfId="10820" xr:uid="{00000000-0005-0000-0000-0000812A0000}"/>
    <cellStyle name="Percent 12 2 5 5 3" xfId="10821" xr:uid="{00000000-0005-0000-0000-0000822A0000}"/>
    <cellStyle name="Percent 12 2 5 5 4" xfId="10822" xr:uid="{00000000-0005-0000-0000-0000832A0000}"/>
    <cellStyle name="Percent 12 2 5 6" xfId="10823" xr:uid="{00000000-0005-0000-0000-0000842A0000}"/>
    <cellStyle name="Percent 12 2 5 7" xfId="10824" xr:uid="{00000000-0005-0000-0000-0000852A0000}"/>
    <cellStyle name="Percent 12 2 5 8" xfId="10825" xr:uid="{00000000-0005-0000-0000-0000862A0000}"/>
    <cellStyle name="Percent 12 2 6" xfId="10826" xr:uid="{00000000-0005-0000-0000-0000872A0000}"/>
    <cellStyle name="Percent 12 2 6 2" xfId="10827" xr:uid="{00000000-0005-0000-0000-0000882A0000}"/>
    <cellStyle name="Percent 12 2 6 2 2" xfId="10828" xr:uid="{00000000-0005-0000-0000-0000892A0000}"/>
    <cellStyle name="Percent 12 2 6 2 3" xfId="10829" xr:uid="{00000000-0005-0000-0000-00008A2A0000}"/>
    <cellStyle name="Percent 12 2 6 2 4" xfId="10830" xr:uid="{00000000-0005-0000-0000-00008B2A0000}"/>
    <cellStyle name="Percent 12 2 6 3" xfId="10831" xr:uid="{00000000-0005-0000-0000-00008C2A0000}"/>
    <cellStyle name="Percent 12 2 6 3 2" xfId="10832" xr:uid="{00000000-0005-0000-0000-00008D2A0000}"/>
    <cellStyle name="Percent 12 2 6 3 3" xfId="10833" xr:uid="{00000000-0005-0000-0000-00008E2A0000}"/>
    <cellStyle name="Percent 12 2 6 3 4" xfId="10834" xr:uid="{00000000-0005-0000-0000-00008F2A0000}"/>
    <cellStyle name="Percent 12 2 6 4" xfId="10835" xr:uid="{00000000-0005-0000-0000-0000902A0000}"/>
    <cellStyle name="Percent 12 2 6 5" xfId="10836" xr:uid="{00000000-0005-0000-0000-0000912A0000}"/>
    <cellStyle name="Percent 12 2 6 6" xfId="10837" xr:uid="{00000000-0005-0000-0000-0000922A0000}"/>
    <cellStyle name="Percent 12 2 7" xfId="10838" xr:uid="{00000000-0005-0000-0000-0000932A0000}"/>
    <cellStyle name="Percent 12 2 7 2" xfId="10839" xr:uid="{00000000-0005-0000-0000-0000942A0000}"/>
    <cellStyle name="Percent 12 2 7 2 2" xfId="10840" xr:uid="{00000000-0005-0000-0000-0000952A0000}"/>
    <cellStyle name="Percent 12 2 7 2 3" xfId="10841" xr:uid="{00000000-0005-0000-0000-0000962A0000}"/>
    <cellStyle name="Percent 12 2 7 2 4" xfId="10842" xr:uid="{00000000-0005-0000-0000-0000972A0000}"/>
    <cellStyle name="Percent 12 2 7 3" xfId="10843" xr:uid="{00000000-0005-0000-0000-0000982A0000}"/>
    <cellStyle name="Percent 12 2 7 3 2" xfId="10844" xr:uid="{00000000-0005-0000-0000-0000992A0000}"/>
    <cellStyle name="Percent 12 2 7 3 3" xfId="10845" xr:uid="{00000000-0005-0000-0000-00009A2A0000}"/>
    <cellStyle name="Percent 12 2 7 3 4" xfId="10846" xr:uid="{00000000-0005-0000-0000-00009B2A0000}"/>
    <cellStyle name="Percent 12 2 7 4" xfId="10847" xr:uid="{00000000-0005-0000-0000-00009C2A0000}"/>
    <cellStyle name="Percent 12 2 7 5" xfId="10848" xr:uid="{00000000-0005-0000-0000-00009D2A0000}"/>
    <cellStyle name="Percent 12 2 7 6" xfId="10849" xr:uid="{00000000-0005-0000-0000-00009E2A0000}"/>
    <cellStyle name="Percent 12 2 8" xfId="10850" xr:uid="{00000000-0005-0000-0000-00009F2A0000}"/>
    <cellStyle name="Percent 12 2 8 2" xfId="10851" xr:uid="{00000000-0005-0000-0000-0000A02A0000}"/>
    <cellStyle name="Percent 12 2 8 3" xfId="10852" xr:uid="{00000000-0005-0000-0000-0000A12A0000}"/>
    <cellStyle name="Percent 12 2 8 4" xfId="10853" xr:uid="{00000000-0005-0000-0000-0000A22A0000}"/>
    <cellStyle name="Percent 12 2 9" xfId="10854" xr:uid="{00000000-0005-0000-0000-0000A32A0000}"/>
    <cellStyle name="Percent 12 2 9 2" xfId="10855" xr:uid="{00000000-0005-0000-0000-0000A42A0000}"/>
    <cellStyle name="Percent 12 2 9 3" xfId="10856" xr:uid="{00000000-0005-0000-0000-0000A52A0000}"/>
    <cellStyle name="Percent 12 2 9 4" xfId="10857" xr:uid="{00000000-0005-0000-0000-0000A62A0000}"/>
    <cellStyle name="Percent 12 2 9 5" xfId="10858" xr:uid="{00000000-0005-0000-0000-0000A72A0000}"/>
    <cellStyle name="Percent 12 3" xfId="10859" xr:uid="{00000000-0005-0000-0000-0000A82A0000}"/>
    <cellStyle name="Percent 12 3 10" xfId="10860" xr:uid="{00000000-0005-0000-0000-0000A92A0000}"/>
    <cellStyle name="Percent 12 3 2" xfId="10861" xr:uid="{00000000-0005-0000-0000-0000AA2A0000}"/>
    <cellStyle name="Percent 12 3 2 2" xfId="10862" xr:uid="{00000000-0005-0000-0000-0000AB2A0000}"/>
    <cellStyle name="Percent 12 3 2 2 2" xfId="10863" xr:uid="{00000000-0005-0000-0000-0000AC2A0000}"/>
    <cellStyle name="Percent 12 3 2 2 2 2" xfId="10864" xr:uid="{00000000-0005-0000-0000-0000AD2A0000}"/>
    <cellStyle name="Percent 12 3 2 2 2 3" xfId="10865" xr:uid="{00000000-0005-0000-0000-0000AE2A0000}"/>
    <cellStyle name="Percent 12 3 2 2 2 4" xfId="10866" xr:uid="{00000000-0005-0000-0000-0000AF2A0000}"/>
    <cellStyle name="Percent 12 3 2 2 3" xfId="10867" xr:uid="{00000000-0005-0000-0000-0000B02A0000}"/>
    <cellStyle name="Percent 12 3 2 2 3 2" xfId="10868" xr:uid="{00000000-0005-0000-0000-0000B12A0000}"/>
    <cellStyle name="Percent 12 3 2 2 3 3" xfId="10869" xr:uid="{00000000-0005-0000-0000-0000B22A0000}"/>
    <cellStyle name="Percent 12 3 2 2 3 4" xfId="10870" xr:uid="{00000000-0005-0000-0000-0000B32A0000}"/>
    <cellStyle name="Percent 12 3 2 2 4" xfId="10871" xr:uid="{00000000-0005-0000-0000-0000B42A0000}"/>
    <cellStyle name="Percent 12 3 2 2 5" xfId="10872" xr:uid="{00000000-0005-0000-0000-0000B52A0000}"/>
    <cellStyle name="Percent 12 3 2 2 6" xfId="10873" xr:uid="{00000000-0005-0000-0000-0000B62A0000}"/>
    <cellStyle name="Percent 12 3 2 3" xfId="10874" xr:uid="{00000000-0005-0000-0000-0000B72A0000}"/>
    <cellStyle name="Percent 12 3 2 3 2" xfId="10875" xr:uid="{00000000-0005-0000-0000-0000B82A0000}"/>
    <cellStyle name="Percent 12 3 2 3 2 2" xfId="10876" xr:uid="{00000000-0005-0000-0000-0000B92A0000}"/>
    <cellStyle name="Percent 12 3 2 3 2 3" xfId="10877" xr:uid="{00000000-0005-0000-0000-0000BA2A0000}"/>
    <cellStyle name="Percent 12 3 2 3 2 4" xfId="10878" xr:uid="{00000000-0005-0000-0000-0000BB2A0000}"/>
    <cellStyle name="Percent 12 3 2 3 3" xfId="10879" xr:uid="{00000000-0005-0000-0000-0000BC2A0000}"/>
    <cellStyle name="Percent 12 3 2 3 3 2" xfId="10880" xr:uid="{00000000-0005-0000-0000-0000BD2A0000}"/>
    <cellStyle name="Percent 12 3 2 3 3 3" xfId="10881" xr:uid="{00000000-0005-0000-0000-0000BE2A0000}"/>
    <cellStyle name="Percent 12 3 2 3 3 4" xfId="10882" xr:uid="{00000000-0005-0000-0000-0000BF2A0000}"/>
    <cellStyle name="Percent 12 3 2 3 4" xfId="10883" xr:uid="{00000000-0005-0000-0000-0000C02A0000}"/>
    <cellStyle name="Percent 12 3 2 3 5" xfId="10884" xr:uid="{00000000-0005-0000-0000-0000C12A0000}"/>
    <cellStyle name="Percent 12 3 2 3 6" xfId="10885" xr:uid="{00000000-0005-0000-0000-0000C22A0000}"/>
    <cellStyle name="Percent 12 3 2 4" xfId="10886" xr:uid="{00000000-0005-0000-0000-0000C32A0000}"/>
    <cellStyle name="Percent 12 3 2 4 2" xfId="10887" xr:uid="{00000000-0005-0000-0000-0000C42A0000}"/>
    <cellStyle name="Percent 12 3 2 4 3" xfId="10888" xr:uid="{00000000-0005-0000-0000-0000C52A0000}"/>
    <cellStyle name="Percent 12 3 2 4 4" xfId="10889" xr:uid="{00000000-0005-0000-0000-0000C62A0000}"/>
    <cellStyle name="Percent 12 3 2 5" xfId="10890" xr:uid="{00000000-0005-0000-0000-0000C72A0000}"/>
    <cellStyle name="Percent 12 3 2 5 2" xfId="10891" xr:uid="{00000000-0005-0000-0000-0000C82A0000}"/>
    <cellStyle name="Percent 12 3 2 5 3" xfId="10892" xr:uid="{00000000-0005-0000-0000-0000C92A0000}"/>
    <cellStyle name="Percent 12 3 2 5 4" xfId="10893" xr:uid="{00000000-0005-0000-0000-0000CA2A0000}"/>
    <cellStyle name="Percent 12 3 2 6" xfId="10894" xr:uid="{00000000-0005-0000-0000-0000CB2A0000}"/>
    <cellStyle name="Percent 12 3 2 7" xfId="10895" xr:uid="{00000000-0005-0000-0000-0000CC2A0000}"/>
    <cellStyle name="Percent 12 3 2 8" xfId="10896" xr:uid="{00000000-0005-0000-0000-0000CD2A0000}"/>
    <cellStyle name="Percent 12 3 3" xfId="10897" xr:uid="{00000000-0005-0000-0000-0000CE2A0000}"/>
    <cellStyle name="Percent 12 3 3 2" xfId="10898" xr:uid="{00000000-0005-0000-0000-0000CF2A0000}"/>
    <cellStyle name="Percent 12 3 3 2 2" xfId="10899" xr:uid="{00000000-0005-0000-0000-0000D02A0000}"/>
    <cellStyle name="Percent 12 3 3 2 2 2" xfId="10900" xr:uid="{00000000-0005-0000-0000-0000D12A0000}"/>
    <cellStyle name="Percent 12 3 3 2 2 3" xfId="10901" xr:uid="{00000000-0005-0000-0000-0000D22A0000}"/>
    <cellStyle name="Percent 12 3 3 2 2 4" xfId="10902" xr:uid="{00000000-0005-0000-0000-0000D32A0000}"/>
    <cellStyle name="Percent 12 3 3 2 3" xfId="10903" xr:uid="{00000000-0005-0000-0000-0000D42A0000}"/>
    <cellStyle name="Percent 12 3 3 2 3 2" xfId="10904" xr:uid="{00000000-0005-0000-0000-0000D52A0000}"/>
    <cellStyle name="Percent 12 3 3 2 3 3" xfId="10905" xr:uid="{00000000-0005-0000-0000-0000D62A0000}"/>
    <cellStyle name="Percent 12 3 3 2 3 4" xfId="10906" xr:uid="{00000000-0005-0000-0000-0000D72A0000}"/>
    <cellStyle name="Percent 12 3 3 2 4" xfId="10907" xr:uid="{00000000-0005-0000-0000-0000D82A0000}"/>
    <cellStyle name="Percent 12 3 3 2 5" xfId="10908" xr:uid="{00000000-0005-0000-0000-0000D92A0000}"/>
    <cellStyle name="Percent 12 3 3 2 6" xfId="10909" xr:uid="{00000000-0005-0000-0000-0000DA2A0000}"/>
    <cellStyle name="Percent 12 3 3 3" xfId="10910" xr:uid="{00000000-0005-0000-0000-0000DB2A0000}"/>
    <cellStyle name="Percent 12 3 3 3 2" xfId="10911" xr:uid="{00000000-0005-0000-0000-0000DC2A0000}"/>
    <cellStyle name="Percent 12 3 3 3 2 2" xfId="10912" xr:uid="{00000000-0005-0000-0000-0000DD2A0000}"/>
    <cellStyle name="Percent 12 3 3 3 2 3" xfId="10913" xr:uid="{00000000-0005-0000-0000-0000DE2A0000}"/>
    <cellStyle name="Percent 12 3 3 3 2 4" xfId="10914" xr:uid="{00000000-0005-0000-0000-0000DF2A0000}"/>
    <cellStyle name="Percent 12 3 3 3 3" xfId="10915" xr:uid="{00000000-0005-0000-0000-0000E02A0000}"/>
    <cellStyle name="Percent 12 3 3 3 3 2" xfId="10916" xr:uid="{00000000-0005-0000-0000-0000E12A0000}"/>
    <cellStyle name="Percent 12 3 3 3 3 3" xfId="10917" xr:uid="{00000000-0005-0000-0000-0000E22A0000}"/>
    <cellStyle name="Percent 12 3 3 3 3 4" xfId="10918" xr:uid="{00000000-0005-0000-0000-0000E32A0000}"/>
    <cellStyle name="Percent 12 3 3 3 4" xfId="10919" xr:uid="{00000000-0005-0000-0000-0000E42A0000}"/>
    <cellStyle name="Percent 12 3 3 3 5" xfId="10920" xr:uid="{00000000-0005-0000-0000-0000E52A0000}"/>
    <cellStyle name="Percent 12 3 3 3 6" xfId="10921" xr:uid="{00000000-0005-0000-0000-0000E62A0000}"/>
    <cellStyle name="Percent 12 3 3 4" xfId="10922" xr:uid="{00000000-0005-0000-0000-0000E72A0000}"/>
    <cellStyle name="Percent 12 3 3 4 2" xfId="10923" xr:uid="{00000000-0005-0000-0000-0000E82A0000}"/>
    <cellStyle name="Percent 12 3 3 4 3" xfId="10924" xr:uid="{00000000-0005-0000-0000-0000E92A0000}"/>
    <cellStyle name="Percent 12 3 3 4 4" xfId="10925" xr:uid="{00000000-0005-0000-0000-0000EA2A0000}"/>
    <cellStyle name="Percent 12 3 3 5" xfId="10926" xr:uid="{00000000-0005-0000-0000-0000EB2A0000}"/>
    <cellStyle name="Percent 12 3 3 5 2" xfId="10927" xr:uid="{00000000-0005-0000-0000-0000EC2A0000}"/>
    <cellStyle name="Percent 12 3 3 5 3" xfId="10928" xr:uid="{00000000-0005-0000-0000-0000ED2A0000}"/>
    <cellStyle name="Percent 12 3 3 5 4" xfId="10929" xr:uid="{00000000-0005-0000-0000-0000EE2A0000}"/>
    <cellStyle name="Percent 12 3 3 6" xfId="10930" xr:uid="{00000000-0005-0000-0000-0000EF2A0000}"/>
    <cellStyle name="Percent 12 3 3 7" xfId="10931" xr:uid="{00000000-0005-0000-0000-0000F02A0000}"/>
    <cellStyle name="Percent 12 3 3 8" xfId="10932" xr:uid="{00000000-0005-0000-0000-0000F12A0000}"/>
    <cellStyle name="Percent 12 3 4" xfId="10933" xr:uid="{00000000-0005-0000-0000-0000F22A0000}"/>
    <cellStyle name="Percent 12 3 4 2" xfId="10934" xr:uid="{00000000-0005-0000-0000-0000F32A0000}"/>
    <cellStyle name="Percent 12 3 4 2 2" xfId="10935" xr:uid="{00000000-0005-0000-0000-0000F42A0000}"/>
    <cellStyle name="Percent 12 3 4 2 3" xfId="10936" xr:uid="{00000000-0005-0000-0000-0000F52A0000}"/>
    <cellStyle name="Percent 12 3 4 2 4" xfId="10937" xr:uid="{00000000-0005-0000-0000-0000F62A0000}"/>
    <cellStyle name="Percent 12 3 4 3" xfId="10938" xr:uid="{00000000-0005-0000-0000-0000F72A0000}"/>
    <cellStyle name="Percent 12 3 4 3 2" xfId="10939" xr:uid="{00000000-0005-0000-0000-0000F82A0000}"/>
    <cellStyle name="Percent 12 3 4 3 3" xfId="10940" xr:uid="{00000000-0005-0000-0000-0000F92A0000}"/>
    <cellStyle name="Percent 12 3 4 3 4" xfId="10941" xr:uid="{00000000-0005-0000-0000-0000FA2A0000}"/>
    <cellStyle name="Percent 12 3 4 4" xfId="10942" xr:uid="{00000000-0005-0000-0000-0000FB2A0000}"/>
    <cellStyle name="Percent 12 3 4 5" xfId="10943" xr:uid="{00000000-0005-0000-0000-0000FC2A0000}"/>
    <cellStyle name="Percent 12 3 4 6" xfId="10944" xr:uid="{00000000-0005-0000-0000-0000FD2A0000}"/>
    <cellStyle name="Percent 12 3 5" xfId="10945" xr:uid="{00000000-0005-0000-0000-0000FE2A0000}"/>
    <cellStyle name="Percent 12 3 5 2" xfId="10946" xr:uid="{00000000-0005-0000-0000-0000FF2A0000}"/>
    <cellStyle name="Percent 12 3 5 2 2" xfId="10947" xr:uid="{00000000-0005-0000-0000-0000002B0000}"/>
    <cellStyle name="Percent 12 3 5 2 3" xfId="10948" xr:uid="{00000000-0005-0000-0000-0000012B0000}"/>
    <cellStyle name="Percent 12 3 5 2 4" xfId="10949" xr:uid="{00000000-0005-0000-0000-0000022B0000}"/>
    <cellStyle name="Percent 12 3 5 3" xfId="10950" xr:uid="{00000000-0005-0000-0000-0000032B0000}"/>
    <cellStyle name="Percent 12 3 5 3 2" xfId="10951" xr:uid="{00000000-0005-0000-0000-0000042B0000}"/>
    <cellStyle name="Percent 12 3 5 3 3" xfId="10952" xr:uid="{00000000-0005-0000-0000-0000052B0000}"/>
    <cellStyle name="Percent 12 3 5 3 4" xfId="10953" xr:uid="{00000000-0005-0000-0000-0000062B0000}"/>
    <cellStyle name="Percent 12 3 5 4" xfId="10954" xr:uid="{00000000-0005-0000-0000-0000072B0000}"/>
    <cellStyle name="Percent 12 3 5 5" xfId="10955" xr:uid="{00000000-0005-0000-0000-0000082B0000}"/>
    <cellStyle name="Percent 12 3 5 6" xfId="10956" xr:uid="{00000000-0005-0000-0000-0000092B0000}"/>
    <cellStyle name="Percent 12 3 6" xfId="10957" xr:uid="{00000000-0005-0000-0000-00000A2B0000}"/>
    <cellStyle name="Percent 12 3 6 2" xfId="10958" xr:uid="{00000000-0005-0000-0000-00000B2B0000}"/>
    <cellStyle name="Percent 12 3 6 3" xfId="10959" xr:uid="{00000000-0005-0000-0000-00000C2B0000}"/>
    <cellStyle name="Percent 12 3 6 4" xfId="10960" xr:uid="{00000000-0005-0000-0000-00000D2B0000}"/>
    <cellStyle name="Percent 12 3 7" xfId="10961" xr:uid="{00000000-0005-0000-0000-00000E2B0000}"/>
    <cellStyle name="Percent 12 3 7 2" xfId="10962" xr:uid="{00000000-0005-0000-0000-00000F2B0000}"/>
    <cellStyle name="Percent 12 3 7 3" xfId="10963" xr:uid="{00000000-0005-0000-0000-0000102B0000}"/>
    <cellStyle name="Percent 12 3 7 4" xfId="10964" xr:uid="{00000000-0005-0000-0000-0000112B0000}"/>
    <cellStyle name="Percent 12 3 8" xfId="10965" xr:uid="{00000000-0005-0000-0000-0000122B0000}"/>
    <cellStyle name="Percent 12 3 9" xfId="10966" xr:uid="{00000000-0005-0000-0000-0000132B0000}"/>
    <cellStyle name="Percent 12 4" xfId="10967" xr:uid="{00000000-0005-0000-0000-0000142B0000}"/>
    <cellStyle name="Percent 12 4 2" xfId="10968" xr:uid="{00000000-0005-0000-0000-0000152B0000}"/>
    <cellStyle name="Percent 12 4 2 2" xfId="10969" xr:uid="{00000000-0005-0000-0000-0000162B0000}"/>
    <cellStyle name="Percent 12 4 2 2 2" xfId="10970" xr:uid="{00000000-0005-0000-0000-0000172B0000}"/>
    <cellStyle name="Percent 12 4 2 2 3" xfId="10971" xr:uid="{00000000-0005-0000-0000-0000182B0000}"/>
    <cellStyle name="Percent 12 4 2 2 4" xfId="10972" xr:uid="{00000000-0005-0000-0000-0000192B0000}"/>
    <cellStyle name="Percent 12 4 2 3" xfId="10973" xr:uid="{00000000-0005-0000-0000-00001A2B0000}"/>
    <cellStyle name="Percent 12 4 2 3 2" xfId="10974" xr:uid="{00000000-0005-0000-0000-00001B2B0000}"/>
    <cellStyle name="Percent 12 4 2 3 3" xfId="10975" xr:uid="{00000000-0005-0000-0000-00001C2B0000}"/>
    <cellStyle name="Percent 12 4 2 3 4" xfId="10976" xr:uid="{00000000-0005-0000-0000-00001D2B0000}"/>
    <cellStyle name="Percent 12 4 2 4" xfId="10977" xr:uid="{00000000-0005-0000-0000-00001E2B0000}"/>
    <cellStyle name="Percent 12 4 2 5" xfId="10978" xr:uid="{00000000-0005-0000-0000-00001F2B0000}"/>
    <cellStyle name="Percent 12 4 2 6" xfId="10979" xr:uid="{00000000-0005-0000-0000-0000202B0000}"/>
    <cellStyle name="Percent 12 4 3" xfId="10980" xr:uid="{00000000-0005-0000-0000-0000212B0000}"/>
    <cellStyle name="Percent 12 4 3 2" xfId="10981" xr:uid="{00000000-0005-0000-0000-0000222B0000}"/>
    <cellStyle name="Percent 12 4 3 2 2" xfId="10982" xr:uid="{00000000-0005-0000-0000-0000232B0000}"/>
    <cellStyle name="Percent 12 4 3 2 3" xfId="10983" xr:uid="{00000000-0005-0000-0000-0000242B0000}"/>
    <cellStyle name="Percent 12 4 3 2 4" xfId="10984" xr:uid="{00000000-0005-0000-0000-0000252B0000}"/>
    <cellStyle name="Percent 12 4 3 3" xfId="10985" xr:uid="{00000000-0005-0000-0000-0000262B0000}"/>
    <cellStyle name="Percent 12 4 3 3 2" xfId="10986" xr:uid="{00000000-0005-0000-0000-0000272B0000}"/>
    <cellStyle name="Percent 12 4 3 3 3" xfId="10987" xr:uid="{00000000-0005-0000-0000-0000282B0000}"/>
    <cellStyle name="Percent 12 4 3 3 4" xfId="10988" xr:uid="{00000000-0005-0000-0000-0000292B0000}"/>
    <cellStyle name="Percent 12 4 3 4" xfId="10989" xr:uid="{00000000-0005-0000-0000-00002A2B0000}"/>
    <cellStyle name="Percent 12 4 3 5" xfId="10990" xr:uid="{00000000-0005-0000-0000-00002B2B0000}"/>
    <cellStyle name="Percent 12 4 3 6" xfId="10991" xr:uid="{00000000-0005-0000-0000-00002C2B0000}"/>
    <cellStyle name="Percent 12 4 4" xfId="10992" xr:uid="{00000000-0005-0000-0000-00002D2B0000}"/>
    <cellStyle name="Percent 12 4 4 2" xfId="10993" xr:uid="{00000000-0005-0000-0000-00002E2B0000}"/>
    <cellStyle name="Percent 12 4 4 3" xfId="10994" xr:uid="{00000000-0005-0000-0000-00002F2B0000}"/>
    <cellStyle name="Percent 12 4 4 4" xfId="10995" xr:uid="{00000000-0005-0000-0000-0000302B0000}"/>
    <cellStyle name="Percent 12 4 5" xfId="10996" xr:uid="{00000000-0005-0000-0000-0000312B0000}"/>
    <cellStyle name="Percent 12 4 5 2" xfId="10997" xr:uid="{00000000-0005-0000-0000-0000322B0000}"/>
    <cellStyle name="Percent 12 4 5 3" xfId="10998" xr:uid="{00000000-0005-0000-0000-0000332B0000}"/>
    <cellStyle name="Percent 12 4 5 4" xfId="10999" xr:uid="{00000000-0005-0000-0000-0000342B0000}"/>
    <cellStyle name="Percent 12 4 6" xfId="11000" xr:uid="{00000000-0005-0000-0000-0000352B0000}"/>
    <cellStyle name="Percent 12 4 7" xfId="11001" xr:uid="{00000000-0005-0000-0000-0000362B0000}"/>
    <cellStyle name="Percent 12 4 8" xfId="11002" xr:uid="{00000000-0005-0000-0000-0000372B0000}"/>
    <cellStyle name="Percent 12 5" xfId="11003" xr:uid="{00000000-0005-0000-0000-0000382B0000}"/>
    <cellStyle name="Percent 12 5 2" xfId="11004" xr:uid="{00000000-0005-0000-0000-0000392B0000}"/>
    <cellStyle name="Percent 12 5 2 2" xfId="11005" xr:uid="{00000000-0005-0000-0000-00003A2B0000}"/>
    <cellStyle name="Percent 12 5 2 2 2" xfId="11006" xr:uid="{00000000-0005-0000-0000-00003B2B0000}"/>
    <cellStyle name="Percent 12 5 2 2 3" xfId="11007" xr:uid="{00000000-0005-0000-0000-00003C2B0000}"/>
    <cellStyle name="Percent 12 5 2 2 4" xfId="11008" xr:uid="{00000000-0005-0000-0000-00003D2B0000}"/>
    <cellStyle name="Percent 12 5 2 3" xfId="11009" xr:uid="{00000000-0005-0000-0000-00003E2B0000}"/>
    <cellStyle name="Percent 12 5 2 3 2" xfId="11010" xr:uid="{00000000-0005-0000-0000-00003F2B0000}"/>
    <cellStyle name="Percent 12 5 2 3 3" xfId="11011" xr:uid="{00000000-0005-0000-0000-0000402B0000}"/>
    <cellStyle name="Percent 12 5 2 3 4" xfId="11012" xr:uid="{00000000-0005-0000-0000-0000412B0000}"/>
    <cellStyle name="Percent 12 5 2 4" xfId="11013" xr:uid="{00000000-0005-0000-0000-0000422B0000}"/>
    <cellStyle name="Percent 12 5 2 5" xfId="11014" xr:uid="{00000000-0005-0000-0000-0000432B0000}"/>
    <cellStyle name="Percent 12 5 2 6" xfId="11015" xr:uid="{00000000-0005-0000-0000-0000442B0000}"/>
    <cellStyle name="Percent 12 5 3" xfId="11016" xr:uid="{00000000-0005-0000-0000-0000452B0000}"/>
    <cellStyle name="Percent 12 5 3 2" xfId="11017" xr:uid="{00000000-0005-0000-0000-0000462B0000}"/>
    <cellStyle name="Percent 12 5 3 2 2" xfId="11018" xr:uid="{00000000-0005-0000-0000-0000472B0000}"/>
    <cellStyle name="Percent 12 5 3 2 3" xfId="11019" xr:uid="{00000000-0005-0000-0000-0000482B0000}"/>
    <cellStyle name="Percent 12 5 3 2 4" xfId="11020" xr:uid="{00000000-0005-0000-0000-0000492B0000}"/>
    <cellStyle name="Percent 12 5 3 3" xfId="11021" xr:uid="{00000000-0005-0000-0000-00004A2B0000}"/>
    <cellStyle name="Percent 12 5 3 3 2" xfId="11022" xr:uid="{00000000-0005-0000-0000-00004B2B0000}"/>
    <cellStyle name="Percent 12 5 3 3 3" xfId="11023" xr:uid="{00000000-0005-0000-0000-00004C2B0000}"/>
    <cellStyle name="Percent 12 5 3 3 4" xfId="11024" xr:uid="{00000000-0005-0000-0000-00004D2B0000}"/>
    <cellStyle name="Percent 12 5 3 4" xfId="11025" xr:uid="{00000000-0005-0000-0000-00004E2B0000}"/>
    <cellStyle name="Percent 12 5 3 5" xfId="11026" xr:uid="{00000000-0005-0000-0000-00004F2B0000}"/>
    <cellStyle name="Percent 12 5 3 6" xfId="11027" xr:uid="{00000000-0005-0000-0000-0000502B0000}"/>
    <cellStyle name="Percent 12 5 4" xfId="11028" xr:uid="{00000000-0005-0000-0000-0000512B0000}"/>
    <cellStyle name="Percent 12 5 4 2" xfId="11029" xr:uid="{00000000-0005-0000-0000-0000522B0000}"/>
    <cellStyle name="Percent 12 5 4 3" xfId="11030" xr:uid="{00000000-0005-0000-0000-0000532B0000}"/>
    <cellStyle name="Percent 12 5 4 4" xfId="11031" xr:uid="{00000000-0005-0000-0000-0000542B0000}"/>
    <cellStyle name="Percent 12 5 5" xfId="11032" xr:uid="{00000000-0005-0000-0000-0000552B0000}"/>
    <cellStyle name="Percent 12 5 5 2" xfId="11033" xr:uid="{00000000-0005-0000-0000-0000562B0000}"/>
    <cellStyle name="Percent 12 5 5 3" xfId="11034" xr:uid="{00000000-0005-0000-0000-0000572B0000}"/>
    <cellStyle name="Percent 12 5 5 4" xfId="11035" xr:uid="{00000000-0005-0000-0000-0000582B0000}"/>
    <cellStyle name="Percent 12 5 6" xfId="11036" xr:uid="{00000000-0005-0000-0000-0000592B0000}"/>
    <cellStyle name="Percent 12 5 7" xfId="11037" xr:uid="{00000000-0005-0000-0000-00005A2B0000}"/>
    <cellStyle name="Percent 12 5 8" xfId="11038" xr:uid="{00000000-0005-0000-0000-00005B2B0000}"/>
    <cellStyle name="Percent 12 6" xfId="11039" xr:uid="{00000000-0005-0000-0000-00005C2B0000}"/>
    <cellStyle name="Percent 12 6 2" xfId="11040" xr:uid="{00000000-0005-0000-0000-00005D2B0000}"/>
    <cellStyle name="Percent 12 6 2 2" xfId="11041" xr:uid="{00000000-0005-0000-0000-00005E2B0000}"/>
    <cellStyle name="Percent 12 6 2 2 2" xfId="11042" xr:uid="{00000000-0005-0000-0000-00005F2B0000}"/>
    <cellStyle name="Percent 12 6 2 2 3" xfId="11043" xr:uid="{00000000-0005-0000-0000-0000602B0000}"/>
    <cellStyle name="Percent 12 6 2 2 4" xfId="11044" xr:uid="{00000000-0005-0000-0000-0000612B0000}"/>
    <cellStyle name="Percent 12 6 2 3" xfId="11045" xr:uid="{00000000-0005-0000-0000-0000622B0000}"/>
    <cellStyle name="Percent 12 6 2 3 2" xfId="11046" xr:uid="{00000000-0005-0000-0000-0000632B0000}"/>
    <cellStyle name="Percent 12 6 2 3 3" xfId="11047" xr:uid="{00000000-0005-0000-0000-0000642B0000}"/>
    <cellStyle name="Percent 12 6 2 3 4" xfId="11048" xr:uid="{00000000-0005-0000-0000-0000652B0000}"/>
    <cellStyle name="Percent 12 6 2 4" xfId="11049" xr:uid="{00000000-0005-0000-0000-0000662B0000}"/>
    <cellStyle name="Percent 12 6 2 5" xfId="11050" xr:uid="{00000000-0005-0000-0000-0000672B0000}"/>
    <cellStyle name="Percent 12 6 2 6" xfId="11051" xr:uid="{00000000-0005-0000-0000-0000682B0000}"/>
    <cellStyle name="Percent 12 6 3" xfId="11052" xr:uid="{00000000-0005-0000-0000-0000692B0000}"/>
    <cellStyle name="Percent 12 6 3 2" xfId="11053" xr:uid="{00000000-0005-0000-0000-00006A2B0000}"/>
    <cellStyle name="Percent 12 6 3 2 2" xfId="11054" xr:uid="{00000000-0005-0000-0000-00006B2B0000}"/>
    <cellStyle name="Percent 12 6 3 2 3" xfId="11055" xr:uid="{00000000-0005-0000-0000-00006C2B0000}"/>
    <cellStyle name="Percent 12 6 3 2 4" xfId="11056" xr:uid="{00000000-0005-0000-0000-00006D2B0000}"/>
    <cellStyle name="Percent 12 6 3 3" xfId="11057" xr:uid="{00000000-0005-0000-0000-00006E2B0000}"/>
    <cellStyle name="Percent 12 6 3 3 2" xfId="11058" xr:uid="{00000000-0005-0000-0000-00006F2B0000}"/>
    <cellStyle name="Percent 12 6 3 3 3" xfId="11059" xr:uid="{00000000-0005-0000-0000-0000702B0000}"/>
    <cellStyle name="Percent 12 6 3 3 4" xfId="11060" xr:uid="{00000000-0005-0000-0000-0000712B0000}"/>
    <cellStyle name="Percent 12 6 3 4" xfId="11061" xr:uid="{00000000-0005-0000-0000-0000722B0000}"/>
    <cellStyle name="Percent 12 6 3 5" xfId="11062" xr:uid="{00000000-0005-0000-0000-0000732B0000}"/>
    <cellStyle name="Percent 12 6 3 6" xfId="11063" xr:uid="{00000000-0005-0000-0000-0000742B0000}"/>
    <cellStyle name="Percent 12 6 4" xfId="11064" xr:uid="{00000000-0005-0000-0000-0000752B0000}"/>
    <cellStyle name="Percent 12 6 4 2" xfId="11065" xr:uid="{00000000-0005-0000-0000-0000762B0000}"/>
    <cellStyle name="Percent 12 6 4 3" xfId="11066" xr:uid="{00000000-0005-0000-0000-0000772B0000}"/>
    <cellStyle name="Percent 12 6 4 4" xfId="11067" xr:uid="{00000000-0005-0000-0000-0000782B0000}"/>
    <cellStyle name="Percent 12 6 5" xfId="11068" xr:uid="{00000000-0005-0000-0000-0000792B0000}"/>
    <cellStyle name="Percent 12 6 5 2" xfId="11069" xr:uid="{00000000-0005-0000-0000-00007A2B0000}"/>
    <cellStyle name="Percent 12 6 5 3" xfId="11070" xr:uid="{00000000-0005-0000-0000-00007B2B0000}"/>
    <cellStyle name="Percent 12 6 5 4" xfId="11071" xr:uid="{00000000-0005-0000-0000-00007C2B0000}"/>
    <cellStyle name="Percent 12 6 6" xfId="11072" xr:uid="{00000000-0005-0000-0000-00007D2B0000}"/>
    <cellStyle name="Percent 12 6 7" xfId="11073" xr:uid="{00000000-0005-0000-0000-00007E2B0000}"/>
    <cellStyle name="Percent 12 6 8" xfId="11074" xr:uid="{00000000-0005-0000-0000-00007F2B0000}"/>
    <cellStyle name="Percent 12 7" xfId="11075" xr:uid="{00000000-0005-0000-0000-0000802B0000}"/>
    <cellStyle name="Percent 12 7 2" xfId="11076" xr:uid="{00000000-0005-0000-0000-0000812B0000}"/>
    <cellStyle name="Percent 12 7 2 2" xfId="11077" xr:uid="{00000000-0005-0000-0000-0000822B0000}"/>
    <cellStyle name="Percent 12 7 2 3" xfId="11078" xr:uid="{00000000-0005-0000-0000-0000832B0000}"/>
    <cellStyle name="Percent 12 7 2 4" xfId="11079" xr:uid="{00000000-0005-0000-0000-0000842B0000}"/>
    <cellStyle name="Percent 12 7 3" xfId="11080" xr:uid="{00000000-0005-0000-0000-0000852B0000}"/>
    <cellStyle name="Percent 12 7 3 2" xfId="11081" xr:uid="{00000000-0005-0000-0000-0000862B0000}"/>
    <cellStyle name="Percent 12 7 3 3" xfId="11082" xr:uid="{00000000-0005-0000-0000-0000872B0000}"/>
    <cellStyle name="Percent 12 7 3 4" xfId="11083" xr:uid="{00000000-0005-0000-0000-0000882B0000}"/>
    <cellStyle name="Percent 12 7 4" xfId="11084" xr:uid="{00000000-0005-0000-0000-0000892B0000}"/>
    <cellStyle name="Percent 12 7 5" xfId="11085" xr:uid="{00000000-0005-0000-0000-00008A2B0000}"/>
    <cellStyle name="Percent 12 7 6" xfId="11086" xr:uid="{00000000-0005-0000-0000-00008B2B0000}"/>
    <cellStyle name="Percent 12 8" xfId="11087" xr:uid="{00000000-0005-0000-0000-00008C2B0000}"/>
    <cellStyle name="Percent 12 8 2" xfId="11088" xr:uid="{00000000-0005-0000-0000-00008D2B0000}"/>
    <cellStyle name="Percent 12 8 2 2" xfId="11089" xr:uid="{00000000-0005-0000-0000-00008E2B0000}"/>
    <cellStyle name="Percent 12 8 2 3" xfId="11090" xr:uid="{00000000-0005-0000-0000-00008F2B0000}"/>
    <cellStyle name="Percent 12 8 2 4" xfId="11091" xr:uid="{00000000-0005-0000-0000-0000902B0000}"/>
    <cellStyle name="Percent 12 8 3" xfId="11092" xr:uid="{00000000-0005-0000-0000-0000912B0000}"/>
    <cellStyle name="Percent 12 8 3 2" xfId="11093" xr:uid="{00000000-0005-0000-0000-0000922B0000}"/>
    <cellStyle name="Percent 12 8 3 3" xfId="11094" xr:uid="{00000000-0005-0000-0000-0000932B0000}"/>
    <cellStyle name="Percent 12 8 3 4" xfId="11095" xr:uid="{00000000-0005-0000-0000-0000942B0000}"/>
    <cellStyle name="Percent 12 8 4" xfId="11096" xr:uid="{00000000-0005-0000-0000-0000952B0000}"/>
    <cellStyle name="Percent 12 8 5" xfId="11097" xr:uid="{00000000-0005-0000-0000-0000962B0000}"/>
    <cellStyle name="Percent 12 8 6" xfId="11098" xr:uid="{00000000-0005-0000-0000-0000972B0000}"/>
    <cellStyle name="Percent 12 9" xfId="11099" xr:uid="{00000000-0005-0000-0000-0000982B0000}"/>
    <cellStyle name="Percent 12 9 2" xfId="11100" xr:uid="{00000000-0005-0000-0000-0000992B0000}"/>
    <cellStyle name="Percent 12 9 3" xfId="11101" xr:uid="{00000000-0005-0000-0000-00009A2B0000}"/>
    <cellStyle name="Percent 12 9 4" xfId="11102" xr:uid="{00000000-0005-0000-0000-00009B2B0000}"/>
    <cellStyle name="Percent 13" xfId="11103" xr:uid="{00000000-0005-0000-0000-00009C2B0000}"/>
    <cellStyle name="Percent 13 10" xfId="11104" xr:uid="{00000000-0005-0000-0000-00009D2B0000}"/>
    <cellStyle name="Percent 13 11" xfId="11105" xr:uid="{00000000-0005-0000-0000-00009E2B0000}"/>
    <cellStyle name="Percent 13 12" xfId="11106" xr:uid="{00000000-0005-0000-0000-00009F2B0000}"/>
    <cellStyle name="Percent 13 2" xfId="11107" xr:uid="{00000000-0005-0000-0000-0000A02B0000}"/>
    <cellStyle name="Percent 13 2 10" xfId="11108" xr:uid="{00000000-0005-0000-0000-0000A12B0000}"/>
    <cellStyle name="Percent 13 2 2" xfId="11109" xr:uid="{00000000-0005-0000-0000-0000A22B0000}"/>
    <cellStyle name="Percent 13 2 2 2" xfId="11110" xr:uid="{00000000-0005-0000-0000-0000A32B0000}"/>
    <cellStyle name="Percent 13 2 2 2 2" xfId="11111" xr:uid="{00000000-0005-0000-0000-0000A42B0000}"/>
    <cellStyle name="Percent 13 2 2 2 2 2" xfId="11112" xr:uid="{00000000-0005-0000-0000-0000A52B0000}"/>
    <cellStyle name="Percent 13 2 2 2 2 3" xfId="11113" xr:uid="{00000000-0005-0000-0000-0000A62B0000}"/>
    <cellStyle name="Percent 13 2 2 2 2 4" xfId="11114" xr:uid="{00000000-0005-0000-0000-0000A72B0000}"/>
    <cellStyle name="Percent 13 2 2 2 3" xfId="11115" xr:uid="{00000000-0005-0000-0000-0000A82B0000}"/>
    <cellStyle name="Percent 13 2 2 2 3 2" xfId="11116" xr:uid="{00000000-0005-0000-0000-0000A92B0000}"/>
    <cellStyle name="Percent 13 2 2 2 3 3" xfId="11117" xr:uid="{00000000-0005-0000-0000-0000AA2B0000}"/>
    <cellStyle name="Percent 13 2 2 2 3 4" xfId="11118" xr:uid="{00000000-0005-0000-0000-0000AB2B0000}"/>
    <cellStyle name="Percent 13 2 2 2 4" xfId="11119" xr:uid="{00000000-0005-0000-0000-0000AC2B0000}"/>
    <cellStyle name="Percent 13 2 2 2 5" xfId="11120" xr:uid="{00000000-0005-0000-0000-0000AD2B0000}"/>
    <cellStyle name="Percent 13 2 2 2 6" xfId="11121" xr:uid="{00000000-0005-0000-0000-0000AE2B0000}"/>
    <cellStyle name="Percent 13 2 2 3" xfId="11122" xr:uid="{00000000-0005-0000-0000-0000AF2B0000}"/>
    <cellStyle name="Percent 13 2 2 3 2" xfId="11123" xr:uid="{00000000-0005-0000-0000-0000B02B0000}"/>
    <cellStyle name="Percent 13 2 2 3 2 2" xfId="11124" xr:uid="{00000000-0005-0000-0000-0000B12B0000}"/>
    <cellStyle name="Percent 13 2 2 3 2 3" xfId="11125" xr:uid="{00000000-0005-0000-0000-0000B22B0000}"/>
    <cellStyle name="Percent 13 2 2 3 2 4" xfId="11126" xr:uid="{00000000-0005-0000-0000-0000B32B0000}"/>
    <cellStyle name="Percent 13 2 2 3 3" xfId="11127" xr:uid="{00000000-0005-0000-0000-0000B42B0000}"/>
    <cellStyle name="Percent 13 2 2 3 3 2" xfId="11128" xr:uid="{00000000-0005-0000-0000-0000B52B0000}"/>
    <cellStyle name="Percent 13 2 2 3 3 3" xfId="11129" xr:uid="{00000000-0005-0000-0000-0000B62B0000}"/>
    <cellStyle name="Percent 13 2 2 3 3 4" xfId="11130" xr:uid="{00000000-0005-0000-0000-0000B72B0000}"/>
    <cellStyle name="Percent 13 2 2 3 4" xfId="11131" xr:uid="{00000000-0005-0000-0000-0000B82B0000}"/>
    <cellStyle name="Percent 13 2 2 3 5" xfId="11132" xr:uid="{00000000-0005-0000-0000-0000B92B0000}"/>
    <cellStyle name="Percent 13 2 2 3 6" xfId="11133" xr:uid="{00000000-0005-0000-0000-0000BA2B0000}"/>
    <cellStyle name="Percent 13 2 2 4" xfId="11134" xr:uid="{00000000-0005-0000-0000-0000BB2B0000}"/>
    <cellStyle name="Percent 13 2 2 4 2" xfId="11135" xr:uid="{00000000-0005-0000-0000-0000BC2B0000}"/>
    <cellStyle name="Percent 13 2 2 4 3" xfId="11136" xr:uid="{00000000-0005-0000-0000-0000BD2B0000}"/>
    <cellStyle name="Percent 13 2 2 4 4" xfId="11137" xr:uid="{00000000-0005-0000-0000-0000BE2B0000}"/>
    <cellStyle name="Percent 13 2 2 5" xfId="11138" xr:uid="{00000000-0005-0000-0000-0000BF2B0000}"/>
    <cellStyle name="Percent 13 2 2 5 2" xfId="11139" xr:uid="{00000000-0005-0000-0000-0000C02B0000}"/>
    <cellStyle name="Percent 13 2 2 5 3" xfId="11140" xr:uid="{00000000-0005-0000-0000-0000C12B0000}"/>
    <cellStyle name="Percent 13 2 2 5 4" xfId="11141" xr:uid="{00000000-0005-0000-0000-0000C22B0000}"/>
    <cellStyle name="Percent 13 2 2 6" xfId="11142" xr:uid="{00000000-0005-0000-0000-0000C32B0000}"/>
    <cellStyle name="Percent 13 2 2 7" xfId="11143" xr:uid="{00000000-0005-0000-0000-0000C42B0000}"/>
    <cellStyle name="Percent 13 2 2 8" xfId="11144" xr:uid="{00000000-0005-0000-0000-0000C52B0000}"/>
    <cellStyle name="Percent 13 2 3" xfId="11145" xr:uid="{00000000-0005-0000-0000-0000C62B0000}"/>
    <cellStyle name="Percent 13 2 3 2" xfId="11146" xr:uid="{00000000-0005-0000-0000-0000C72B0000}"/>
    <cellStyle name="Percent 13 2 3 2 2" xfId="11147" xr:uid="{00000000-0005-0000-0000-0000C82B0000}"/>
    <cellStyle name="Percent 13 2 3 2 2 2" xfId="11148" xr:uid="{00000000-0005-0000-0000-0000C92B0000}"/>
    <cellStyle name="Percent 13 2 3 2 2 3" xfId="11149" xr:uid="{00000000-0005-0000-0000-0000CA2B0000}"/>
    <cellStyle name="Percent 13 2 3 2 2 4" xfId="11150" xr:uid="{00000000-0005-0000-0000-0000CB2B0000}"/>
    <cellStyle name="Percent 13 2 3 2 3" xfId="11151" xr:uid="{00000000-0005-0000-0000-0000CC2B0000}"/>
    <cellStyle name="Percent 13 2 3 2 3 2" xfId="11152" xr:uid="{00000000-0005-0000-0000-0000CD2B0000}"/>
    <cellStyle name="Percent 13 2 3 2 3 3" xfId="11153" xr:uid="{00000000-0005-0000-0000-0000CE2B0000}"/>
    <cellStyle name="Percent 13 2 3 2 3 4" xfId="11154" xr:uid="{00000000-0005-0000-0000-0000CF2B0000}"/>
    <cellStyle name="Percent 13 2 3 2 4" xfId="11155" xr:uid="{00000000-0005-0000-0000-0000D02B0000}"/>
    <cellStyle name="Percent 13 2 3 2 5" xfId="11156" xr:uid="{00000000-0005-0000-0000-0000D12B0000}"/>
    <cellStyle name="Percent 13 2 3 2 6" xfId="11157" xr:uid="{00000000-0005-0000-0000-0000D22B0000}"/>
    <cellStyle name="Percent 13 2 3 3" xfId="11158" xr:uid="{00000000-0005-0000-0000-0000D32B0000}"/>
    <cellStyle name="Percent 13 2 3 3 2" xfId="11159" xr:uid="{00000000-0005-0000-0000-0000D42B0000}"/>
    <cellStyle name="Percent 13 2 3 3 2 2" xfId="11160" xr:uid="{00000000-0005-0000-0000-0000D52B0000}"/>
    <cellStyle name="Percent 13 2 3 3 2 3" xfId="11161" xr:uid="{00000000-0005-0000-0000-0000D62B0000}"/>
    <cellStyle name="Percent 13 2 3 3 2 4" xfId="11162" xr:uid="{00000000-0005-0000-0000-0000D72B0000}"/>
    <cellStyle name="Percent 13 2 3 3 3" xfId="11163" xr:uid="{00000000-0005-0000-0000-0000D82B0000}"/>
    <cellStyle name="Percent 13 2 3 3 3 2" xfId="11164" xr:uid="{00000000-0005-0000-0000-0000D92B0000}"/>
    <cellStyle name="Percent 13 2 3 3 3 3" xfId="11165" xr:uid="{00000000-0005-0000-0000-0000DA2B0000}"/>
    <cellStyle name="Percent 13 2 3 3 3 4" xfId="11166" xr:uid="{00000000-0005-0000-0000-0000DB2B0000}"/>
    <cellStyle name="Percent 13 2 3 3 4" xfId="11167" xr:uid="{00000000-0005-0000-0000-0000DC2B0000}"/>
    <cellStyle name="Percent 13 2 3 3 5" xfId="11168" xr:uid="{00000000-0005-0000-0000-0000DD2B0000}"/>
    <cellStyle name="Percent 13 2 3 3 6" xfId="11169" xr:uid="{00000000-0005-0000-0000-0000DE2B0000}"/>
    <cellStyle name="Percent 13 2 3 4" xfId="11170" xr:uid="{00000000-0005-0000-0000-0000DF2B0000}"/>
    <cellStyle name="Percent 13 2 3 4 2" xfId="11171" xr:uid="{00000000-0005-0000-0000-0000E02B0000}"/>
    <cellStyle name="Percent 13 2 3 4 3" xfId="11172" xr:uid="{00000000-0005-0000-0000-0000E12B0000}"/>
    <cellStyle name="Percent 13 2 3 4 4" xfId="11173" xr:uid="{00000000-0005-0000-0000-0000E22B0000}"/>
    <cellStyle name="Percent 13 2 3 5" xfId="11174" xr:uid="{00000000-0005-0000-0000-0000E32B0000}"/>
    <cellStyle name="Percent 13 2 3 5 2" xfId="11175" xr:uid="{00000000-0005-0000-0000-0000E42B0000}"/>
    <cellStyle name="Percent 13 2 3 5 3" xfId="11176" xr:uid="{00000000-0005-0000-0000-0000E52B0000}"/>
    <cellStyle name="Percent 13 2 3 5 4" xfId="11177" xr:uid="{00000000-0005-0000-0000-0000E62B0000}"/>
    <cellStyle name="Percent 13 2 3 6" xfId="11178" xr:uid="{00000000-0005-0000-0000-0000E72B0000}"/>
    <cellStyle name="Percent 13 2 3 7" xfId="11179" xr:uid="{00000000-0005-0000-0000-0000E82B0000}"/>
    <cellStyle name="Percent 13 2 3 8" xfId="11180" xr:uid="{00000000-0005-0000-0000-0000E92B0000}"/>
    <cellStyle name="Percent 13 2 4" xfId="11181" xr:uid="{00000000-0005-0000-0000-0000EA2B0000}"/>
    <cellStyle name="Percent 13 2 4 2" xfId="11182" xr:uid="{00000000-0005-0000-0000-0000EB2B0000}"/>
    <cellStyle name="Percent 13 2 4 2 2" xfId="11183" xr:uid="{00000000-0005-0000-0000-0000EC2B0000}"/>
    <cellStyle name="Percent 13 2 4 2 3" xfId="11184" xr:uid="{00000000-0005-0000-0000-0000ED2B0000}"/>
    <cellStyle name="Percent 13 2 4 2 4" xfId="11185" xr:uid="{00000000-0005-0000-0000-0000EE2B0000}"/>
    <cellStyle name="Percent 13 2 4 3" xfId="11186" xr:uid="{00000000-0005-0000-0000-0000EF2B0000}"/>
    <cellStyle name="Percent 13 2 4 3 2" xfId="11187" xr:uid="{00000000-0005-0000-0000-0000F02B0000}"/>
    <cellStyle name="Percent 13 2 4 3 3" xfId="11188" xr:uid="{00000000-0005-0000-0000-0000F12B0000}"/>
    <cellStyle name="Percent 13 2 4 3 4" xfId="11189" xr:uid="{00000000-0005-0000-0000-0000F22B0000}"/>
    <cellStyle name="Percent 13 2 4 4" xfId="11190" xr:uid="{00000000-0005-0000-0000-0000F32B0000}"/>
    <cellStyle name="Percent 13 2 4 5" xfId="11191" xr:uid="{00000000-0005-0000-0000-0000F42B0000}"/>
    <cellStyle name="Percent 13 2 4 6" xfId="11192" xr:uid="{00000000-0005-0000-0000-0000F52B0000}"/>
    <cellStyle name="Percent 13 2 5" xfId="11193" xr:uid="{00000000-0005-0000-0000-0000F62B0000}"/>
    <cellStyle name="Percent 13 2 5 2" xfId="11194" xr:uid="{00000000-0005-0000-0000-0000F72B0000}"/>
    <cellStyle name="Percent 13 2 5 2 2" xfId="11195" xr:uid="{00000000-0005-0000-0000-0000F82B0000}"/>
    <cellStyle name="Percent 13 2 5 2 3" xfId="11196" xr:uid="{00000000-0005-0000-0000-0000F92B0000}"/>
    <cellStyle name="Percent 13 2 5 2 4" xfId="11197" xr:uid="{00000000-0005-0000-0000-0000FA2B0000}"/>
    <cellStyle name="Percent 13 2 5 3" xfId="11198" xr:uid="{00000000-0005-0000-0000-0000FB2B0000}"/>
    <cellStyle name="Percent 13 2 5 3 2" xfId="11199" xr:uid="{00000000-0005-0000-0000-0000FC2B0000}"/>
    <cellStyle name="Percent 13 2 5 3 3" xfId="11200" xr:uid="{00000000-0005-0000-0000-0000FD2B0000}"/>
    <cellStyle name="Percent 13 2 5 3 4" xfId="11201" xr:uid="{00000000-0005-0000-0000-0000FE2B0000}"/>
    <cellStyle name="Percent 13 2 5 4" xfId="11202" xr:uid="{00000000-0005-0000-0000-0000FF2B0000}"/>
    <cellStyle name="Percent 13 2 5 5" xfId="11203" xr:uid="{00000000-0005-0000-0000-0000002C0000}"/>
    <cellStyle name="Percent 13 2 5 6" xfId="11204" xr:uid="{00000000-0005-0000-0000-0000012C0000}"/>
    <cellStyle name="Percent 13 2 6" xfId="11205" xr:uid="{00000000-0005-0000-0000-0000022C0000}"/>
    <cellStyle name="Percent 13 2 6 2" xfId="11206" xr:uid="{00000000-0005-0000-0000-0000032C0000}"/>
    <cellStyle name="Percent 13 2 6 3" xfId="11207" xr:uid="{00000000-0005-0000-0000-0000042C0000}"/>
    <cellStyle name="Percent 13 2 6 4" xfId="11208" xr:uid="{00000000-0005-0000-0000-0000052C0000}"/>
    <cellStyle name="Percent 13 2 7" xfId="11209" xr:uid="{00000000-0005-0000-0000-0000062C0000}"/>
    <cellStyle name="Percent 13 2 7 2" xfId="11210" xr:uid="{00000000-0005-0000-0000-0000072C0000}"/>
    <cellStyle name="Percent 13 2 7 3" xfId="11211" xr:uid="{00000000-0005-0000-0000-0000082C0000}"/>
    <cellStyle name="Percent 13 2 7 4" xfId="11212" xr:uid="{00000000-0005-0000-0000-0000092C0000}"/>
    <cellStyle name="Percent 13 2 7 5" xfId="11213" xr:uid="{00000000-0005-0000-0000-00000A2C0000}"/>
    <cellStyle name="Percent 13 2 8" xfId="11214" xr:uid="{00000000-0005-0000-0000-00000B2C0000}"/>
    <cellStyle name="Percent 13 2 9" xfId="11215" xr:uid="{00000000-0005-0000-0000-00000C2C0000}"/>
    <cellStyle name="Percent 13 3" xfId="11216" xr:uid="{00000000-0005-0000-0000-00000D2C0000}"/>
    <cellStyle name="Percent 13 3 2" xfId="11217" xr:uid="{00000000-0005-0000-0000-00000E2C0000}"/>
    <cellStyle name="Percent 13 3 2 2" xfId="11218" xr:uid="{00000000-0005-0000-0000-00000F2C0000}"/>
    <cellStyle name="Percent 13 3 2 2 2" xfId="11219" xr:uid="{00000000-0005-0000-0000-0000102C0000}"/>
    <cellStyle name="Percent 13 3 2 2 3" xfId="11220" xr:uid="{00000000-0005-0000-0000-0000112C0000}"/>
    <cellStyle name="Percent 13 3 2 2 4" xfId="11221" xr:uid="{00000000-0005-0000-0000-0000122C0000}"/>
    <cellStyle name="Percent 13 3 2 3" xfId="11222" xr:uid="{00000000-0005-0000-0000-0000132C0000}"/>
    <cellStyle name="Percent 13 3 2 3 2" xfId="11223" xr:uid="{00000000-0005-0000-0000-0000142C0000}"/>
    <cellStyle name="Percent 13 3 2 3 3" xfId="11224" xr:uid="{00000000-0005-0000-0000-0000152C0000}"/>
    <cellStyle name="Percent 13 3 2 3 4" xfId="11225" xr:uid="{00000000-0005-0000-0000-0000162C0000}"/>
    <cellStyle name="Percent 13 3 2 4" xfId="11226" xr:uid="{00000000-0005-0000-0000-0000172C0000}"/>
    <cellStyle name="Percent 13 3 2 5" xfId="11227" xr:uid="{00000000-0005-0000-0000-0000182C0000}"/>
    <cellStyle name="Percent 13 3 2 6" xfId="11228" xr:uid="{00000000-0005-0000-0000-0000192C0000}"/>
    <cellStyle name="Percent 13 3 3" xfId="11229" xr:uid="{00000000-0005-0000-0000-00001A2C0000}"/>
    <cellStyle name="Percent 13 3 3 2" xfId="11230" xr:uid="{00000000-0005-0000-0000-00001B2C0000}"/>
    <cellStyle name="Percent 13 3 3 2 2" xfId="11231" xr:uid="{00000000-0005-0000-0000-00001C2C0000}"/>
    <cellStyle name="Percent 13 3 3 2 3" xfId="11232" xr:uid="{00000000-0005-0000-0000-00001D2C0000}"/>
    <cellStyle name="Percent 13 3 3 2 4" xfId="11233" xr:uid="{00000000-0005-0000-0000-00001E2C0000}"/>
    <cellStyle name="Percent 13 3 3 3" xfId="11234" xr:uid="{00000000-0005-0000-0000-00001F2C0000}"/>
    <cellStyle name="Percent 13 3 3 3 2" xfId="11235" xr:uid="{00000000-0005-0000-0000-0000202C0000}"/>
    <cellStyle name="Percent 13 3 3 3 3" xfId="11236" xr:uid="{00000000-0005-0000-0000-0000212C0000}"/>
    <cellStyle name="Percent 13 3 3 3 4" xfId="11237" xr:uid="{00000000-0005-0000-0000-0000222C0000}"/>
    <cellStyle name="Percent 13 3 3 4" xfId="11238" xr:uid="{00000000-0005-0000-0000-0000232C0000}"/>
    <cellStyle name="Percent 13 3 3 5" xfId="11239" xr:uid="{00000000-0005-0000-0000-0000242C0000}"/>
    <cellStyle name="Percent 13 3 3 6" xfId="11240" xr:uid="{00000000-0005-0000-0000-0000252C0000}"/>
    <cellStyle name="Percent 13 3 4" xfId="11241" xr:uid="{00000000-0005-0000-0000-0000262C0000}"/>
    <cellStyle name="Percent 13 3 4 2" xfId="11242" xr:uid="{00000000-0005-0000-0000-0000272C0000}"/>
    <cellStyle name="Percent 13 3 4 3" xfId="11243" xr:uid="{00000000-0005-0000-0000-0000282C0000}"/>
    <cellStyle name="Percent 13 3 4 4" xfId="11244" xr:uid="{00000000-0005-0000-0000-0000292C0000}"/>
    <cellStyle name="Percent 13 3 5" xfId="11245" xr:uid="{00000000-0005-0000-0000-00002A2C0000}"/>
    <cellStyle name="Percent 13 3 5 2" xfId="11246" xr:uid="{00000000-0005-0000-0000-00002B2C0000}"/>
    <cellStyle name="Percent 13 3 5 3" xfId="11247" xr:uid="{00000000-0005-0000-0000-00002C2C0000}"/>
    <cellStyle name="Percent 13 3 5 4" xfId="11248" xr:uid="{00000000-0005-0000-0000-00002D2C0000}"/>
    <cellStyle name="Percent 13 3 6" xfId="11249" xr:uid="{00000000-0005-0000-0000-00002E2C0000}"/>
    <cellStyle name="Percent 13 3 7" xfId="11250" xr:uid="{00000000-0005-0000-0000-00002F2C0000}"/>
    <cellStyle name="Percent 13 3 8" xfId="11251" xr:uid="{00000000-0005-0000-0000-0000302C0000}"/>
    <cellStyle name="Percent 13 4" xfId="11252" xr:uid="{00000000-0005-0000-0000-0000312C0000}"/>
    <cellStyle name="Percent 13 4 2" xfId="11253" xr:uid="{00000000-0005-0000-0000-0000322C0000}"/>
    <cellStyle name="Percent 13 4 2 2" xfId="11254" xr:uid="{00000000-0005-0000-0000-0000332C0000}"/>
    <cellStyle name="Percent 13 4 2 2 2" xfId="11255" xr:uid="{00000000-0005-0000-0000-0000342C0000}"/>
    <cellStyle name="Percent 13 4 2 2 3" xfId="11256" xr:uid="{00000000-0005-0000-0000-0000352C0000}"/>
    <cellStyle name="Percent 13 4 2 2 4" xfId="11257" xr:uid="{00000000-0005-0000-0000-0000362C0000}"/>
    <cellStyle name="Percent 13 4 2 3" xfId="11258" xr:uid="{00000000-0005-0000-0000-0000372C0000}"/>
    <cellStyle name="Percent 13 4 2 3 2" xfId="11259" xr:uid="{00000000-0005-0000-0000-0000382C0000}"/>
    <cellStyle name="Percent 13 4 2 3 3" xfId="11260" xr:uid="{00000000-0005-0000-0000-0000392C0000}"/>
    <cellStyle name="Percent 13 4 2 3 4" xfId="11261" xr:uid="{00000000-0005-0000-0000-00003A2C0000}"/>
    <cellStyle name="Percent 13 4 2 4" xfId="11262" xr:uid="{00000000-0005-0000-0000-00003B2C0000}"/>
    <cellStyle name="Percent 13 4 2 5" xfId="11263" xr:uid="{00000000-0005-0000-0000-00003C2C0000}"/>
    <cellStyle name="Percent 13 4 2 6" xfId="11264" xr:uid="{00000000-0005-0000-0000-00003D2C0000}"/>
    <cellStyle name="Percent 13 4 3" xfId="11265" xr:uid="{00000000-0005-0000-0000-00003E2C0000}"/>
    <cellStyle name="Percent 13 4 3 2" xfId="11266" xr:uid="{00000000-0005-0000-0000-00003F2C0000}"/>
    <cellStyle name="Percent 13 4 3 2 2" xfId="11267" xr:uid="{00000000-0005-0000-0000-0000402C0000}"/>
    <cellStyle name="Percent 13 4 3 2 3" xfId="11268" xr:uid="{00000000-0005-0000-0000-0000412C0000}"/>
    <cellStyle name="Percent 13 4 3 2 4" xfId="11269" xr:uid="{00000000-0005-0000-0000-0000422C0000}"/>
    <cellStyle name="Percent 13 4 3 3" xfId="11270" xr:uid="{00000000-0005-0000-0000-0000432C0000}"/>
    <cellStyle name="Percent 13 4 3 3 2" xfId="11271" xr:uid="{00000000-0005-0000-0000-0000442C0000}"/>
    <cellStyle name="Percent 13 4 3 3 3" xfId="11272" xr:uid="{00000000-0005-0000-0000-0000452C0000}"/>
    <cellStyle name="Percent 13 4 3 3 4" xfId="11273" xr:uid="{00000000-0005-0000-0000-0000462C0000}"/>
    <cellStyle name="Percent 13 4 3 4" xfId="11274" xr:uid="{00000000-0005-0000-0000-0000472C0000}"/>
    <cellStyle name="Percent 13 4 3 5" xfId="11275" xr:uid="{00000000-0005-0000-0000-0000482C0000}"/>
    <cellStyle name="Percent 13 4 3 6" xfId="11276" xr:uid="{00000000-0005-0000-0000-0000492C0000}"/>
    <cellStyle name="Percent 13 4 4" xfId="11277" xr:uid="{00000000-0005-0000-0000-00004A2C0000}"/>
    <cellStyle name="Percent 13 4 4 2" xfId="11278" xr:uid="{00000000-0005-0000-0000-00004B2C0000}"/>
    <cellStyle name="Percent 13 4 4 3" xfId="11279" xr:uid="{00000000-0005-0000-0000-00004C2C0000}"/>
    <cellStyle name="Percent 13 4 4 4" xfId="11280" xr:uid="{00000000-0005-0000-0000-00004D2C0000}"/>
    <cellStyle name="Percent 13 4 5" xfId="11281" xr:uid="{00000000-0005-0000-0000-00004E2C0000}"/>
    <cellStyle name="Percent 13 4 5 2" xfId="11282" xr:uid="{00000000-0005-0000-0000-00004F2C0000}"/>
    <cellStyle name="Percent 13 4 5 3" xfId="11283" xr:uid="{00000000-0005-0000-0000-0000502C0000}"/>
    <cellStyle name="Percent 13 4 5 4" xfId="11284" xr:uid="{00000000-0005-0000-0000-0000512C0000}"/>
    <cellStyle name="Percent 13 4 6" xfId="11285" xr:uid="{00000000-0005-0000-0000-0000522C0000}"/>
    <cellStyle name="Percent 13 4 7" xfId="11286" xr:uid="{00000000-0005-0000-0000-0000532C0000}"/>
    <cellStyle name="Percent 13 4 8" xfId="11287" xr:uid="{00000000-0005-0000-0000-0000542C0000}"/>
    <cellStyle name="Percent 13 5" xfId="11288" xr:uid="{00000000-0005-0000-0000-0000552C0000}"/>
    <cellStyle name="Percent 13 5 2" xfId="11289" xr:uid="{00000000-0005-0000-0000-0000562C0000}"/>
    <cellStyle name="Percent 13 5 2 2" xfId="11290" xr:uid="{00000000-0005-0000-0000-0000572C0000}"/>
    <cellStyle name="Percent 13 5 2 2 2" xfId="11291" xr:uid="{00000000-0005-0000-0000-0000582C0000}"/>
    <cellStyle name="Percent 13 5 2 2 3" xfId="11292" xr:uid="{00000000-0005-0000-0000-0000592C0000}"/>
    <cellStyle name="Percent 13 5 2 2 4" xfId="11293" xr:uid="{00000000-0005-0000-0000-00005A2C0000}"/>
    <cellStyle name="Percent 13 5 2 3" xfId="11294" xr:uid="{00000000-0005-0000-0000-00005B2C0000}"/>
    <cellStyle name="Percent 13 5 2 3 2" xfId="11295" xr:uid="{00000000-0005-0000-0000-00005C2C0000}"/>
    <cellStyle name="Percent 13 5 2 3 3" xfId="11296" xr:uid="{00000000-0005-0000-0000-00005D2C0000}"/>
    <cellStyle name="Percent 13 5 2 3 4" xfId="11297" xr:uid="{00000000-0005-0000-0000-00005E2C0000}"/>
    <cellStyle name="Percent 13 5 2 4" xfId="11298" xr:uid="{00000000-0005-0000-0000-00005F2C0000}"/>
    <cellStyle name="Percent 13 5 2 5" xfId="11299" xr:uid="{00000000-0005-0000-0000-0000602C0000}"/>
    <cellStyle name="Percent 13 5 2 6" xfId="11300" xr:uid="{00000000-0005-0000-0000-0000612C0000}"/>
    <cellStyle name="Percent 13 5 3" xfId="11301" xr:uid="{00000000-0005-0000-0000-0000622C0000}"/>
    <cellStyle name="Percent 13 5 3 2" xfId="11302" xr:uid="{00000000-0005-0000-0000-0000632C0000}"/>
    <cellStyle name="Percent 13 5 3 2 2" xfId="11303" xr:uid="{00000000-0005-0000-0000-0000642C0000}"/>
    <cellStyle name="Percent 13 5 3 2 3" xfId="11304" xr:uid="{00000000-0005-0000-0000-0000652C0000}"/>
    <cellStyle name="Percent 13 5 3 2 4" xfId="11305" xr:uid="{00000000-0005-0000-0000-0000662C0000}"/>
    <cellStyle name="Percent 13 5 3 3" xfId="11306" xr:uid="{00000000-0005-0000-0000-0000672C0000}"/>
    <cellStyle name="Percent 13 5 3 3 2" xfId="11307" xr:uid="{00000000-0005-0000-0000-0000682C0000}"/>
    <cellStyle name="Percent 13 5 3 3 3" xfId="11308" xr:uid="{00000000-0005-0000-0000-0000692C0000}"/>
    <cellStyle name="Percent 13 5 3 3 4" xfId="11309" xr:uid="{00000000-0005-0000-0000-00006A2C0000}"/>
    <cellStyle name="Percent 13 5 3 4" xfId="11310" xr:uid="{00000000-0005-0000-0000-00006B2C0000}"/>
    <cellStyle name="Percent 13 5 3 5" xfId="11311" xr:uid="{00000000-0005-0000-0000-00006C2C0000}"/>
    <cellStyle name="Percent 13 5 3 6" xfId="11312" xr:uid="{00000000-0005-0000-0000-00006D2C0000}"/>
    <cellStyle name="Percent 13 5 4" xfId="11313" xr:uid="{00000000-0005-0000-0000-00006E2C0000}"/>
    <cellStyle name="Percent 13 5 4 2" xfId="11314" xr:uid="{00000000-0005-0000-0000-00006F2C0000}"/>
    <cellStyle name="Percent 13 5 4 3" xfId="11315" xr:uid="{00000000-0005-0000-0000-0000702C0000}"/>
    <cellStyle name="Percent 13 5 4 4" xfId="11316" xr:uid="{00000000-0005-0000-0000-0000712C0000}"/>
    <cellStyle name="Percent 13 5 5" xfId="11317" xr:uid="{00000000-0005-0000-0000-0000722C0000}"/>
    <cellStyle name="Percent 13 5 5 2" xfId="11318" xr:uid="{00000000-0005-0000-0000-0000732C0000}"/>
    <cellStyle name="Percent 13 5 5 3" xfId="11319" xr:uid="{00000000-0005-0000-0000-0000742C0000}"/>
    <cellStyle name="Percent 13 5 5 4" xfId="11320" xr:uid="{00000000-0005-0000-0000-0000752C0000}"/>
    <cellStyle name="Percent 13 5 6" xfId="11321" xr:uid="{00000000-0005-0000-0000-0000762C0000}"/>
    <cellStyle name="Percent 13 5 7" xfId="11322" xr:uid="{00000000-0005-0000-0000-0000772C0000}"/>
    <cellStyle name="Percent 13 5 8" xfId="11323" xr:uid="{00000000-0005-0000-0000-0000782C0000}"/>
    <cellStyle name="Percent 13 6" xfId="11324" xr:uid="{00000000-0005-0000-0000-0000792C0000}"/>
    <cellStyle name="Percent 13 6 2" xfId="11325" xr:uid="{00000000-0005-0000-0000-00007A2C0000}"/>
    <cellStyle name="Percent 13 6 2 2" xfId="11326" xr:uid="{00000000-0005-0000-0000-00007B2C0000}"/>
    <cellStyle name="Percent 13 6 2 3" xfId="11327" xr:uid="{00000000-0005-0000-0000-00007C2C0000}"/>
    <cellStyle name="Percent 13 6 2 4" xfId="11328" xr:uid="{00000000-0005-0000-0000-00007D2C0000}"/>
    <cellStyle name="Percent 13 6 3" xfId="11329" xr:uid="{00000000-0005-0000-0000-00007E2C0000}"/>
    <cellStyle name="Percent 13 6 3 2" xfId="11330" xr:uid="{00000000-0005-0000-0000-00007F2C0000}"/>
    <cellStyle name="Percent 13 6 3 3" xfId="11331" xr:uid="{00000000-0005-0000-0000-0000802C0000}"/>
    <cellStyle name="Percent 13 6 3 4" xfId="11332" xr:uid="{00000000-0005-0000-0000-0000812C0000}"/>
    <cellStyle name="Percent 13 6 4" xfId="11333" xr:uid="{00000000-0005-0000-0000-0000822C0000}"/>
    <cellStyle name="Percent 13 6 5" xfId="11334" xr:uid="{00000000-0005-0000-0000-0000832C0000}"/>
    <cellStyle name="Percent 13 6 6" xfId="11335" xr:uid="{00000000-0005-0000-0000-0000842C0000}"/>
    <cellStyle name="Percent 13 7" xfId="11336" xr:uid="{00000000-0005-0000-0000-0000852C0000}"/>
    <cellStyle name="Percent 13 7 2" xfId="11337" xr:uid="{00000000-0005-0000-0000-0000862C0000}"/>
    <cellStyle name="Percent 13 7 2 2" xfId="11338" xr:uid="{00000000-0005-0000-0000-0000872C0000}"/>
    <cellStyle name="Percent 13 7 2 3" xfId="11339" xr:uid="{00000000-0005-0000-0000-0000882C0000}"/>
    <cellStyle name="Percent 13 7 2 4" xfId="11340" xr:uid="{00000000-0005-0000-0000-0000892C0000}"/>
    <cellStyle name="Percent 13 7 3" xfId="11341" xr:uid="{00000000-0005-0000-0000-00008A2C0000}"/>
    <cellStyle name="Percent 13 7 3 2" xfId="11342" xr:uid="{00000000-0005-0000-0000-00008B2C0000}"/>
    <cellStyle name="Percent 13 7 3 3" xfId="11343" xr:uid="{00000000-0005-0000-0000-00008C2C0000}"/>
    <cellStyle name="Percent 13 7 3 4" xfId="11344" xr:uid="{00000000-0005-0000-0000-00008D2C0000}"/>
    <cellStyle name="Percent 13 7 4" xfId="11345" xr:uid="{00000000-0005-0000-0000-00008E2C0000}"/>
    <cellStyle name="Percent 13 7 5" xfId="11346" xr:uid="{00000000-0005-0000-0000-00008F2C0000}"/>
    <cellStyle name="Percent 13 7 6" xfId="11347" xr:uid="{00000000-0005-0000-0000-0000902C0000}"/>
    <cellStyle name="Percent 13 8" xfId="11348" xr:uid="{00000000-0005-0000-0000-0000912C0000}"/>
    <cellStyle name="Percent 13 8 2" xfId="11349" xr:uid="{00000000-0005-0000-0000-0000922C0000}"/>
    <cellStyle name="Percent 13 8 3" xfId="11350" xr:uid="{00000000-0005-0000-0000-0000932C0000}"/>
    <cellStyle name="Percent 13 8 4" xfId="11351" xr:uid="{00000000-0005-0000-0000-0000942C0000}"/>
    <cellStyle name="Percent 13 9" xfId="11352" xr:uid="{00000000-0005-0000-0000-0000952C0000}"/>
    <cellStyle name="Percent 13 9 2" xfId="11353" xr:uid="{00000000-0005-0000-0000-0000962C0000}"/>
    <cellStyle name="Percent 13 9 3" xfId="11354" xr:uid="{00000000-0005-0000-0000-0000972C0000}"/>
    <cellStyle name="Percent 13 9 4" xfId="11355" xr:uid="{00000000-0005-0000-0000-0000982C0000}"/>
    <cellStyle name="Percent 13 9 5" xfId="11356" xr:uid="{00000000-0005-0000-0000-0000992C0000}"/>
    <cellStyle name="Percent 14" xfId="11357" xr:uid="{00000000-0005-0000-0000-00009A2C0000}"/>
    <cellStyle name="Percent 14 10" xfId="11358" xr:uid="{00000000-0005-0000-0000-00009B2C0000}"/>
    <cellStyle name="Percent 14 11" xfId="11359" xr:uid="{00000000-0005-0000-0000-00009C2C0000}"/>
    <cellStyle name="Percent 14 12" xfId="11360" xr:uid="{00000000-0005-0000-0000-00009D2C0000}"/>
    <cellStyle name="Percent 14 2" xfId="11361" xr:uid="{00000000-0005-0000-0000-00009E2C0000}"/>
    <cellStyle name="Percent 14 2 2" xfId="11362" xr:uid="{00000000-0005-0000-0000-00009F2C0000}"/>
    <cellStyle name="Percent 14 2 2 2" xfId="11363" xr:uid="{00000000-0005-0000-0000-0000A02C0000}"/>
    <cellStyle name="Percent 14 2 2 2 2" xfId="11364" xr:uid="{00000000-0005-0000-0000-0000A12C0000}"/>
    <cellStyle name="Percent 14 2 2 2 3" xfId="11365" xr:uid="{00000000-0005-0000-0000-0000A22C0000}"/>
    <cellStyle name="Percent 14 2 2 2 4" xfId="11366" xr:uid="{00000000-0005-0000-0000-0000A32C0000}"/>
    <cellStyle name="Percent 14 2 2 3" xfId="11367" xr:uid="{00000000-0005-0000-0000-0000A42C0000}"/>
    <cellStyle name="Percent 14 2 2 3 2" xfId="11368" xr:uid="{00000000-0005-0000-0000-0000A52C0000}"/>
    <cellStyle name="Percent 14 2 2 3 3" xfId="11369" xr:uid="{00000000-0005-0000-0000-0000A62C0000}"/>
    <cellStyle name="Percent 14 2 2 3 4" xfId="11370" xr:uid="{00000000-0005-0000-0000-0000A72C0000}"/>
    <cellStyle name="Percent 14 2 2 4" xfId="11371" xr:uid="{00000000-0005-0000-0000-0000A82C0000}"/>
    <cellStyle name="Percent 14 2 2 5" xfId="11372" xr:uid="{00000000-0005-0000-0000-0000A92C0000}"/>
    <cellStyle name="Percent 14 2 2 6" xfId="11373" xr:uid="{00000000-0005-0000-0000-0000AA2C0000}"/>
    <cellStyle name="Percent 14 2 3" xfId="11374" xr:uid="{00000000-0005-0000-0000-0000AB2C0000}"/>
    <cellStyle name="Percent 14 2 3 2" xfId="11375" xr:uid="{00000000-0005-0000-0000-0000AC2C0000}"/>
    <cellStyle name="Percent 14 2 3 2 2" xfId="11376" xr:uid="{00000000-0005-0000-0000-0000AD2C0000}"/>
    <cellStyle name="Percent 14 2 3 2 3" xfId="11377" xr:uid="{00000000-0005-0000-0000-0000AE2C0000}"/>
    <cellStyle name="Percent 14 2 3 2 4" xfId="11378" xr:uid="{00000000-0005-0000-0000-0000AF2C0000}"/>
    <cellStyle name="Percent 14 2 3 3" xfId="11379" xr:uid="{00000000-0005-0000-0000-0000B02C0000}"/>
    <cellStyle name="Percent 14 2 3 3 2" xfId="11380" xr:uid="{00000000-0005-0000-0000-0000B12C0000}"/>
    <cellStyle name="Percent 14 2 3 3 3" xfId="11381" xr:uid="{00000000-0005-0000-0000-0000B22C0000}"/>
    <cellStyle name="Percent 14 2 3 3 4" xfId="11382" xr:uid="{00000000-0005-0000-0000-0000B32C0000}"/>
    <cellStyle name="Percent 14 2 3 4" xfId="11383" xr:uid="{00000000-0005-0000-0000-0000B42C0000}"/>
    <cellStyle name="Percent 14 2 3 5" xfId="11384" xr:uid="{00000000-0005-0000-0000-0000B52C0000}"/>
    <cellStyle name="Percent 14 2 3 6" xfId="11385" xr:uid="{00000000-0005-0000-0000-0000B62C0000}"/>
    <cellStyle name="Percent 14 2 4" xfId="11386" xr:uid="{00000000-0005-0000-0000-0000B72C0000}"/>
    <cellStyle name="Percent 14 2 4 2" xfId="11387" xr:uid="{00000000-0005-0000-0000-0000B82C0000}"/>
    <cellStyle name="Percent 14 2 4 3" xfId="11388" xr:uid="{00000000-0005-0000-0000-0000B92C0000}"/>
    <cellStyle name="Percent 14 2 4 4" xfId="11389" xr:uid="{00000000-0005-0000-0000-0000BA2C0000}"/>
    <cellStyle name="Percent 14 2 5" xfId="11390" xr:uid="{00000000-0005-0000-0000-0000BB2C0000}"/>
    <cellStyle name="Percent 14 2 5 2" xfId="11391" xr:uid="{00000000-0005-0000-0000-0000BC2C0000}"/>
    <cellStyle name="Percent 14 2 5 3" xfId="11392" xr:uid="{00000000-0005-0000-0000-0000BD2C0000}"/>
    <cellStyle name="Percent 14 2 5 4" xfId="11393" xr:uid="{00000000-0005-0000-0000-0000BE2C0000}"/>
    <cellStyle name="Percent 14 2 5 5" xfId="11394" xr:uid="{00000000-0005-0000-0000-0000BF2C0000}"/>
    <cellStyle name="Percent 14 2 6" xfId="11395" xr:uid="{00000000-0005-0000-0000-0000C02C0000}"/>
    <cellStyle name="Percent 14 2 7" xfId="11396" xr:uid="{00000000-0005-0000-0000-0000C12C0000}"/>
    <cellStyle name="Percent 14 2 8" xfId="11397" xr:uid="{00000000-0005-0000-0000-0000C22C0000}"/>
    <cellStyle name="Percent 14 3" xfId="11398" xr:uid="{00000000-0005-0000-0000-0000C32C0000}"/>
    <cellStyle name="Percent 14 3 2" xfId="11399" xr:uid="{00000000-0005-0000-0000-0000C42C0000}"/>
    <cellStyle name="Percent 14 3 2 2" xfId="11400" xr:uid="{00000000-0005-0000-0000-0000C52C0000}"/>
    <cellStyle name="Percent 14 3 2 2 2" xfId="11401" xr:uid="{00000000-0005-0000-0000-0000C62C0000}"/>
    <cellStyle name="Percent 14 3 2 2 3" xfId="11402" xr:uid="{00000000-0005-0000-0000-0000C72C0000}"/>
    <cellStyle name="Percent 14 3 2 2 4" xfId="11403" xr:uid="{00000000-0005-0000-0000-0000C82C0000}"/>
    <cellStyle name="Percent 14 3 2 3" xfId="11404" xr:uid="{00000000-0005-0000-0000-0000C92C0000}"/>
    <cellStyle name="Percent 14 3 2 3 2" xfId="11405" xr:uid="{00000000-0005-0000-0000-0000CA2C0000}"/>
    <cellStyle name="Percent 14 3 2 3 3" xfId="11406" xr:uid="{00000000-0005-0000-0000-0000CB2C0000}"/>
    <cellStyle name="Percent 14 3 2 3 4" xfId="11407" xr:uid="{00000000-0005-0000-0000-0000CC2C0000}"/>
    <cellStyle name="Percent 14 3 2 4" xfId="11408" xr:uid="{00000000-0005-0000-0000-0000CD2C0000}"/>
    <cellStyle name="Percent 14 3 2 5" xfId="11409" xr:uid="{00000000-0005-0000-0000-0000CE2C0000}"/>
    <cellStyle name="Percent 14 3 2 6" xfId="11410" xr:uid="{00000000-0005-0000-0000-0000CF2C0000}"/>
    <cellStyle name="Percent 14 3 3" xfId="11411" xr:uid="{00000000-0005-0000-0000-0000D02C0000}"/>
    <cellStyle name="Percent 14 3 3 2" xfId="11412" xr:uid="{00000000-0005-0000-0000-0000D12C0000}"/>
    <cellStyle name="Percent 14 3 3 2 2" xfId="11413" xr:uid="{00000000-0005-0000-0000-0000D22C0000}"/>
    <cellStyle name="Percent 14 3 3 2 3" xfId="11414" xr:uid="{00000000-0005-0000-0000-0000D32C0000}"/>
    <cellStyle name="Percent 14 3 3 2 4" xfId="11415" xr:uid="{00000000-0005-0000-0000-0000D42C0000}"/>
    <cellStyle name="Percent 14 3 3 3" xfId="11416" xr:uid="{00000000-0005-0000-0000-0000D52C0000}"/>
    <cellStyle name="Percent 14 3 3 3 2" xfId="11417" xr:uid="{00000000-0005-0000-0000-0000D62C0000}"/>
    <cellStyle name="Percent 14 3 3 3 3" xfId="11418" xr:uid="{00000000-0005-0000-0000-0000D72C0000}"/>
    <cellStyle name="Percent 14 3 3 3 4" xfId="11419" xr:uid="{00000000-0005-0000-0000-0000D82C0000}"/>
    <cellStyle name="Percent 14 3 3 4" xfId="11420" xr:uid="{00000000-0005-0000-0000-0000D92C0000}"/>
    <cellStyle name="Percent 14 3 3 5" xfId="11421" xr:uid="{00000000-0005-0000-0000-0000DA2C0000}"/>
    <cellStyle name="Percent 14 3 3 6" xfId="11422" xr:uid="{00000000-0005-0000-0000-0000DB2C0000}"/>
    <cellStyle name="Percent 14 3 4" xfId="11423" xr:uid="{00000000-0005-0000-0000-0000DC2C0000}"/>
    <cellStyle name="Percent 14 3 4 2" xfId="11424" xr:uid="{00000000-0005-0000-0000-0000DD2C0000}"/>
    <cellStyle name="Percent 14 3 4 3" xfId="11425" xr:uid="{00000000-0005-0000-0000-0000DE2C0000}"/>
    <cellStyle name="Percent 14 3 4 4" xfId="11426" xr:uid="{00000000-0005-0000-0000-0000DF2C0000}"/>
    <cellStyle name="Percent 14 3 5" xfId="11427" xr:uid="{00000000-0005-0000-0000-0000E02C0000}"/>
    <cellStyle name="Percent 14 3 5 2" xfId="11428" xr:uid="{00000000-0005-0000-0000-0000E12C0000}"/>
    <cellStyle name="Percent 14 3 5 3" xfId="11429" xr:uid="{00000000-0005-0000-0000-0000E22C0000}"/>
    <cellStyle name="Percent 14 3 5 4" xfId="11430" xr:uid="{00000000-0005-0000-0000-0000E32C0000}"/>
    <cellStyle name="Percent 14 3 6" xfId="11431" xr:uid="{00000000-0005-0000-0000-0000E42C0000}"/>
    <cellStyle name="Percent 14 3 7" xfId="11432" xr:uid="{00000000-0005-0000-0000-0000E52C0000}"/>
    <cellStyle name="Percent 14 3 8" xfId="11433" xr:uid="{00000000-0005-0000-0000-0000E62C0000}"/>
    <cellStyle name="Percent 14 4" xfId="11434" xr:uid="{00000000-0005-0000-0000-0000E72C0000}"/>
    <cellStyle name="Percent 14 4 2" xfId="11435" xr:uid="{00000000-0005-0000-0000-0000E82C0000}"/>
    <cellStyle name="Percent 14 4 2 2" xfId="11436" xr:uid="{00000000-0005-0000-0000-0000E92C0000}"/>
    <cellStyle name="Percent 14 4 2 2 2" xfId="11437" xr:uid="{00000000-0005-0000-0000-0000EA2C0000}"/>
    <cellStyle name="Percent 14 4 2 2 3" xfId="11438" xr:uid="{00000000-0005-0000-0000-0000EB2C0000}"/>
    <cellStyle name="Percent 14 4 2 2 4" xfId="11439" xr:uid="{00000000-0005-0000-0000-0000EC2C0000}"/>
    <cellStyle name="Percent 14 4 2 3" xfId="11440" xr:uid="{00000000-0005-0000-0000-0000ED2C0000}"/>
    <cellStyle name="Percent 14 4 2 3 2" xfId="11441" xr:uid="{00000000-0005-0000-0000-0000EE2C0000}"/>
    <cellStyle name="Percent 14 4 2 3 3" xfId="11442" xr:uid="{00000000-0005-0000-0000-0000EF2C0000}"/>
    <cellStyle name="Percent 14 4 2 3 4" xfId="11443" xr:uid="{00000000-0005-0000-0000-0000F02C0000}"/>
    <cellStyle name="Percent 14 4 2 4" xfId="11444" xr:uid="{00000000-0005-0000-0000-0000F12C0000}"/>
    <cellStyle name="Percent 14 4 2 5" xfId="11445" xr:uid="{00000000-0005-0000-0000-0000F22C0000}"/>
    <cellStyle name="Percent 14 4 2 6" xfId="11446" xr:uid="{00000000-0005-0000-0000-0000F32C0000}"/>
    <cellStyle name="Percent 14 4 3" xfId="11447" xr:uid="{00000000-0005-0000-0000-0000F42C0000}"/>
    <cellStyle name="Percent 14 4 3 2" xfId="11448" xr:uid="{00000000-0005-0000-0000-0000F52C0000}"/>
    <cellStyle name="Percent 14 4 3 2 2" xfId="11449" xr:uid="{00000000-0005-0000-0000-0000F62C0000}"/>
    <cellStyle name="Percent 14 4 3 2 3" xfId="11450" xr:uid="{00000000-0005-0000-0000-0000F72C0000}"/>
    <cellStyle name="Percent 14 4 3 2 4" xfId="11451" xr:uid="{00000000-0005-0000-0000-0000F82C0000}"/>
    <cellStyle name="Percent 14 4 3 3" xfId="11452" xr:uid="{00000000-0005-0000-0000-0000F92C0000}"/>
    <cellStyle name="Percent 14 4 3 3 2" xfId="11453" xr:uid="{00000000-0005-0000-0000-0000FA2C0000}"/>
    <cellStyle name="Percent 14 4 3 3 3" xfId="11454" xr:uid="{00000000-0005-0000-0000-0000FB2C0000}"/>
    <cellStyle name="Percent 14 4 3 3 4" xfId="11455" xr:uid="{00000000-0005-0000-0000-0000FC2C0000}"/>
    <cellStyle name="Percent 14 4 3 4" xfId="11456" xr:uid="{00000000-0005-0000-0000-0000FD2C0000}"/>
    <cellStyle name="Percent 14 4 3 5" xfId="11457" xr:uid="{00000000-0005-0000-0000-0000FE2C0000}"/>
    <cellStyle name="Percent 14 4 3 6" xfId="11458" xr:uid="{00000000-0005-0000-0000-0000FF2C0000}"/>
    <cellStyle name="Percent 14 4 4" xfId="11459" xr:uid="{00000000-0005-0000-0000-0000002D0000}"/>
    <cellStyle name="Percent 14 4 4 2" xfId="11460" xr:uid="{00000000-0005-0000-0000-0000012D0000}"/>
    <cellStyle name="Percent 14 4 4 3" xfId="11461" xr:uid="{00000000-0005-0000-0000-0000022D0000}"/>
    <cellStyle name="Percent 14 4 4 4" xfId="11462" xr:uid="{00000000-0005-0000-0000-0000032D0000}"/>
    <cellStyle name="Percent 14 4 5" xfId="11463" xr:uid="{00000000-0005-0000-0000-0000042D0000}"/>
    <cellStyle name="Percent 14 4 5 2" xfId="11464" xr:uid="{00000000-0005-0000-0000-0000052D0000}"/>
    <cellStyle name="Percent 14 4 5 3" xfId="11465" xr:uid="{00000000-0005-0000-0000-0000062D0000}"/>
    <cellStyle name="Percent 14 4 5 4" xfId="11466" xr:uid="{00000000-0005-0000-0000-0000072D0000}"/>
    <cellStyle name="Percent 14 4 6" xfId="11467" xr:uid="{00000000-0005-0000-0000-0000082D0000}"/>
    <cellStyle name="Percent 14 4 7" xfId="11468" xr:uid="{00000000-0005-0000-0000-0000092D0000}"/>
    <cellStyle name="Percent 14 4 8" xfId="11469" xr:uid="{00000000-0005-0000-0000-00000A2D0000}"/>
    <cellStyle name="Percent 14 5" xfId="11470" xr:uid="{00000000-0005-0000-0000-00000B2D0000}"/>
    <cellStyle name="Percent 14 5 2" xfId="11471" xr:uid="{00000000-0005-0000-0000-00000C2D0000}"/>
    <cellStyle name="Percent 14 5 2 2" xfId="11472" xr:uid="{00000000-0005-0000-0000-00000D2D0000}"/>
    <cellStyle name="Percent 14 5 2 2 2" xfId="11473" xr:uid="{00000000-0005-0000-0000-00000E2D0000}"/>
    <cellStyle name="Percent 14 5 2 2 3" xfId="11474" xr:uid="{00000000-0005-0000-0000-00000F2D0000}"/>
    <cellStyle name="Percent 14 5 2 2 4" xfId="11475" xr:uid="{00000000-0005-0000-0000-0000102D0000}"/>
    <cellStyle name="Percent 14 5 2 3" xfId="11476" xr:uid="{00000000-0005-0000-0000-0000112D0000}"/>
    <cellStyle name="Percent 14 5 2 3 2" xfId="11477" xr:uid="{00000000-0005-0000-0000-0000122D0000}"/>
    <cellStyle name="Percent 14 5 2 3 3" xfId="11478" xr:uid="{00000000-0005-0000-0000-0000132D0000}"/>
    <cellStyle name="Percent 14 5 2 3 4" xfId="11479" xr:uid="{00000000-0005-0000-0000-0000142D0000}"/>
    <cellStyle name="Percent 14 5 2 4" xfId="11480" xr:uid="{00000000-0005-0000-0000-0000152D0000}"/>
    <cellStyle name="Percent 14 5 2 5" xfId="11481" xr:uid="{00000000-0005-0000-0000-0000162D0000}"/>
    <cellStyle name="Percent 14 5 2 6" xfId="11482" xr:uid="{00000000-0005-0000-0000-0000172D0000}"/>
    <cellStyle name="Percent 14 5 3" xfId="11483" xr:uid="{00000000-0005-0000-0000-0000182D0000}"/>
    <cellStyle name="Percent 14 5 3 2" xfId="11484" xr:uid="{00000000-0005-0000-0000-0000192D0000}"/>
    <cellStyle name="Percent 14 5 3 2 2" xfId="11485" xr:uid="{00000000-0005-0000-0000-00001A2D0000}"/>
    <cellStyle name="Percent 14 5 3 2 3" xfId="11486" xr:uid="{00000000-0005-0000-0000-00001B2D0000}"/>
    <cellStyle name="Percent 14 5 3 2 4" xfId="11487" xr:uid="{00000000-0005-0000-0000-00001C2D0000}"/>
    <cellStyle name="Percent 14 5 3 3" xfId="11488" xr:uid="{00000000-0005-0000-0000-00001D2D0000}"/>
    <cellStyle name="Percent 14 5 3 3 2" xfId="11489" xr:uid="{00000000-0005-0000-0000-00001E2D0000}"/>
    <cellStyle name="Percent 14 5 3 3 3" xfId="11490" xr:uid="{00000000-0005-0000-0000-00001F2D0000}"/>
    <cellStyle name="Percent 14 5 3 3 4" xfId="11491" xr:uid="{00000000-0005-0000-0000-0000202D0000}"/>
    <cellStyle name="Percent 14 5 3 4" xfId="11492" xr:uid="{00000000-0005-0000-0000-0000212D0000}"/>
    <cellStyle name="Percent 14 5 3 5" xfId="11493" xr:uid="{00000000-0005-0000-0000-0000222D0000}"/>
    <cellStyle name="Percent 14 5 3 6" xfId="11494" xr:uid="{00000000-0005-0000-0000-0000232D0000}"/>
    <cellStyle name="Percent 14 5 4" xfId="11495" xr:uid="{00000000-0005-0000-0000-0000242D0000}"/>
    <cellStyle name="Percent 14 5 4 2" xfId="11496" xr:uid="{00000000-0005-0000-0000-0000252D0000}"/>
    <cellStyle name="Percent 14 5 4 3" xfId="11497" xr:uid="{00000000-0005-0000-0000-0000262D0000}"/>
    <cellStyle name="Percent 14 5 4 4" xfId="11498" xr:uid="{00000000-0005-0000-0000-0000272D0000}"/>
    <cellStyle name="Percent 14 5 5" xfId="11499" xr:uid="{00000000-0005-0000-0000-0000282D0000}"/>
    <cellStyle name="Percent 14 5 5 2" xfId="11500" xr:uid="{00000000-0005-0000-0000-0000292D0000}"/>
    <cellStyle name="Percent 14 5 5 3" xfId="11501" xr:uid="{00000000-0005-0000-0000-00002A2D0000}"/>
    <cellStyle name="Percent 14 5 5 4" xfId="11502" xr:uid="{00000000-0005-0000-0000-00002B2D0000}"/>
    <cellStyle name="Percent 14 5 6" xfId="11503" xr:uid="{00000000-0005-0000-0000-00002C2D0000}"/>
    <cellStyle name="Percent 14 5 7" xfId="11504" xr:uid="{00000000-0005-0000-0000-00002D2D0000}"/>
    <cellStyle name="Percent 14 5 8" xfId="11505" xr:uid="{00000000-0005-0000-0000-00002E2D0000}"/>
    <cellStyle name="Percent 14 6" xfId="11506" xr:uid="{00000000-0005-0000-0000-00002F2D0000}"/>
    <cellStyle name="Percent 14 6 2" xfId="11507" xr:uid="{00000000-0005-0000-0000-0000302D0000}"/>
    <cellStyle name="Percent 14 6 2 2" xfId="11508" xr:uid="{00000000-0005-0000-0000-0000312D0000}"/>
    <cellStyle name="Percent 14 6 2 3" xfId="11509" xr:uid="{00000000-0005-0000-0000-0000322D0000}"/>
    <cellStyle name="Percent 14 6 2 4" xfId="11510" xr:uid="{00000000-0005-0000-0000-0000332D0000}"/>
    <cellStyle name="Percent 14 6 3" xfId="11511" xr:uid="{00000000-0005-0000-0000-0000342D0000}"/>
    <cellStyle name="Percent 14 6 3 2" xfId="11512" xr:uid="{00000000-0005-0000-0000-0000352D0000}"/>
    <cellStyle name="Percent 14 6 3 3" xfId="11513" xr:uid="{00000000-0005-0000-0000-0000362D0000}"/>
    <cellStyle name="Percent 14 6 3 4" xfId="11514" xr:uid="{00000000-0005-0000-0000-0000372D0000}"/>
    <cellStyle name="Percent 14 6 4" xfId="11515" xr:uid="{00000000-0005-0000-0000-0000382D0000}"/>
    <cellStyle name="Percent 14 6 5" xfId="11516" xr:uid="{00000000-0005-0000-0000-0000392D0000}"/>
    <cellStyle name="Percent 14 6 6" xfId="11517" xr:uid="{00000000-0005-0000-0000-00003A2D0000}"/>
    <cellStyle name="Percent 14 7" xfId="11518" xr:uid="{00000000-0005-0000-0000-00003B2D0000}"/>
    <cellStyle name="Percent 14 7 2" xfId="11519" xr:uid="{00000000-0005-0000-0000-00003C2D0000}"/>
    <cellStyle name="Percent 14 7 2 2" xfId="11520" xr:uid="{00000000-0005-0000-0000-00003D2D0000}"/>
    <cellStyle name="Percent 14 7 2 3" xfId="11521" xr:uid="{00000000-0005-0000-0000-00003E2D0000}"/>
    <cellStyle name="Percent 14 7 2 4" xfId="11522" xr:uid="{00000000-0005-0000-0000-00003F2D0000}"/>
    <cellStyle name="Percent 14 7 3" xfId="11523" xr:uid="{00000000-0005-0000-0000-0000402D0000}"/>
    <cellStyle name="Percent 14 7 3 2" xfId="11524" xr:uid="{00000000-0005-0000-0000-0000412D0000}"/>
    <cellStyle name="Percent 14 7 3 3" xfId="11525" xr:uid="{00000000-0005-0000-0000-0000422D0000}"/>
    <cellStyle name="Percent 14 7 3 4" xfId="11526" xr:uid="{00000000-0005-0000-0000-0000432D0000}"/>
    <cellStyle name="Percent 14 7 4" xfId="11527" xr:uid="{00000000-0005-0000-0000-0000442D0000}"/>
    <cellStyle name="Percent 14 7 5" xfId="11528" xr:uid="{00000000-0005-0000-0000-0000452D0000}"/>
    <cellStyle name="Percent 14 7 6" xfId="11529" xr:uid="{00000000-0005-0000-0000-0000462D0000}"/>
    <cellStyle name="Percent 14 8" xfId="11530" xr:uid="{00000000-0005-0000-0000-0000472D0000}"/>
    <cellStyle name="Percent 14 8 2" xfId="11531" xr:uid="{00000000-0005-0000-0000-0000482D0000}"/>
    <cellStyle name="Percent 14 8 3" xfId="11532" xr:uid="{00000000-0005-0000-0000-0000492D0000}"/>
    <cellStyle name="Percent 14 8 4" xfId="11533" xr:uid="{00000000-0005-0000-0000-00004A2D0000}"/>
    <cellStyle name="Percent 14 9" xfId="11534" xr:uid="{00000000-0005-0000-0000-00004B2D0000}"/>
    <cellStyle name="Percent 14 9 2" xfId="11535" xr:uid="{00000000-0005-0000-0000-00004C2D0000}"/>
    <cellStyle name="Percent 14 9 3" xfId="11536" xr:uid="{00000000-0005-0000-0000-00004D2D0000}"/>
    <cellStyle name="Percent 14 9 4" xfId="11537" xr:uid="{00000000-0005-0000-0000-00004E2D0000}"/>
    <cellStyle name="Percent 14 9 5" xfId="11538" xr:uid="{00000000-0005-0000-0000-00004F2D0000}"/>
    <cellStyle name="Percent 15" xfId="11539" xr:uid="{00000000-0005-0000-0000-0000502D0000}"/>
    <cellStyle name="Percent 15 2" xfId="11540" xr:uid="{00000000-0005-0000-0000-0000512D0000}"/>
    <cellStyle name="Percent 15 2 2" xfId="11541" xr:uid="{00000000-0005-0000-0000-0000522D0000}"/>
    <cellStyle name="Percent 15 2 2 2" xfId="11542" xr:uid="{00000000-0005-0000-0000-0000532D0000}"/>
    <cellStyle name="Percent 15 2 2 3" xfId="11543" xr:uid="{00000000-0005-0000-0000-0000542D0000}"/>
    <cellStyle name="Percent 15 2 2 4" xfId="11544" xr:uid="{00000000-0005-0000-0000-0000552D0000}"/>
    <cellStyle name="Percent 15 2 3" xfId="11545" xr:uid="{00000000-0005-0000-0000-0000562D0000}"/>
    <cellStyle name="Percent 15 2 3 2" xfId="11546" xr:uid="{00000000-0005-0000-0000-0000572D0000}"/>
    <cellStyle name="Percent 15 2 3 3" xfId="11547" xr:uid="{00000000-0005-0000-0000-0000582D0000}"/>
    <cellStyle name="Percent 15 2 3 4" xfId="11548" xr:uid="{00000000-0005-0000-0000-0000592D0000}"/>
    <cellStyle name="Percent 15 2 3 5" xfId="11549" xr:uid="{00000000-0005-0000-0000-00005A2D0000}"/>
    <cellStyle name="Percent 15 2 4" xfId="11550" xr:uid="{00000000-0005-0000-0000-00005B2D0000}"/>
    <cellStyle name="Percent 15 2 5" xfId="11551" xr:uid="{00000000-0005-0000-0000-00005C2D0000}"/>
    <cellStyle name="Percent 15 2 6" xfId="11552" xr:uid="{00000000-0005-0000-0000-00005D2D0000}"/>
    <cellStyle name="Percent 15 3" xfId="11553" xr:uid="{00000000-0005-0000-0000-00005E2D0000}"/>
    <cellStyle name="Percent 15 3 2" xfId="11554" xr:uid="{00000000-0005-0000-0000-00005F2D0000}"/>
    <cellStyle name="Percent 15 3 2 2" xfId="11555" xr:uid="{00000000-0005-0000-0000-0000602D0000}"/>
    <cellStyle name="Percent 15 3 2 3" xfId="11556" xr:uid="{00000000-0005-0000-0000-0000612D0000}"/>
    <cellStyle name="Percent 15 3 2 4" xfId="11557" xr:uid="{00000000-0005-0000-0000-0000622D0000}"/>
    <cellStyle name="Percent 15 3 3" xfId="11558" xr:uid="{00000000-0005-0000-0000-0000632D0000}"/>
    <cellStyle name="Percent 15 3 3 2" xfId="11559" xr:uid="{00000000-0005-0000-0000-0000642D0000}"/>
    <cellStyle name="Percent 15 3 3 3" xfId="11560" xr:uid="{00000000-0005-0000-0000-0000652D0000}"/>
    <cellStyle name="Percent 15 3 3 4" xfId="11561" xr:uid="{00000000-0005-0000-0000-0000662D0000}"/>
    <cellStyle name="Percent 15 3 4" xfId="11562" xr:uid="{00000000-0005-0000-0000-0000672D0000}"/>
    <cellStyle name="Percent 15 3 5" xfId="11563" xr:uid="{00000000-0005-0000-0000-0000682D0000}"/>
    <cellStyle name="Percent 15 3 6" xfId="11564" xr:uid="{00000000-0005-0000-0000-0000692D0000}"/>
    <cellStyle name="Percent 15 4" xfId="11565" xr:uid="{00000000-0005-0000-0000-00006A2D0000}"/>
    <cellStyle name="Percent 15 4 2" xfId="11566" xr:uid="{00000000-0005-0000-0000-00006B2D0000}"/>
    <cellStyle name="Percent 15 4 3" xfId="11567" xr:uid="{00000000-0005-0000-0000-00006C2D0000}"/>
    <cellStyle name="Percent 15 4 4" xfId="11568" xr:uid="{00000000-0005-0000-0000-00006D2D0000}"/>
    <cellStyle name="Percent 15 5" xfId="11569" xr:uid="{00000000-0005-0000-0000-00006E2D0000}"/>
    <cellStyle name="Percent 15 5 2" xfId="11570" xr:uid="{00000000-0005-0000-0000-00006F2D0000}"/>
    <cellStyle name="Percent 15 5 3" xfId="11571" xr:uid="{00000000-0005-0000-0000-0000702D0000}"/>
    <cellStyle name="Percent 15 5 4" xfId="11572" xr:uid="{00000000-0005-0000-0000-0000712D0000}"/>
    <cellStyle name="Percent 15 5 5" xfId="11573" xr:uid="{00000000-0005-0000-0000-0000722D0000}"/>
    <cellStyle name="Percent 15 6" xfId="11574" xr:uid="{00000000-0005-0000-0000-0000732D0000}"/>
    <cellStyle name="Percent 15 7" xfId="11575" xr:uid="{00000000-0005-0000-0000-0000742D0000}"/>
    <cellStyle name="Percent 15 8" xfId="11576" xr:uid="{00000000-0005-0000-0000-0000752D0000}"/>
    <cellStyle name="Percent 16" xfId="11577" xr:uid="{00000000-0005-0000-0000-0000762D0000}"/>
    <cellStyle name="Percent 16 2" xfId="11578" xr:uid="{00000000-0005-0000-0000-0000772D0000}"/>
    <cellStyle name="Percent 16 2 2" xfId="11579" xr:uid="{00000000-0005-0000-0000-0000782D0000}"/>
    <cellStyle name="Percent 16 2 2 2" xfId="11580" xr:uid="{00000000-0005-0000-0000-0000792D0000}"/>
    <cellStyle name="Percent 16 2 2 3" xfId="11581" xr:uid="{00000000-0005-0000-0000-00007A2D0000}"/>
    <cellStyle name="Percent 16 2 2 4" xfId="11582" xr:uid="{00000000-0005-0000-0000-00007B2D0000}"/>
    <cellStyle name="Percent 16 2 3" xfId="11583" xr:uid="{00000000-0005-0000-0000-00007C2D0000}"/>
    <cellStyle name="Percent 16 2 3 2" xfId="11584" xr:uid="{00000000-0005-0000-0000-00007D2D0000}"/>
    <cellStyle name="Percent 16 2 3 3" xfId="11585" xr:uid="{00000000-0005-0000-0000-00007E2D0000}"/>
    <cellStyle name="Percent 16 2 3 4" xfId="11586" xr:uid="{00000000-0005-0000-0000-00007F2D0000}"/>
    <cellStyle name="Percent 16 2 3 5" xfId="11587" xr:uid="{00000000-0005-0000-0000-0000802D0000}"/>
    <cellStyle name="Percent 16 2 4" xfId="11588" xr:uid="{00000000-0005-0000-0000-0000812D0000}"/>
    <cellStyle name="Percent 16 2 5" xfId="11589" xr:uid="{00000000-0005-0000-0000-0000822D0000}"/>
    <cellStyle name="Percent 16 2 6" xfId="11590" xr:uid="{00000000-0005-0000-0000-0000832D0000}"/>
    <cellStyle name="Percent 16 3" xfId="11591" xr:uid="{00000000-0005-0000-0000-0000842D0000}"/>
    <cellStyle name="Percent 16 3 2" xfId="11592" xr:uid="{00000000-0005-0000-0000-0000852D0000}"/>
    <cellStyle name="Percent 16 3 2 2" xfId="11593" xr:uid="{00000000-0005-0000-0000-0000862D0000}"/>
    <cellStyle name="Percent 16 3 2 3" xfId="11594" xr:uid="{00000000-0005-0000-0000-0000872D0000}"/>
    <cellStyle name="Percent 16 3 2 4" xfId="11595" xr:uid="{00000000-0005-0000-0000-0000882D0000}"/>
    <cellStyle name="Percent 16 3 3" xfId="11596" xr:uid="{00000000-0005-0000-0000-0000892D0000}"/>
    <cellStyle name="Percent 16 3 3 2" xfId="11597" xr:uid="{00000000-0005-0000-0000-00008A2D0000}"/>
    <cellStyle name="Percent 16 3 3 3" xfId="11598" xr:uid="{00000000-0005-0000-0000-00008B2D0000}"/>
    <cellStyle name="Percent 16 3 3 4" xfId="11599" xr:uid="{00000000-0005-0000-0000-00008C2D0000}"/>
    <cellStyle name="Percent 16 3 4" xfId="11600" xr:uid="{00000000-0005-0000-0000-00008D2D0000}"/>
    <cellStyle name="Percent 16 3 5" xfId="11601" xr:uid="{00000000-0005-0000-0000-00008E2D0000}"/>
    <cellStyle name="Percent 16 3 6" xfId="11602" xr:uid="{00000000-0005-0000-0000-00008F2D0000}"/>
    <cellStyle name="Percent 16 4" xfId="11603" xr:uid="{00000000-0005-0000-0000-0000902D0000}"/>
    <cellStyle name="Percent 16 4 2" xfId="11604" xr:uid="{00000000-0005-0000-0000-0000912D0000}"/>
    <cellStyle name="Percent 16 4 3" xfId="11605" xr:uid="{00000000-0005-0000-0000-0000922D0000}"/>
    <cellStyle name="Percent 16 4 4" xfId="11606" xr:uid="{00000000-0005-0000-0000-0000932D0000}"/>
    <cellStyle name="Percent 16 5" xfId="11607" xr:uid="{00000000-0005-0000-0000-0000942D0000}"/>
    <cellStyle name="Percent 16 5 2" xfId="11608" xr:uid="{00000000-0005-0000-0000-0000952D0000}"/>
    <cellStyle name="Percent 16 5 3" xfId="11609" xr:uid="{00000000-0005-0000-0000-0000962D0000}"/>
    <cellStyle name="Percent 16 5 4" xfId="11610" xr:uid="{00000000-0005-0000-0000-0000972D0000}"/>
    <cellStyle name="Percent 16 5 5" xfId="11611" xr:uid="{00000000-0005-0000-0000-0000982D0000}"/>
    <cellStyle name="Percent 16 6" xfId="11612" xr:uid="{00000000-0005-0000-0000-0000992D0000}"/>
    <cellStyle name="Percent 16 7" xfId="11613" xr:uid="{00000000-0005-0000-0000-00009A2D0000}"/>
    <cellStyle name="Percent 16 8" xfId="11614" xr:uid="{00000000-0005-0000-0000-00009B2D0000}"/>
    <cellStyle name="Percent 17" xfId="11615" xr:uid="{00000000-0005-0000-0000-00009C2D0000}"/>
    <cellStyle name="Percent 17 2" xfId="11616" xr:uid="{00000000-0005-0000-0000-00009D2D0000}"/>
    <cellStyle name="Percent 17 2 2" xfId="11617" xr:uid="{00000000-0005-0000-0000-00009E2D0000}"/>
    <cellStyle name="Percent 17 2 2 2" xfId="11618" xr:uid="{00000000-0005-0000-0000-00009F2D0000}"/>
    <cellStyle name="Percent 17 2 2 3" xfId="11619" xr:uid="{00000000-0005-0000-0000-0000A02D0000}"/>
    <cellStyle name="Percent 17 2 2 4" xfId="11620" xr:uid="{00000000-0005-0000-0000-0000A12D0000}"/>
    <cellStyle name="Percent 17 2 2 5" xfId="11621" xr:uid="{00000000-0005-0000-0000-0000A22D0000}"/>
    <cellStyle name="Percent 17 2 3" xfId="11622" xr:uid="{00000000-0005-0000-0000-0000A32D0000}"/>
    <cellStyle name="Percent 17 2 3 2" xfId="11623" xr:uid="{00000000-0005-0000-0000-0000A42D0000}"/>
    <cellStyle name="Percent 17 2 3 3" xfId="11624" xr:uid="{00000000-0005-0000-0000-0000A52D0000}"/>
    <cellStyle name="Percent 17 2 3 4" xfId="11625" xr:uid="{00000000-0005-0000-0000-0000A62D0000}"/>
    <cellStyle name="Percent 17 2 3 5" xfId="11626" xr:uid="{00000000-0005-0000-0000-0000A72D0000}"/>
    <cellStyle name="Percent 17 2 4" xfId="11627" xr:uid="{00000000-0005-0000-0000-0000A82D0000}"/>
    <cellStyle name="Percent 17 2 5" xfId="11628" xr:uid="{00000000-0005-0000-0000-0000A92D0000}"/>
    <cellStyle name="Percent 17 2 6" xfId="11629" xr:uid="{00000000-0005-0000-0000-0000AA2D0000}"/>
    <cellStyle name="Percent 17 3" xfId="11630" xr:uid="{00000000-0005-0000-0000-0000AB2D0000}"/>
    <cellStyle name="Percent 17 3 2" xfId="11631" xr:uid="{00000000-0005-0000-0000-0000AC2D0000}"/>
    <cellStyle name="Percent 17 3 2 2" xfId="11632" xr:uid="{00000000-0005-0000-0000-0000AD2D0000}"/>
    <cellStyle name="Percent 17 3 2 3" xfId="11633" xr:uid="{00000000-0005-0000-0000-0000AE2D0000}"/>
    <cellStyle name="Percent 17 3 2 4" xfId="11634" xr:uid="{00000000-0005-0000-0000-0000AF2D0000}"/>
    <cellStyle name="Percent 17 3 3" xfId="11635" xr:uid="{00000000-0005-0000-0000-0000B02D0000}"/>
    <cellStyle name="Percent 17 3 3 2" xfId="11636" xr:uid="{00000000-0005-0000-0000-0000B12D0000}"/>
    <cellStyle name="Percent 17 3 3 3" xfId="11637" xr:uid="{00000000-0005-0000-0000-0000B22D0000}"/>
    <cellStyle name="Percent 17 3 3 4" xfId="11638" xr:uid="{00000000-0005-0000-0000-0000B32D0000}"/>
    <cellStyle name="Percent 17 3 3 5" xfId="11639" xr:uid="{00000000-0005-0000-0000-0000B42D0000}"/>
    <cellStyle name="Percent 17 3 4" xfId="11640" xr:uid="{00000000-0005-0000-0000-0000B52D0000}"/>
    <cellStyle name="Percent 17 3 5" xfId="11641" xr:uid="{00000000-0005-0000-0000-0000B62D0000}"/>
    <cellStyle name="Percent 17 3 6" xfId="11642" xr:uid="{00000000-0005-0000-0000-0000B72D0000}"/>
    <cellStyle name="Percent 17 4" xfId="11643" xr:uid="{00000000-0005-0000-0000-0000B82D0000}"/>
    <cellStyle name="Percent 17 4 2" xfId="11644" xr:uid="{00000000-0005-0000-0000-0000B92D0000}"/>
    <cellStyle name="Percent 17 4 3" xfId="11645" xr:uid="{00000000-0005-0000-0000-0000BA2D0000}"/>
    <cellStyle name="Percent 17 4 4" xfId="11646" xr:uid="{00000000-0005-0000-0000-0000BB2D0000}"/>
    <cellStyle name="Percent 17 5" xfId="11647" xr:uid="{00000000-0005-0000-0000-0000BC2D0000}"/>
    <cellStyle name="Percent 17 5 2" xfId="11648" xr:uid="{00000000-0005-0000-0000-0000BD2D0000}"/>
    <cellStyle name="Percent 17 5 3" xfId="11649" xr:uid="{00000000-0005-0000-0000-0000BE2D0000}"/>
    <cellStyle name="Percent 17 5 4" xfId="11650" xr:uid="{00000000-0005-0000-0000-0000BF2D0000}"/>
    <cellStyle name="Percent 17 5 5" xfId="11651" xr:uid="{00000000-0005-0000-0000-0000C02D0000}"/>
    <cellStyle name="Percent 17 6" xfId="11652" xr:uid="{00000000-0005-0000-0000-0000C12D0000}"/>
    <cellStyle name="Percent 17 7" xfId="11653" xr:uid="{00000000-0005-0000-0000-0000C22D0000}"/>
    <cellStyle name="Percent 17 8" xfId="11654" xr:uid="{00000000-0005-0000-0000-0000C32D0000}"/>
    <cellStyle name="Percent 18" xfId="11655" xr:uid="{00000000-0005-0000-0000-0000C42D0000}"/>
    <cellStyle name="Percent 18 2" xfId="11656" xr:uid="{00000000-0005-0000-0000-0000C52D0000}"/>
    <cellStyle name="Percent 18 2 2" xfId="11657" xr:uid="{00000000-0005-0000-0000-0000C62D0000}"/>
    <cellStyle name="Percent 18 2 2 2" xfId="11658" xr:uid="{00000000-0005-0000-0000-0000C72D0000}"/>
    <cellStyle name="Percent 18 2 2 3" xfId="11659" xr:uid="{00000000-0005-0000-0000-0000C82D0000}"/>
    <cellStyle name="Percent 18 2 2 4" xfId="11660" xr:uid="{00000000-0005-0000-0000-0000C92D0000}"/>
    <cellStyle name="Percent 18 2 3" xfId="11661" xr:uid="{00000000-0005-0000-0000-0000CA2D0000}"/>
    <cellStyle name="Percent 18 2 3 2" xfId="11662" xr:uid="{00000000-0005-0000-0000-0000CB2D0000}"/>
    <cellStyle name="Percent 18 2 3 3" xfId="11663" xr:uid="{00000000-0005-0000-0000-0000CC2D0000}"/>
    <cellStyle name="Percent 18 2 3 4" xfId="11664" xr:uid="{00000000-0005-0000-0000-0000CD2D0000}"/>
    <cellStyle name="Percent 18 2 3 5" xfId="11665" xr:uid="{00000000-0005-0000-0000-0000CE2D0000}"/>
    <cellStyle name="Percent 18 2 4" xfId="11666" xr:uid="{00000000-0005-0000-0000-0000CF2D0000}"/>
    <cellStyle name="Percent 18 2 5" xfId="11667" xr:uid="{00000000-0005-0000-0000-0000D02D0000}"/>
    <cellStyle name="Percent 18 2 6" xfId="11668" xr:uid="{00000000-0005-0000-0000-0000D12D0000}"/>
    <cellStyle name="Percent 18 3" xfId="11669" xr:uid="{00000000-0005-0000-0000-0000D22D0000}"/>
    <cellStyle name="Percent 18 3 2" xfId="11670" xr:uid="{00000000-0005-0000-0000-0000D32D0000}"/>
    <cellStyle name="Percent 18 3 2 2" xfId="11671" xr:uid="{00000000-0005-0000-0000-0000D42D0000}"/>
    <cellStyle name="Percent 18 3 2 3" xfId="11672" xr:uid="{00000000-0005-0000-0000-0000D52D0000}"/>
    <cellStyle name="Percent 18 3 2 4" xfId="11673" xr:uid="{00000000-0005-0000-0000-0000D62D0000}"/>
    <cellStyle name="Percent 18 3 3" xfId="11674" xr:uid="{00000000-0005-0000-0000-0000D72D0000}"/>
    <cellStyle name="Percent 18 3 3 2" xfId="11675" xr:uid="{00000000-0005-0000-0000-0000D82D0000}"/>
    <cellStyle name="Percent 18 3 3 3" xfId="11676" xr:uid="{00000000-0005-0000-0000-0000D92D0000}"/>
    <cellStyle name="Percent 18 3 3 4" xfId="11677" xr:uid="{00000000-0005-0000-0000-0000DA2D0000}"/>
    <cellStyle name="Percent 18 3 4" xfId="11678" xr:uid="{00000000-0005-0000-0000-0000DB2D0000}"/>
    <cellStyle name="Percent 18 3 5" xfId="11679" xr:uid="{00000000-0005-0000-0000-0000DC2D0000}"/>
    <cellStyle name="Percent 18 3 6" xfId="11680" xr:uid="{00000000-0005-0000-0000-0000DD2D0000}"/>
    <cellStyle name="Percent 18 4" xfId="11681" xr:uid="{00000000-0005-0000-0000-0000DE2D0000}"/>
    <cellStyle name="Percent 18 4 2" xfId="11682" xr:uid="{00000000-0005-0000-0000-0000DF2D0000}"/>
    <cellStyle name="Percent 18 4 3" xfId="11683" xr:uid="{00000000-0005-0000-0000-0000E02D0000}"/>
    <cellStyle name="Percent 18 4 4" xfId="11684" xr:uid="{00000000-0005-0000-0000-0000E12D0000}"/>
    <cellStyle name="Percent 18 5" xfId="11685" xr:uid="{00000000-0005-0000-0000-0000E22D0000}"/>
    <cellStyle name="Percent 18 5 2" xfId="11686" xr:uid="{00000000-0005-0000-0000-0000E32D0000}"/>
    <cellStyle name="Percent 18 5 3" xfId="11687" xr:uid="{00000000-0005-0000-0000-0000E42D0000}"/>
    <cellStyle name="Percent 18 5 4" xfId="11688" xr:uid="{00000000-0005-0000-0000-0000E52D0000}"/>
    <cellStyle name="Percent 18 5 5" xfId="11689" xr:uid="{00000000-0005-0000-0000-0000E62D0000}"/>
    <cellStyle name="Percent 18 6" xfId="11690" xr:uid="{00000000-0005-0000-0000-0000E72D0000}"/>
    <cellStyle name="Percent 18 7" xfId="11691" xr:uid="{00000000-0005-0000-0000-0000E82D0000}"/>
    <cellStyle name="Percent 18 8" xfId="11692" xr:uid="{00000000-0005-0000-0000-0000E92D0000}"/>
    <cellStyle name="Percent 19" xfId="11693" xr:uid="{00000000-0005-0000-0000-0000EA2D0000}"/>
    <cellStyle name="Percent 19 2" xfId="11694" xr:uid="{00000000-0005-0000-0000-0000EB2D0000}"/>
    <cellStyle name="Percent 19 2 2" xfId="11695" xr:uid="{00000000-0005-0000-0000-0000EC2D0000}"/>
    <cellStyle name="Percent 19 2 3" xfId="11696" xr:uid="{00000000-0005-0000-0000-0000ED2D0000}"/>
    <cellStyle name="Percent 19 2 4" xfId="11697" xr:uid="{00000000-0005-0000-0000-0000EE2D0000}"/>
    <cellStyle name="Percent 19 2 5" xfId="11698" xr:uid="{00000000-0005-0000-0000-0000EF2D0000}"/>
    <cellStyle name="Percent 19 2 6" xfId="11699" xr:uid="{00000000-0005-0000-0000-0000F02D0000}"/>
    <cellStyle name="Percent 19 3" xfId="11700" xr:uid="{00000000-0005-0000-0000-0000F12D0000}"/>
    <cellStyle name="Percent 19 3 2" xfId="11701" xr:uid="{00000000-0005-0000-0000-0000F22D0000}"/>
    <cellStyle name="Percent 19 3 3" xfId="11702" xr:uid="{00000000-0005-0000-0000-0000F32D0000}"/>
    <cellStyle name="Percent 19 3 4" xfId="11703" xr:uid="{00000000-0005-0000-0000-0000F42D0000}"/>
    <cellStyle name="Percent 19 3 5" xfId="11704" xr:uid="{00000000-0005-0000-0000-0000F52D0000}"/>
    <cellStyle name="Percent 19 4" xfId="11705" xr:uid="{00000000-0005-0000-0000-0000F62D0000}"/>
    <cellStyle name="Percent 19 5" xfId="11706" xr:uid="{00000000-0005-0000-0000-0000F72D0000}"/>
    <cellStyle name="Percent 19 6" xfId="11707" xr:uid="{00000000-0005-0000-0000-0000F82D0000}"/>
    <cellStyle name="Percent 19 7" xfId="11708" xr:uid="{00000000-0005-0000-0000-0000F92D0000}"/>
    <cellStyle name="Percent 2" xfId="11709" xr:uid="{00000000-0005-0000-0000-0000FA2D0000}"/>
    <cellStyle name="Percent 2 10" xfId="11710" xr:uid="{00000000-0005-0000-0000-0000FB2D0000}"/>
    <cellStyle name="Percent 2 10 2" xfId="11711" xr:uid="{00000000-0005-0000-0000-0000FC2D0000}"/>
    <cellStyle name="Percent 2 10 2 2" xfId="11712" xr:uid="{00000000-0005-0000-0000-0000FD2D0000}"/>
    <cellStyle name="Percent 2 10 2 2 2" xfId="11713" xr:uid="{00000000-0005-0000-0000-0000FE2D0000}"/>
    <cellStyle name="Percent 2 10 2 2 3" xfId="11714" xr:uid="{00000000-0005-0000-0000-0000FF2D0000}"/>
    <cellStyle name="Percent 2 10 2 2 4" xfId="11715" xr:uid="{00000000-0005-0000-0000-0000002E0000}"/>
    <cellStyle name="Percent 2 10 2 3" xfId="11716" xr:uid="{00000000-0005-0000-0000-0000012E0000}"/>
    <cellStyle name="Percent 2 10 2 3 2" xfId="11717" xr:uid="{00000000-0005-0000-0000-0000022E0000}"/>
    <cellStyle name="Percent 2 10 2 3 3" xfId="11718" xr:uid="{00000000-0005-0000-0000-0000032E0000}"/>
    <cellStyle name="Percent 2 10 2 3 4" xfId="11719" xr:uid="{00000000-0005-0000-0000-0000042E0000}"/>
    <cellStyle name="Percent 2 10 2 4" xfId="11720" xr:uid="{00000000-0005-0000-0000-0000052E0000}"/>
    <cellStyle name="Percent 2 10 2 5" xfId="11721" xr:uid="{00000000-0005-0000-0000-0000062E0000}"/>
    <cellStyle name="Percent 2 10 2 6" xfId="11722" xr:uid="{00000000-0005-0000-0000-0000072E0000}"/>
    <cellStyle name="Percent 2 10 3" xfId="11723" xr:uid="{00000000-0005-0000-0000-0000082E0000}"/>
    <cellStyle name="Percent 2 10 3 2" xfId="11724" xr:uid="{00000000-0005-0000-0000-0000092E0000}"/>
    <cellStyle name="Percent 2 10 3 2 2" xfId="11725" xr:uid="{00000000-0005-0000-0000-00000A2E0000}"/>
    <cellStyle name="Percent 2 10 3 2 3" xfId="11726" xr:uid="{00000000-0005-0000-0000-00000B2E0000}"/>
    <cellStyle name="Percent 2 10 3 2 4" xfId="11727" xr:uid="{00000000-0005-0000-0000-00000C2E0000}"/>
    <cellStyle name="Percent 2 10 3 3" xfId="11728" xr:uid="{00000000-0005-0000-0000-00000D2E0000}"/>
    <cellStyle name="Percent 2 10 3 3 2" xfId="11729" xr:uid="{00000000-0005-0000-0000-00000E2E0000}"/>
    <cellStyle name="Percent 2 10 3 3 3" xfId="11730" xr:uid="{00000000-0005-0000-0000-00000F2E0000}"/>
    <cellStyle name="Percent 2 10 3 3 4" xfId="11731" xr:uid="{00000000-0005-0000-0000-0000102E0000}"/>
    <cellStyle name="Percent 2 10 3 4" xfId="11732" xr:uid="{00000000-0005-0000-0000-0000112E0000}"/>
    <cellStyle name="Percent 2 10 3 5" xfId="11733" xr:uid="{00000000-0005-0000-0000-0000122E0000}"/>
    <cellStyle name="Percent 2 10 3 6" xfId="11734" xr:uid="{00000000-0005-0000-0000-0000132E0000}"/>
    <cellStyle name="Percent 2 10 4" xfId="11735" xr:uid="{00000000-0005-0000-0000-0000142E0000}"/>
    <cellStyle name="Percent 2 10 4 2" xfId="11736" xr:uid="{00000000-0005-0000-0000-0000152E0000}"/>
    <cellStyle name="Percent 2 10 4 3" xfId="11737" xr:uid="{00000000-0005-0000-0000-0000162E0000}"/>
    <cellStyle name="Percent 2 10 4 4" xfId="11738" xr:uid="{00000000-0005-0000-0000-0000172E0000}"/>
    <cellStyle name="Percent 2 10 5" xfId="11739" xr:uid="{00000000-0005-0000-0000-0000182E0000}"/>
    <cellStyle name="Percent 2 10 5 2" xfId="11740" xr:uid="{00000000-0005-0000-0000-0000192E0000}"/>
    <cellStyle name="Percent 2 10 5 3" xfId="11741" xr:uid="{00000000-0005-0000-0000-00001A2E0000}"/>
    <cellStyle name="Percent 2 10 5 4" xfId="11742" xr:uid="{00000000-0005-0000-0000-00001B2E0000}"/>
    <cellStyle name="Percent 2 10 6" xfId="11743" xr:uid="{00000000-0005-0000-0000-00001C2E0000}"/>
    <cellStyle name="Percent 2 10 7" xfId="11744" xr:uid="{00000000-0005-0000-0000-00001D2E0000}"/>
    <cellStyle name="Percent 2 10 8" xfId="11745" xr:uid="{00000000-0005-0000-0000-00001E2E0000}"/>
    <cellStyle name="Percent 2 11" xfId="11746" xr:uid="{00000000-0005-0000-0000-00001F2E0000}"/>
    <cellStyle name="Percent 2 11 2" xfId="11747" xr:uid="{00000000-0005-0000-0000-0000202E0000}"/>
    <cellStyle name="Percent 2 11 2 2" xfId="11748" xr:uid="{00000000-0005-0000-0000-0000212E0000}"/>
    <cellStyle name="Percent 2 11 2 2 2" xfId="11749" xr:uid="{00000000-0005-0000-0000-0000222E0000}"/>
    <cellStyle name="Percent 2 11 2 2 3" xfId="11750" xr:uid="{00000000-0005-0000-0000-0000232E0000}"/>
    <cellStyle name="Percent 2 11 2 2 4" xfId="11751" xr:uid="{00000000-0005-0000-0000-0000242E0000}"/>
    <cellStyle name="Percent 2 11 2 3" xfId="11752" xr:uid="{00000000-0005-0000-0000-0000252E0000}"/>
    <cellStyle name="Percent 2 11 2 3 2" xfId="11753" xr:uid="{00000000-0005-0000-0000-0000262E0000}"/>
    <cellStyle name="Percent 2 11 2 3 3" xfId="11754" xr:uid="{00000000-0005-0000-0000-0000272E0000}"/>
    <cellStyle name="Percent 2 11 2 3 4" xfId="11755" xr:uid="{00000000-0005-0000-0000-0000282E0000}"/>
    <cellStyle name="Percent 2 11 2 4" xfId="11756" xr:uid="{00000000-0005-0000-0000-0000292E0000}"/>
    <cellStyle name="Percent 2 11 2 5" xfId="11757" xr:uid="{00000000-0005-0000-0000-00002A2E0000}"/>
    <cellStyle name="Percent 2 11 2 6" xfId="11758" xr:uid="{00000000-0005-0000-0000-00002B2E0000}"/>
    <cellStyle name="Percent 2 11 3" xfId="11759" xr:uid="{00000000-0005-0000-0000-00002C2E0000}"/>
    <cellStyle name="Percent 2 11 3 2" xfId="11760" xr:uid="{00000000-0005-0000-0000-00002D2E0000}"/>
    <cellStyle name="Percent 2 11 3 2 2" xfId="11761" xr:uid="{00000000-0005-0000-0000-00002E2E0000}"/>
    <cellStyle name="Percent 2 11 3 2 3" xfId="11762" xr:uid="{00000000-0005-0000-0000-00002F2E0000}"/>
    <cellStyle name="Percent 2 11 3 2 4" xfId="11763" xr:uid="{00000000-0005-0000-0000-0000302E0000}"/>
    <cellStyle name="Percent 2 11 3 3" xfId="11764" xr:uid="{00000000-0005-0000-0000-0000312E0000}"/>
    <cellStyle name="Percent 2 11 3 3 2" xfId="11765" xr:uid="{00000000-0005-0000-0000-0000322E0000}"/>
    <cellStyle name="Percent 2 11 3 3 3" xfId="11766" xr:uid="{00000000-0005-0000-0000-0000332E0000}"/>
    <cellStyle name="Percent 2 11 3 3 4" xfId="11767" xr:uid="{00000000-0005-0000-0000-0000342E0000}"/>
    <cellStyle name="Percent 2 11 3 4" xfId="11768" xr:uid="{00000000-0005-0000-0000-0000352E0000}"/>
    <cellStyle name="Percent 2 11 3 5" xfId="11769" xr:uid="{00000000-0005-0000-0000-0000362E0000}"/>
    <cellStyle name="Percent 2 11 3 6" xfId="11770" xr:uid="{00000000-0005-0000-0000-0000372E0000}"/>
    <cellStyle name="Percent 2 11 4" xfId="11771" xr:uid="{00000000-0005-0000-0000-0000382E0000}"/>
    <cellStyle name="Percent 2 11 4 2" xfId="11772" xr:uid="{00000000-0005-0000-0000-0000392E0000}"/>
    <cellStyle name="Percent 2 11 4 3" xfId="11773" xr:uid="{00000000-0005-0000-0000-00003A2E0000}"/>
    <cellStyle name="Percent 2 11 4 4" xfId="11774" xr:uid="{00000000-0005-0000-0000-00003B2E0000}"/>
    <cellStyle name="Percent 2 11 5" xfId="11775" xr:uid="{00000000-0005-0000-0000-00003C2E0000}"/>
    <cellStyle name="Percent 2 11 5 2" xfId="11776" xr:uid="{00000000-0005-0000-0000-00003D2E0000}"/>
    <cellStyle name="Percent 2 11 5 3" xfId="11777" xr:uid="{00000000-0005-0000-0000-00003E2E0000}"/>
    <cellStyle name="Percent 2 11 5 4" xfId="11778" xr:uid="{00000000-0005-0000-0000-00003F2E0000}"/>
    <cellStyle name="Percent 2 11 6" xfId="11779" xr:uid="{00000000-0005-0000-0000-0000402E0000}"/>
    <cellStyle name="Percent 2 11 7" xfId="11780" xr:uid="{00000000-0005-0000-0000-0000412E0000}"/>
    <cellStyle name="Percent 2 11 8" xfId="11781" xr:uid="{00000000-0005-0000-0000-0000422E0000}"/>
    <cellStyle name="Percent 2 12" xfId="11782" xr:uid="{00000000-0005-0000-0000-0000432E0000}"/>
    <cellStyle name="Percent 2 12 2" xfId="11783" xr:uid="{00000000-0005-0000-0000-0000442E0000}"/>
    <cellStyle name="Percent 2 12 2 2" xfId="11784" xr:uid="{00000000-0005-0000-0000-0000452E0000}"/>
    <cellStyle name="Percent 2 12 2 2 2" xfId="11785" xr:uid="{00000000-0005-0000-0000-0000462E0000}"/>
    <cellStyle name="Percent 2 12 2 2 3" xfId="11786" xr:uid="{00000000-0005-0000-0000-0000472E0000}"/>
    <cellStyle name="Percent 2 12 2 2 4" xfId="11787" xr:uid="{00000000-0005-0000-0000-0000482E0000}"/>
    <cellStyle name="Percent 2 12 2 3" xfId="11788" xr:uid="{00000000-0005-0000-0000-0000492E0000}"/>
    <cellStyle name="Percent 2 12 2 3 2" xfId="11789" xr:uid="{00000000-0005-0000-0000-00004A2E0000}"/>
    <cellStyle name="Percent 2 12 2 3 3" xfId="11790" xr:uid="{00000000-0005-0000-0000-00004B2E0000}"/>
    <cellStyle name="Percent 2 12 2 3 4" xfId="11791" xr:uid="{00000000-0005-0000-0000-00004C2E0000}"/>
    <cellStyle name="Percent 2 12 2 4" xfId="11792" xr:uid="{00000000-0005-0000-0000-00004D2E0000}"/>
    <cellStyle name="Percent 2 12 2 5" xfId="11793" xr:uid="{00000000-0005-0000-0000-00004E2E0000}"/>
    <cellStyle name="Percent 2 12 2 6" xfId="11794" xr:uid="{00000000-0005-0000-0000-00004F2E0000}"/>
    <cellStyle name="Percent 2 12 3" xfId="11795" xr:uid="{00000000-0005-0000-0000-0000502E0000}"/>
    <cellStyle name="Percent 2 12 3 2" xfId="11796" xr:uid="{00000000-0005-0000-0000-0000512E0000}"/>
    <cellStyle name="Percent 2 12 3 2 2" xfId="11797" xr:uid="{00000000-0005-0000-0000-0000522E0000}"/>
    <cellStyle name="Percent 2 12 3 2 3" xfId="11798" xr:uid="{00000000-0005-0000-0000-0000532E0000}"/>
    <cellStyle name="Percent 2 12 3 2 4" xfId="11799" xr:uid="{00000000-0005-0000-0000-0000542E0000}"/>
    <cellStyle name="Percent 2 12 3 3" xfId="11800" xr:uid="{00000000-0005-0000-0000-0000552E0000}"/>
    <cellStyle name="Percent 2 12 3 3 2" xfId="11801" xr:uid="{00000000-0005-0000-0000-0000562E0000}"/>
    <cellStyle name="Percent 2 12 3 3 3" xfId="11802" xr:uid="{00000000-0005-0000-0000-0000572E0000}"/>
    <cellStyle name="Percent 2 12 3 3 4" xfId="11803" xr:uid="{00000000-0005-0000-0000-0000582E0000}"/>
    <cellStyle name="Percent 2 12 3 4" xfId="11804" xr:uid="{00000000-0005-0000-0000-0000592E0000}"/>
    <cellStyle name="Percent 2 12 3 5" xfId="11805" xr:uid="{00000000-0005-0000-0000-00005A2E0000}"/>
    <cellStyle name="Percent 2 12 3 6" xfId="11806" xr:uid="{00000000-0005-0000-0000-00005B2E0000}"/>
    <cellStyle name="Percent 2 12 4" xfId="11807" xr:uid="{00000000-0005-0000-0000-00005C2E0000}"/>
    <cellStyle name="Percent 2 12 4 2" xfId="11808" xr:uid="{00000000-0005-0000-0000-00005D2E0000}"/>
    <cellStyle name="Percent 2 12 4 3" xfId="11809" xr:uid="{00000000-0005-0000-0000-00005E2E0000}"/>
    <cellStyle name="Percent 2 12 4 4" xfId="11810" xr:uid="{00000000-0005-0000-0000-00005F2E0000}"/>
    <cellStyle name="Percent 2 12 5" xfId="11811" xr:uid="{00000000-0005-0000-0000-0000602E0000}"/>
    <cellStyle name="Percent 2 12 5 2" xfId="11812" xr:uid="{00000000-0005-0000-0000-0000612E0000}"/>
    <cellStyle name="Percent 2 12 5 3" xfId="11813" xr:uid="{00000000-0005-0000-0000-0000622E0000}"/>
    <cellStyle name="Percent 2 12 5 4" xfId="11814" xr:uid="{00000000-0005-0000-0000-0000632E0000}"/>
    <cellStyle name="Percent 2 12 6" xfId="11815" xr:uid="{00000000-0005-0000-0000-0000642E0000}"/>
    <cellStyle name="Percent 2 12 7" xfId="11816" xr:uid="{00000000-0005-0000-0000-0000652E0000}"/>
    <cellStyle name="Percent 2 12 8" xfId="11817" xr:uid="{00000000-0005-0000-0000-0000662E0000}"/>
    <cellStyle name="Percent 2 13" xfId="11818" xr:uid="{00000000-0005-0000-0000-0000672E0000}"/>
    <cellStyle name="Percent 2 13 2" xfId="11819" xr:uid="{00000000-0005-0000-0000-0000682E0000}"/>
    <cellStyle name="Percent 2 13 2 2" xfId="11820" xr:uid="{00000000-0005-0000-0000-0000692E0000}"/>
    <cellStyle name="Percent 2 13 2 2 2" xfId="11821" xr:uid="{00000000-0005-0000-0000-00006A2E0000}"/>
    <cellStyle name="Percent 2 13 2 2 3" xfId="11822" xr:uid="{00000000-0005-0000-0000-00006B2E0000}"/>
    <cellStyle name="Percent 2 13 2 2 4" xfId="11823" xr:uid="{00000000-0005-0000-0000-00006C2E0000}"/>
    <cellStyle name="Percent 2 13 2 3" xfId="11824" xr:uid="{00000000-0005-0000-0000-00006D2E0000}"/>
    <cellStyle name="Percent 2 13 2 3 2" xfId="11825" xr:uid="{00000000-0005-0000-0000-00006E2E0000}"/>
    <cellStyle name="Percent 2 13 2 3 3" xfId="11826" xr:uid="{00000000-0005-0000-0000-00006F2E0000}"/>
    <cellStyle name="Percent 2 13 2 3 4" xfId="11827" xr:uid="{00000000-0005-0000-0000-0000702E0000}"/>
    <cellStyle name="Percent 2 13 2 4" xfId="11828" xr:uid="{00000000-0005-0000-0000-0000712E0000}"/>
    <cellStyle name="Percent 2 13 2 5" xfId="11829" xr:uid="{00000000-0005-0000-0000-0000722E0000}"/>
    <cellStyle name="Percent 2 13 2 6" xfId="11830" xr:uid="{00000000-0005-0000-0000-0000732E0000}"/>
    <cellStyle name="Percent 2 13 3" xfId="11831" xr:uid="{00000000-0005-0000-0000-0000742E0000}"/>
    <cellStyle name="Percent 2 13 3 2" xfId="11832" xr:uid="{00000000-0005-0000-0000-0000752E0000}"/>
    <cellStyle name="Percent 2 13 3 2 2" xfId="11833" xr:uid="{00000000-0005-0000-0000-0000762E0000}"/>
    <cellStyle name="Percent 2 13 3 2 3" xfId="11834" xr:uid="{00000000-0005-0000-0000-0000772E0000}"/>
    <cellStyle name="Percent 2 13 3 2 4" xfId="11835" xr:uid="{00000000-0005-0000-0000-0000782E0000}"/>
    <cellStyle name="Percent 2 13 3 3" xfId="11836" xr:uid="{00000000-0005-0000-0000-0000792E0000}"/>
    <cellStyle name="Percent 2 13 3 3 2" xfId="11837" xr:uid="{00000000-0005-0000-0000-00007A2E0000}"/>
    <cellStyle name="Percent 2 13 3 3 3" xfId="11838" xr:uid="{00000000-0005-0000-0000-00007B2E0000}"/>
    <cellStyle name="Percent 2 13 3 3 4" xfId="11839" xr:uid="{00000000-0005-0000-0000-00007C2E0000}"/>
    <cellStyle name="Percent 2 13 3 4" xfId="11840" xr:uid="{00000000-0005-0000-0000-00007D2E0000}"/>
    <cellStyle name="Percent 2 13 3 5" xfId="11841" xr:uid="{00000000-0005-0000-0000-00007E2E0000}"/>
    <cellStyle name="Percent 2 13 3 6" xfId="11842" xr:uid="{00000000-0005-0000-0000-00007F2E0000}"/>
    <cellStyle name="Percent 2 13 4" xfId="11843" xr:uid="{00000000-0005-0000-0000-0000802E0000}"/>
    <cellStyle name="Percent 2 13 4 2" xfId="11844" xr:uid="{00000000-0005-0000-0000-0000812E0000}"/>
    <cellStyle name="Percent 2 13 4 3" xfId="11845" xr:uid="{00000000-0005-0000-0000-0000822E0000}"/>
    <cellStyle name="Percent 2 13 4 4" xfId="11846" xr:uid="{00000000-0005-0000-0000-0000832E0000}"/>
    <cellStyle name="Percent 2 13 5" xfId="11847" xr:uid="{00000000-0005-0000-0000-0000842E0000}"/>
    <cellStyle name="Percent 2 13 5 2" xfId="11848" xr:uid="{00000000-0005-0000-0000-0000852E0000}"/>
    <cellStyle name="Percent 2 13 5 3" xfId="11849" xr:uid="{00000000-0005-0000-0000-0000862E0000}"/>
    <cellStyle name="Percent 2 13 5 4" xfId="11850" xr:uid="{00000000-0005-0000-0000-0000872E0000}"/>
    <cellStyle name="Percent 2 13 6" xfId="11851" xr:uid="{00000000-0005-0000-0000-0000882E0000}"/>
    <cellStyle name="Percent 2 13 7" xfId="11852" xr:uid="{00000000-0005-0000-0000-0000892E0000}"/>
    <cellStyle name="Percent 2 13 8" xfId="11853" xr:uid="{00000000-0005-0000-0000-00008A2E0000}"/>
    <cellStyle name="Percent 2 14" xfId="11854" xr:uid="{00000000-0005-0000-0000-00008B2E0000}"/>
    <cellStyle name="Percent 2 14 2" xfId="11855" xr:uid="{00000000-0005-0000-0000-00008C2E0000}"/>
    <cellStyle name="Percent 2 14 2 2" xfId="11856" xr:uid="{00000000-0005-0000-0000-00008D2E0000}"/>
    <cellStyle name="Percent 2 14 2 3" xfId="11857" xr:uid="{00000000-0005-0000-0000-00008E2E0000}"/>
    <cellStyle name="Percent 2 14 2 4" xfId="11858" xr:uid="{00000000-0005-0000-0000-00008F2E0000}"/>
    <cellStyle name="Percent 2 14 3" xfId="11859" xr:uid="{00000000-0005-0000-0000-0000902E0000}"/>
    <cellStyle name="Percent 2 14 3 2" xfId="11860" xr:uid="{00000000-0005-0000-0000-0000912E0000}"/>
    <cellStyle name="Percent 2 14 3 3" xfId="11861" xr:uid="{00000000-0005-0000-0000-0000922E0000}"/>
    <cellStyle name="Percent 2 14 3 4" xfId="11862" xr:uid="{00000000-0005-0000-0000-0000932E0000}"/>
    <cellStyle name="Percent 2 14 4" xfId="11863" xr:uid="{00000000-0005-0000-0000-0000942E0000}"/>
    <cellStyle name="Percent 2 14 5" xfId="11864" xr:uid="{00000000-0005-0000-0000-0000952E0000}"/>
    <cellStyle name="Percent 2 14 6" xfId="11865" xr:uid="{00000000-0005-0000-0000-0000962E0000}"/>
    <cellStyle name="Percent 2 15" xfId="11866" xr:uid="{00000000-0005-0000-0000-0000972E0000}"/>
    <cellStyle name="Percent 2 15 2" xfId="11867" xr:uid="{00000000-0005-0000-0000-0000982E0000}"/>
    <cellStyle name="Percent 2 15 2 2" xfId="11868" xr:uid="{00000000-0005-0000-0000-0000992E0000}"/>
    <cellStyle name="Percent 2 15 2 3" xfId="11869" xr:uid="{00000000-0005-0000-0000-00009A2E0000}"/>
    <cellStyle name="Percent 2 15 2 4" xfId="11870" xr:uid="{00000000-0005-0000-0000-00009B2E0000}"/>
    <cellStyle name="Percent 2 15 3" xfId="11871" xr:uid="{00000000-0005-0000-0000-00009C2E0000}"/>
    <cellStyle name="Percent 2 15 3 2" xfId="11872" xr:uid="{00000000-0005-0000-0000-00009D2E0000}"/>
    <cellStyle name="Percent 2 15 3 3" xfId="11873" xr:uid="{00000000-0005-0000-0000-00009E2E0000}"/>
    <cellStyle name="Percent 2 15 3 4" xfId="11874" xr:uid="{00000000-0005-0000-0000-00009F2E0000}"/>
    <cellStyle name="Percent 2 15 4" xfId="11875" xr:uid="{00000000-0005-0000-0000-0000A02E0000}"/>
    <cellStyle name="Percent 2 15 5" xfId="11876" xr:uid="{00000000-0005-0000-0000-0000A12E0000}"/>
    <cellStyle name="Percent 2 15 6" xfId="11877" xr:uid="{00000000-0005-0000-0000-0000A22E0000}"/>
    <cellStyle name="Percent 2 16" xfId="11878" xr:uid="{00000000-0005-0000-0000-0000A32E0000}"/>
    <cellStyle name="Percent 2 16 2" xfId="11879" xr:uid="{00000000-0005-0000-0000-0000A42E0000}"/>
    <cellStyle name="Percent 2 16 3" xfId="11880" xr:uid="{00000000-0005-0000-0000-0000A52E0000}"/>
    <cellStyle name="Percent 2 16 4" xfId="11881" xr:uid="{00000000-0005-0000-0000-0000A62E0000}"/>
    <cellStyle name="Percent 2 17" xfId="11882" xr:uid="{00000000-0005-0000-0000-0000A72E0000}"/>
    <cellStyle name="Percent 2 17 2" xfId="11883" xr:uid="{00000000-0005-0000-0000-0000A82E0000}"/>
    <cellStyle name="Percent 2 17 3" xfId="11884" xr:uid="{00000000-0005-0000-0000-0000A92E0000}"/>
    <cellStyle name="Percent 2 17 4" xfId="11885" xr:uid="{00000000-0005-0000-0000-0000AA2E0000}"/>
    <cellStyle name="Percent 2 18" xfId="11886" xr:uid="{00000000-0005-0000-0000-0000AB2E0000}"/>
    <cellStyle name="Percent 2 18 2" xfId="11887" xr:uid="{00000000-0005-0000-0000-0000AC2E0000}"/>
    <cellStyle name="Percent 2 18 3" xfId="11888" xr:uid="{00000000-0005-0000-0000-0000AD2E0000}"/>
    <cellStyle name="Percent 2 18 4" xfId="11889" xr:uid="{00000000-0005-0000-0000-0000AE2E0000}"/>
    <cellStyle name="Percent 2 18 5" xfId="11890" xr:uid="{00000000-0005-0000-0000-0000AF2E0000}"/>
    <cellStyle name="Percent 2 19" xfId="11891" xr:uid="{00000000-0005-0000-0000-0000B02E0000}"/>
    <cellStyle name="Percent 2 2" xfId="11892" xr:uid="{00000000-0005-0000-0000-0000B12E0000}"/>
    <cellStyle name="Percent 2 2 10" xfId="11893" xr:uid="{00000000-0005-0000-0000-0000B22E0000}"/>
    <cellStyle name="Percent 2 2 10 2" xfId="11894" xr:uid="{00000000-0005-0000-0000-0000B32E0000}"/>
    <cellStyle name="Percent 2 2 10 2 2" xfId="11895" xr:uid="{00000000-0005-0000-0000-0000B42E0000}"/>
    <cellStyle name="Percent 2 2 10 2 3" xfId="11896" xr:uid="{00000000-0005-0000-0000-0000B52E0000}"/>
    <cellStyle name="Percent 2 2 10 2 4" xfId="11897" xr:uid="{00000000-0005-0000-0000-0000B62E0000}"/>
    <cellStyle name="Percent 2 2 10 3" xfId="11898" xr:uid="{00000000-0005-0000-0000-0000B72E0000}"/>
    <cellStyle name="Percent 2 2 10 3 2" xfId="11899" xr:uid="{00000000-0005-0000-0000-0000B82E0000}"/>
    <cellStyle name="Percent 2 2 10 3 3" xfId="11900" xr:uid="{00000000-0005-0000-0000-0000B92E0000}"/>
    <cellStyle name="Percent 2 2 10 3 4" xfId="11901" xr:uid="{00000000-0005-0000-0000-0000BA2E0000}"/>
    <cellStyle name="Percent 2 2 10 4" xfId="11902" xr:uid="{00000000-0005-0000-0000-0000BB2E0000}"/>
    <cellStyle name="Percent 2 2 10 5" xfId="11903" xr:uid="{00000000-0005-0000-0000-0000BC2E0000}"/>
    <cellStyle name="Percent 2 2 10 6" xfId="11904" xr:uid="{00000000-0005-0000-0000-0000BD2E0000}"/>
    <cellStyle name="Percent 2 2 11" xfId="11905" xr:uid="{00000000-0005-0000-0000-0000BE2E0000}"/>
    <cellStyle name="Percent 2 2 11 2" xfId="11906" xr:uid="{00000000-0005-0000-0000-0000BF2E0000}"/>
    <cellStyle name="Percent 2 2 11 2 2" xfId="11907" xr:uid="{00000000-0005-0000-0000-0000C02E0000}"/>
    <cellStyle name="Percent 2 2 11 2 3" xfId="11908" xr:uid="{00000000-0005-0000-0000-0000C12E0000}"/>
    <cellStyle name="Percent 2 2 11 2 4" xfId="11909" xr:uid="{00000000-0005-0000-0000-0000C22E0000}"/>
    <cellStyle name="Percent 2 2 11 3" xfId="11910" xr:uid="{00000000-0005-0000-0000-0000C32E0000}"/>
    <cellStyle name="Percent 2 2 11 3 2" xfId="11911" xr:uid="{00000000-0005-0000-0000-0000C42E0000}"/>
    <cellStyle name="Percent 2 2 11 3 3" xfId="11912" xr:uid="{00000000-0005-0000-0000-0000C52E0000}"/>
    <cellStyle name="Percent 2 2 11 3 4" xfId="11913" xr:uid="{00000000-0005-0000-0000-0000C62E0000}"/>
    <cellStyle name="Percent 2 2 11 4" xfId="11914" xr:uid="{00000000-0005-0000-0000-0000C72E0000}"/>
    <cellStyle name="Percent 2 2 11 5" xfId="11915" xr:uid="{00000000-0005-0000-0000-0000C82E0000}"/>
    <cellStyle name="Percent 2 2 11 6" xfId="11916" xr:uid="{00000000-0005-0000-0000-0000C92E0000}"/>
    <cellStyle name="Percent 2 2 12" xfId="11917" xr:uid="{00000000-0005-0000-0000-0000CA2E0000}"/>
    <cellStyle name="Percent 2 2 12 2" xfId="11918" xr:uid="{00000000-0005-0000-0000-0000CB2E0000}"/>
    <cellStyle name="Percent 2 2 12 3" xfId="11919" xr:uid="{00000000-0005-0000-0000-0000CC2E0000}"/>
    <cellStyle name="Percent 2 2 12 4" xfId="11920" xr:uid="{00000000-0005-0000-0000-0000CD2E0000}"/>
    <cellStyle name="Percent 2 2 13" xfId="11921" xr:uid="{00000000-0005-0000-0000-0000CE2E0000}"/>
    <cellStyle name="Percent 2 2 13 2" xfId="11922" xr:uid="{00000000-0005-0000-0000-0000CF2E0000}"/>
    <cellStyle name="Percent 2 2 13 3" xfId="11923" xr:uid="{00000000-0005-0000-0000-0000D02E0000}"/>
    <cellStyle name="Percent 2 2 13 4" xfId="11924" xr:uid="{00000000-0005-0000-0000-0000D12E0000}"/>
    <cellStyle name="Percent 2 2 14" xfId="11925" xr:uid="{00000000-0005-0000-0000-0000D22E0000}"/>
    <cellStyle name="Percent 2 2 14 2" xfId="11926" xr:uid="{00000000-0005-0000-0000-0000D32E0000}"/>
    <cellStyle name="Percent 2 2 14 3" xfId="11927" xr:uid="{00000000-0005-0000-0000-0000D42E0000}"/>
    <cellStyle name="Percent 2 2 14 4" xfId="11928" xr:uid="{00000000-0005-0000-0000-0000D52E0000}"/>
    <cellStyle name="Percent 2 2 14 5" xfId="11929" xr:uid="{00000000-0005-0000-0000-0000D62E0000}"/>
    <cellStyle name="Percent 2 2 15" xfId="11930" xr:uid="{00000000-0005-0000-0000-0000D72E0000}"/>
    <cellStyle name="Percent 2 2 16" xfId="11931" xr:uid="{00000000-0005-0000-0000-0000D82E0000}"/>
    <cellStyle name="Percent 2 2 17" xfId="11932" xr:uid="{00000000-0005-0000-0000-0000D92E0000}"/>
    <cellStyle name="Percent 2 2 18" xfId="11933" xr:uid="{00000000-0005-0000-0000-0000DA2E0000}"/>
    <cellStyle name="Percent 2 2 19" xfId="11934" xr:uid="{00000000-0005-0000-0000-0000DB2E0000}"/>
    <cellStyle name="Percent 2 2 2" xfId="11935" xr:uid="{00000000-0005-0000-0000-0000DC2E0000}"/>
    <cellStyle name="Percent 2 2 2 10" xfId="11936" xr:uid="{00000000-0005-0000-0000-0000DD2E0000}"/>
    <cellStyle name="Percent 2 2 2 10 2" xfId="11937" xr:uid="{00000000-0005-0000-0000-0000DE2E0000}"/>
    <cellStyle name="Percent 2 2 2 10 3" xfId="11938" xr:uid="{00000000-0005-0000-0000-0000DF2E0000}"/>
    <cellStyle name="Percent 2 2 2 10 4" xfId="11939" xr:uid="{00000000-0005-0000-0000-0000E02E0000}"/>
    <cellStyle name="Percent 2 2 2 11" xfId="11940" xr:uid="{00000000-0005-0000-0000-0000E12E0000}"/>
    <cellStyle name="Percent 2 2 2 11 2" xfId="11941" xr:uid="{00000000-0005-0000-0000-0000E22E0000}"/>
    <cellStyle name="Percent 2 2 2 11 3" xfId="11942" xr:uid="{00000000-0005-0000-0000-0000E32E0000}"/>
    <cellStyle name="Percent 2 2 2 11 4" xfId="11943" xr:uid="{00000000-0005-0000-0000-0000E42E0000}"/>
    <cellStyle name="Percent 2 2 2 12" xfId="11944" xr:uid="{00000000-0005-0000-0000-0000E52E0000}"/>
    <cellStyle name="Percent 2 2 2 12 2" xfId="11945" xr:uid="{00000000-0005-0000-0000-0000E62E0000}"/>
    <cellStyle name="Percent 2 2 2 12 3" xfId="11946" xr:uid="{00000000-0005-0000-0000-0000E72E0000}"/>
    <cellStyle name="Percent 2 2 2 12 4" xfId="11947" xr:uid="{00000000-0005-0000-0000-0000E82E0000}"/>
    <cellStyle name="Percent 2 2 2 12 5" xfId="11948" xr:uid="{00000000-0005-0000-0000-0000E92E0000}"/>
    <cellStyle name="Percent 2 2 2 13" xfId="11949" xr:uid="{00000000-0005-0000-0000-0000EA2E0000}"/>
    <cellStyle name="Percent 2 2 2 14" xfId="11950" xr:uid="{00000000-0005-0000-0000-0000EB2E0000}"/>
    <cellStyle name="Percent 2 2 2 15" xfId="11951" xr:uid="{00000000-0005-0000-0000-0000EC2E0000}"/>
    <cellStyle name="Percent 2 2 2 16" xfId="11952" xr:uid="{00000000-0005-0000-0000-0000ED2E0000}"/>
    <cellStyle name="Percent 2 2 2 17" xfId="11953" xr:uid="{00000000-0005-0000-0000-0000EE2E0000}"/>
    <cellStyle name="Percent 2 2 2 2" xfId="11954" xr:uid="{00000000-0005-0000-0000-0000EF2E0000}"/>
    <cellStyle name="Percent 2 2 2 2 10" xfId="11955" xr:uid="{00000000-0005-0000-0000-0000F02E0000}"/>
    <cellStyle name="Percent 2 2 2 2 10 2" xfId="11956" xr:uid="{00000000-0005-0000-0000-0000F12E0000}"/>
    <cellStyle name="Percent 2 2 2 2 10 3" xfId="11957" xr:uid="{00000000-0005-0000-0000-0000F22E0000}"/>
    <cellStyle name="Percent 2 2 2 2 10 4" xfId="11958" xr:uid="{00000000-0005-0000-0000-0000F32E0000}"/>
    <cellStyle name="Percent 2 2 2 2 11" xfId="11959" xr:uid="{00000000-0005-0000-0000-0000F42E0000}"/>
    <cellStyle name="Percent 2 2 2 2 11 2" xfId="11960" xr:uid="{00000000-0005-0000-0000-0000F52E0000}"/>
    <cellStyle name="Percent 2 2 2 2 11 3" xfId="11961" xr:uid="{00000000-0005-0000-0000-0000F62E0000}"/>
    <cellStyle name="Percent 2 2 2 2 11 4" xfId="11962" xr:uid="{00000000-0005-0000-0000-0000F72E0000}"/>
    <cellStyle name="Percent 2 2 2 2 12" xfId="11963" xr:uid="{00000000-0005-0000-0000-0000F82E0000}"/>
    <cellStyle name="Percent 2 2 2 2 13" xfId="11964" xr:uid="{00000000-0005-0000-0000-0000F92E0000}"/>
    <cellStyle name="Percent 2 2 2 2 14" xfId="11965" xr:uid="{00000000-0005-0000-0000-0000FA2E0000}"/>
    <cellStyle name="Percent 2 2 2 2 15" xfId="11966" xr:uid="{00000000-0005-0000-0000-0000FB2E0000}"/>
    <cellStyle name="Percent 2 2 2 2 16" xfId="11967" xr:uid="{00000000-0005-0000-0000-0000FC2E0000}"/>
    <cellStyle name="Percent 2 2 2 2 2" xfId="11968" xr:uid="{00000000-0005-0000-0000-0000FD2E0000}"/>
    <cellStyle name="Percent 2 2 2 2 2 10" xfId="11969" xr:uid="{00000000-0005-0000-0000-0000FE2E0000}"/>
    <cellStyle name="Percent 2 2 2 2 2 11" xfId="11970" xr:uid="{00000000-0005-0000-0000-0000FF2E0000}"/>
    <cellStyle name="Percent 2 2 2 2 2 12" xfId="11971" xr:uid="{00000000-0005-0000-0000-0000002F0000}"/>
    <cellStyle name="Percent 2 2 2 2 2 2" xfId="11972" xr:uid="{00000000-0005-0000-0000-0000012F0000}"/>
    <cellStyle name="Percent 2 2 2 2 2 2 10" xfId="11973" xr:uid="{00000000-0005-0000-0000-0000022F0000}"/>
    <cellStyle name="Percent 2 2 2 2 2 2 2" xfId="11974" xr:uid="{00000000-0005-0000-0000-0000032F0000}"/>
    <cellStyle name="Percent 2 2 2 2 2 2 2 2" xfId="11975" xr:uid="{00000000-0005-0000-0000-0000042F0000}"/>
    <cellStyle name="Percent 2 2 2 2 2 2 2 2 2" xfId="11976" xr:uid="{00000000-0005-0000-0000-0000052F0000}"/>
    <cellStyle name="Percent 2 2 2 2 2 2 2 2 2 2" xfId="11977" xr:uid="{00000000-0005-0000-0000-0000062F0000}"/>
    <cellStyle name="Percent 2 2 2 2 2 2 2 2 2 3" xfId="11978" xr:uid="{00000000-0005-0000-0000-0000072F0000}"/>
    <cellStyle name="Percent 2 2 2 2 2 2 2 2 2 4" xfId="11979" xr:uid="{00000000-0005-0000-0000-0000082F0000}"/>
    <cellStyle name="Percent 2 2 2 2 2 2 2 2 3" xfId="11980" xr:uid="{00000000-0005-0000-0000-0000092F0000}"/>
    <cellStyle name="Percent 2 2 2 2 2 2 2 2 3 2" xfId="11981" xr:uid="{00000000-0005-0000-0000-00000A2F0000}"/>
    <cellStyle name="Percent 2 2 2 2 2 2 2 2 3 3" xfId="11982" xr:uid="{00000000-0005-0000-0000-00000B2F0000}"/>
    <cellStyle name="Percent 2 2 2 2 2 2 2 2 3 4" xfId="11983" xr:uid="{00000000-0005-0000-0000-00000C2F0000}"/>
    <cellStyle name="Percent 2 2 2 2 2 2 2 2 4" xfId="11984" xr:uid="{00000000-0005-0000-0000-00000D2F0000}"/>
    <cellStyle name="Percent 2 2 2 2 2 2 2 2 5" xfId="11985" xr:uid="{00000000-0005-0000-0000-00000E2F0000}"/>
    <cellStyle name="Percent 2 2 2 2 2 2 2 2 6" xfId="11986" xr:uid="{00000000-0005-0000-0000-00000F2F0000}"/>
    <cellStyle name="Percent 2 2 2 2 2 2 2 3" xfId="11987" xr:uid="{00000000-0005-0000-0000-0000102F0000}"/>
    <cellStyle name="Percent 2 2 2 2 2 2 2 3 2" xfId="11988" xr:uid="{00000000-0005-0000-0000-0000112F0000}"/>
    <cellStyle name="Percent 2 2 2 2 2 2 2 3 2 2" xfId="11989" xr:uid="{00000000-0005-0000-0000-0000122F0000}"/>
    <cellStyle name="Percent 2 2 2 2 2 2 2 3 2 3" xfId="11990" xr:uid="{00000000-0005-0000-0000-0000132F0000}"/>
    <cellStyle name="Percent 2 2 2 2 2 2 2 3 2 4" xfId="11991" xr:uid="{00000000-0005-0000-0000-0000142F0000}"/>
    <cellStyle name="Percent 2 2 2 2 2 2 2 3 3" xfId="11992" xr:uid="{00000000-0005-0000-0000-0000152F0000}"/>
    <cellStyle name="Percent 2 2 2 2 2 2 2 3 3 2" xfId="11993" xr:uid="{00000000-0005-0000-0000-0000162F0000}"/>
    <cellStyle name="Percent 2 2 2 2 2 2 2 3 3 3" xfId="11994" xr:uid="{00000000-0005-0000-0000-0000172F0000}"/>
    <cellStyle name="Percent 2 2 2 2 2 2 2 3 3 4" xfId="11995" xr:uid="{00000000-0005-0000-0000-0000182F0000}"/>
    <cellStyle name="Percent 2 2 2 2 2 2 2 3 4" xfId="11996" xr:uid="{00000000-0005-0000-0000-0000192F0000}"/>
    <cellStyle name="Percent 2 2 2 2 2 2 2 3 5" xfId="11997" xr:uid="{00000000-0005-0000-0000-00001A2F0000}"/>
    <cellStyle name="Percent 2 2 2 2 2 2 2 3 6" xfId="11998" xr:uid="{00000000-0005-0000-0000-00001B2F0000}"/>
    <cellStyle name="Percent 2 2 2 2 2 2 2 4" xfId="11999" xr:uid="{00000000-0005-0000-0000-00001C2F0000}"/>
    <cellStyle name="Percent 2 2 2 2 2 2 2 4 2" xfId="12000" xr:uid="{00000000-0005-0000-0000-00001D2F0000}"/>
    <cellStyle name="Percent 2 2 2 2 2 2 2 4 3" xfId="12001" xr:uid="{00000000-0005-0000-0000-00001E2F0000}"/>
    <cellStyle name="Percent 2 2 2 2 2 2 2 4 4" xfId="12002" xr:uid="{00000000-0005-0000-0000-00001F2F0000}"/>
    <cellStyle name="Percent 2 2 2 2 2 2 2 5" xfId="12003" xr:uid="{00000000-0005-0000-0000-0000202F0000}"/>
    <cellStyle name="Percent 2 2 2 2 2 2 2 5 2" xfId="12004" xr:uid="{00000000-0005-0000-0000-0000212F0000}"/>
    <cellStyle name="Percent 2 2 2 2 2 2 2 5 3" xfId="12005" xr:uid="{00000000-0005-0000-0000-0000222F0000}"/>
    <cellStyle name="Percent 2 2 2 2 2 2 2 5 4" xfId="12006" xr:uid="{00000000-0005-0000-0000-0000232F0000}"/>
    <cellStyle name="Percent 2 2 2 2 2 2 2 6" xfId="12007" xr:uid="{00000000-0005-0000-0000-0000242F0000}"/>
    <cellStyle name="Percent 2 2 2 2 2 2 2 7" xfId="12008" xr:uid="{00000000-0005-0000-0000-0000252F0000}"/>
    <cellStyle name="Percent 2 2 2 2 2 2 2 8" xfId="12009" xr:uid="{00000000-0005-0000-0000-0000262F0000}"/>
    <cellStyle name="Percent 2 2 2 2 2 2 3" xfId="12010" xr:uid="{00000000-0005-0000-0000-0000272F0000}"/>
    <cellStyle name="Percent 2 2 2 2 2 2 3 2" xfId="12011" xr:uid="{00000000-0005-0000-0000-0000282F0000}"/>
    <cellStyle name="Percent 2 2 2 2 2 2 3 2 2" xfId="12012" xr:uid="{00000000-0005-0000-0000-0000292F0000}"/>
    <cellStyle name="Percent 2 2 2 2 2 2 3 2 2 2" xfId="12013" xr:uid="{00000000-0005-0000-0000-00002A2F0000}"/>
    <cellStyle name="Percent 2 2 2 2 2 2 3 2 2 3" xfId="12014" xr:uid="{00000000-0005-0000-0000-00002B2F0000}"/>
    <cellStyle name="Percent 2 2 2 2 2 2 3 2 2 4" xfId="12015" xr:uid="{00000000-0005-0000-0000-00002C2F0000}"/>
    <cellStyle name="Percent 2 2 2 2 2 2 3 2 3" xfId="12016" xr:uid="{00000000-0005-0000-0000-00002D2F0000}"/>
    <cellStyle name="Percent 2 2 2 2 2 2 3 2 3 2" xfId="12017" xr:uid="{00000000-0005-0000-0000-00002E2F0000}"/>
    <cellStyle name="Percent 2 2 2 2 2 2 3 2 3 3" xfId="12018" xr:uid="{00000000-0005-0000-0000-00002F2F0000}"/>
    <cellStyle name="Percent 2 2 2 2 2 2 3 2 3 4" xfId="12019" xr:uid="{00000000-0005-0000-0000-0000302F0000}"/>
    <cellStyle name="Percent 2 2 2 2 2 2 3 2 4" xfId="12020" xr:uid="{00000000-0005-0000-0000-0000312F0000}"/>
    <cellStyle name="Percent 2 2 2 2 2 2 3 2 5" xfId="12021" xr:uid="{00000000-0005-0000-0000-0000322F0000}"/>
    <cellStyle name="Percent 2 2 2 2 2 2 3 2 6" xfId="12022" xr:uid="{00000000-0005-0000-0000-0000332F0000}"/>
    <cellStyle name="Percent 2 2 2 2 2 2 3 3" xfId="12023" xr:uid="{00000000-0005-0000-0000-0000342F0000}"/>
    <cellStyle name="Percent 2 2 2 2 2 2 3 3 2" xfId="12024" xr:uid="{00000000-0005-0000-0000-0000352F0000}"/>
    <cellStyle name="Percent 2 2 2 2 2 2 3 3 2 2" xfId="12025" xr:uid="{00000000-0005-0000-0000-0000362F0000}"/>
    <cellStyle name="Percent 2 2 2 2 2 2 3 3 2 3" xfId="12026" xr:uid="{00000000-0005-0000-0000-0000372F0000}"/>
    <cellStyle name="Percent 2 2 2 2 2 2 3 3 2 4" xfId="12027" xr:uid="{00000000-0005-0000-0000-0000382F0000}"/>
    <cellStyle name="Percent 2 2 2 2 2 2 3 3 3" xfId="12028" xr:uid="{00000000-0005-0000-0000-0000392F0000}"/>
    <cellStyle name="Percent 2 2 2 2 2 2 3 3 3 2" xfId="12029" xr:uid="{00000000-0005-0000-0000-00003A2F0000}"/>
    <cellStyle name="Percent 2 2 2 2 2 2 3 3 3 3" xfId="12030" xr:uid="{00000000-0005-0000-0000-00003B2F0000}"/>
    <cellStyle name="Percent 2 2 2 2 2 2 3 3 3 4" xfId="12031" xr:uid="{00000000-0005-0000-0000-00003C2F0000}"/>
    <cellStyle name="Percent 2 2 2 2 2 2 3 3 4" xfId="12032" xr:uid="{00000000-0005-0000-0000-00003D2F0000}"/>
    <cellStyle name="Percent 2 2 2 2 2 2 3 3 5" xfId="12033" xr:uid="{00000000-0005-0000-0000-00003E2F0000}"/>
    <cellStyle name="Percent 2 2 2 2 2 2 3 3 6" xfId="12034" xr:uid="{00000000-0005-0000-0000-00003F2F0000}"/>
    <cellStyle name="Percent 2 2 2 2 2 2 3 4" xfId="12035" xr:uid="{00000000-0005-0000-0000-0000402F0000}"/>
    <cellStyle name="Percent 2 2 2 2 2 2 3 4 2" xfId="12036" xr:uid="{00000000-0005-0000-0000-0000412F0000}"/>
    <cellStyle name="Percent 2 2 2 2 2 2 3 4 3" xfId="12037" xr:uid="{00000000-0005-0000-0000-0000422F0000}"/>
    <cellStyle name="Percent 2 2 2 2 2 2 3 4 4" xfId="12038" xr:uid="{00000000-0005-0000-0000-0000432F0000}"/>
    <cellStyle name="Percent 2 2 2 2 2 2 3 5" xfId="12039" xr:uid="{00000000-0005-0000-0000-0000442F0000}"/>
    <cellStyle name="Percent 2 2 2 2 2 2 3 5 2" xfId="12040" xr:uid="{00000000-0005-0000-0000-0000452F0000}"/>
    <cellStyle name="Percent 2 2 2 2 2 2 3 5 3" xfId="12041" xr:uid="{00000000-0005-0000-0000-0000462F0000}"/>
    <cellStyle name="Percent 2 2 2 2 2 2 3 5 4" xfId="12042" xr:uid="{00000000-0005-0000-0000-0000472F0000}"/>
    <cellStyle name="Percent 2 2 2 2 2 2 3 6" xfId="12043" xr:uid="{00000000-0005-0000-0000-0000482F0000}"/>
    <cellStyle name="Percent 2 2 2 2 2 2 3 7" xfId="12044" xr:uid="{00000000-0005-0000-0000-0000492F0000}"/>
    <cellStyle name="Percent 2 2 2 2 2 2 3 8" xfId="12045" xr:uid="{00000000-0005-0000-0000-00004A2F0000}"/>
    <cellStyle name="Percent 2 2 2 2 2 2 4" xfId="12046" xr:uid="{00000000-0005-0000-0000-00004B2F0000}"/>
    <cellStyle name="Percent 2 2 2 2 2 2 4 2" xfId="12047" xr:uid="{00000000-0005-0000-0000-00004C2F0000}"/>
    <cellStyle name="Percent 2 2 2 2 2 2 4 2 2" xfId="12048" xr:uid="{00000000-0005-0000-0000-00004D2F0000}"/>
    <cellStyle name="Percent 2 2 2 2 2 2 4 2 3" xfId="12049" xr:uid="{00000000-0005-0000-0000-00004E2F0000}"/>
    <cellStyle name="Percent 2 2 2 2 2 2 4 2 4" xfId="12050" xr:uid="{00000000-0005-0000-0000-00004F2F0000}"/>
    <cellStyle name="Percent 2 2 2 2 2 2 4 3" xfId="12051" xr:uid="{00000000-0005-0000-0000-0000502F0000}"/>
    <cellStyle name="Percent 2 2 2 2 2 2 4 3 2" xfId="12052" xr:uid="{00000000-0005-0000-0000-0000512F0000}"/>
    <cellStyle name="Percent 2 2 2 2 2 2 4 3 3" xfId="12053" xr:uid="{00000000-0005-0000-0000-0000522F0000}"/>
    <cellStyle name="Percent 2 2 2 2 2 2 4 3 4" xfId="12054" xr:uid="{00000000-0005-0000-0000-0000532F0000}"/>
    <cellStyle name="Percent 2 2 2 2 2 2 4 4" xfId="12055" xr:uid="{00000000-0005-0000-0000-0000542F0000}"/>
    <cellStyle name="Percent 2 2 2 2 2 2 4 5" xfId="12056" xr:uid="{00000000-0005-0000-0000-0000552F0000}"/>
    <cellStyle name="Percent 2 2 2 2 2 2 4 6" xfId="12057" xr:uid="{00000000-0005-0000-0000-0000562F0000}"/>
    <cellStyle name="Percent 2 2 2 2 2 2 5" xfId="12058" xr:uid="{00000000-0005-0000-0000-0000572F0000}"/>
    <cellStyle name="Percent 2 2 2 2 2 2 5 2" xfId="12059" xr:uid="{00000000-0005-0000-0000-0000582F0000}"/>
    <cellStyle name="Percent 2 2 2 2 2 2 5 2 2" xfId="12060" xr:uid="{00000000-0005-0000-0000-0000592F0000}"/>
    <cellStyle name="Percent 2 2 2 2 2 2 5 2 3" xfId="12061" xr:uid="{00000000-0005-0000-0000-00005A2F0000}"/>
    <cellStyle name="Percent 2 2 2 2 2 2 5 2 4" xfId="12062" xr:uid="{00000000-0005-0000-0000-00005B2F0000}"/>
    <cellStyle name="Percent 2 2 2 2 2 2 5 3" xfId="12063" xr:uid="{00000000-0005-0000-0000-00005C2F0000}"/>
    <cellStyle name="Percent 2 2 2 2 2 2 5 3 2" xfId="12064" xr:uid="{00000000-0005-0000-0000-00005D2F0000}"/>
    <cellStyle name="Percent 2 2 2 2 2 2 5 3 3" xfId="12065" xr:uid="{00000000-0005-0000-0000-00005E2F0000}"/>
    <cellStyle name="Percent 2 2 2 2 2 2 5 3 4" xfId="12066" xr:uid="{00000000-0005-0000-0000-00005F2F0000}"/>
    <cellStyle name="Percent 2 2 2 2 2 2 5 4" xfId="12067" xr:uid="{00000000-0005-0000-0000-0000602F0000}"/>
    <cellStyle name="Percent 2 2 2 2 2 2 5 5" xfId="12068" xr:uid="{00000000-0005-0000-0000-0000612F0000}"/>
    <cellStyle name="Percent 2 2 2 2 2 2 5 6" xfId="12069" xr:uid="{00000000-0005-0000-0000-0000622F0000}"/>
    <cellStyle name="Percent 2 2 2 2 2 2 6" xfId="12070" xr:uid="{00000000-0005-0000-0000-0000632F0000}"/>
    <cellStyle name="Percent 2 2 2 2 2 2 6 2" xfId="12071" xr:uid="{00000000-0005-0000-0000-0000642F0000}"/>
    <cellStyle name="Percent 2 2 2 2 2 2 6 3" xfId="12072" xr:uid="{00000000-0005-0000-0000-0000652F0000}"/>
    <cellStyle name="Percent 2 2 2 2 2 2 6 4" xfId="12073" xr:uid="{00000000-0005-0000-0000-0000662F0000}"/>
    <cellStyle name="Percent 2 2 2 2 2 2 7" xfId="12074" xr:uid="{00000000-0005-0000-0000-0000672F0000}"/>
    <cellStyle name="Percent 2 2 2 2 2 2 7 2" xfId="12075" xr:uid="{00000000-0005-0000-0000-0000682F0000}"/>
    <cellStyle name="Percent 2 2 2 2 2 2 7 3" xfId="12076" xr:uid="{00000000-0005-0000-0000-0000692F0000}"/>
    <cellStyle name="Percent 2 2 2 2 2 2 7 4" xfId="12077" xr:uid="{00000000-0005-0000-0000-00006A2F0000}"/>
    <cellStyle name="Percent 2 2 2 2 2 2 8" xfId="12078" xr:uid="{00000000-0005-0000-0000-00006B2F0000}"/>
    <cellStyle name="Percent 2 2 2 2 2 2 9" xfId="12079" xr:uid="{00000000-0005-0000-0000-00006C2F0000}"/>
    <cellStyle name="Percent 2 2 2 2 2 3" xfId="12080" xr:uid="{00000000-0005-0000-0000-00006D2F0000}"/>
    <cellStyle name="Percent 2 2 2 2 2 3 2" xfId="12081" xr:uid="{00000000-0005-0000-0000-00006E2F0000}"/>
    <cellStyle name="Percent 2 2 2 2 2 3 2 2" xfId="12082" xr:uid="{00000000-0005-0000-0000-00006F2F0000}"/>
    <cellStyle name="Percent 2 2 2 2 2 3 2 2 2" xfId="12083" xr:uid="{00000000-0005-0000-0000-0000702F0000}"/>
    <cellStyle name="Percent 2 2 2 2 2 3 2 2 3" xfId="12084" xr:uid="{00000000-0005-0000-0000-0000712F0000}"/>
    <cellStyle name="Percent 2 2 2 2 2 3 2 2 4" xfId="12085" xr:uid="{00000000-0005-0000-0000-0000722F0000}"/>
    <cellStyle name="Percent 2 2 2 2 2 3 2 3" xfId="12086" xr:uid="{00000000-0005-0000-0000-0000732F0000}"/>
    <cellStyle name="Percent 2 2 2 2 2 3 2 3 2" xfId="12087" xr:uid="{00000000-0005-0000-0000-0000742F0000}"/>
    <cellStyle name="Percent 2 2 2 2 2 3 2 3 3" xfId="12088" xr:uid="{00000000-0005-0000-0000-0000752F0000}"/>
    <cellStyle name="Percent 2 2 2 2 2 3 2 3 4" xfId="12089" xr:uid="{00000000-0005-0000-0000-0000762F0000}"/>
    <cellStyle name="Percent 2 2 2 2 2 3 2 4" xfId="12090" xr:uid="{00000000-0005-0000-0000-0000772F0000}"/>
    <cellStyle name="Percent 2 2 2 2 2 3 2 5" xfId="12091" xr:uid="{00000000-0005-0000-0000-0000782F0000}"/>
    <cellStyle name="Percent 2 2 2 2 2 3 2 6" xfId="12092" xr:uid="{00000000-0005-0000-0000-0000792F0000}"/>
    <cellStyle name="Percent 2 2 2 2 2 3 3" xfId="12093" xr:uid="{00000000-0005-0000-0000-00007A2F0000}"/>
    <cellStyle name="Percent 2 2 2 2 2 3 3 2" xfId="12094" xr:uid="{00000000-0005-0000-0000-00007B2F0000}"/>
    <cellStyle name="Percent 2 2 2 2 2 3 3 2 2" xfId="12095" xr:uid="{00000000-0005-0000-0000-00007C2F0000}"/>
    <cellStyle name="Percent 2 2 2 2 2 3 3 2 3" xfId="12096" xr:uid="{00000000-0005-0000-0000-00007D2F0000}"/>
    <cellStyle name="Percent 2 2 2 2 2 3 3 2 4" xfId="12097" xr:uid="{00000000-0005-0000-0000-00007E2F0000}"/>
    <cellStyle name="Percent 2 2 2 2 2 3 3 3" xfId="12098" xr:uid="{00000000-0005-0000-0000-00007F2F0000}"/>
    <cellStyle name="Percent 2 2 2 2 2 3 3 3 2" xfId="12099" xr:uid="{00000000-0005-0000-0000-0000802F0000}"/>
    <cellStyle name="Percent 2 2 2 2 2 3 3 3 3" xfId="12100" xr:uid="{00000000-0005-0000-0000-0000812F0000}"/>
    <cellStyle name="Percent 2 2 2 2 2 3 3 3 4" xfId="12101" xr:uid="{00000000-0005-0000-0000-0000822F0000}"/>
    <cellStyle name="Percent 2 2 2 2 2 3 3 4" xfId="12102" xr:uid="{00000000-0005-0000-0000-0000832F0000}"/>
    <cellStyle name="Percent 2 2 2 2 2 3 3 5" xfId="12103" xr:uid="{00000000-0005-0000-0000-0000842F0000}"/>
    <cellStyle name="Percent 2 2 2 2 2 3 3 6" xfId="12104" xr:uid="{00000000-0005-0000-0000-0000852F0000}"/>
    <cellStyle name="Percent 2 2 2 2 2 3 4" xfId="12105" xr:uid="{00000000-0005-0000-0000-0000862F0000}"/>
    <cellStyle name="Percent 2 2 2 2 2 3 4 2" xfId="12106" xr:uid="{00000000-0005-0000-0000-0000872F0000}"/>
    <cellStyle name="Percent 2 2 2 2 2 3 4 3" xfId="12107" xr:uid="{00000000-0005-0000-0000-0000882F0000}"/>
    <cellStyle name="Percent 2 2 2 2 2 3 4 4" xfId="12108" xr:uid="{00000000-0005-0000-0000-0000892F0000}"/>
    <cellStyle name="Percent 2 2 2 2 2 3 5" xfId="12109" xr:uid="{00000000-0005-0000-0000-00008A2F0000}"/>
    <cellStyle name="Percent 2 2 2 2 2 3 5 2" xfId="12110" xr:uid="{00000000-0005-0000-0000-00008B2F0000}"/>
    <cellStyle name="Percent 2 2 2 2 2 3 5 3" xfId="12111" xr:uid="{00000000-0005-0000-0000-00008C2F0000}"/>
    <cellStyle name="Percent 2 2 2 2 2 3 5 4" xfId="12112" xr:uid="{00000000-0005-0000-0000-00008D2F0000}"/>
    <cellStyle name="Percent 2 2 2 2 2 3 6" xfId="12113" xr:uid="{00000000-0005-0000-0000-00008E2F0000}"/>
    <cellStyle name="Percent 2 2 2 2 2 3 7" xfId="12114" xr:uid="{00000000-0005-0000-0000-00008F2F0000}"/>
    <cellStyle name="Percent 2 2 2 2 2 3 8" xfId="12115" xr:uid="{00000000-0005-0000-0000-0000902F0000}"/>
    <cellStyle name="Percent 2 2 2 2 2 4" xfId="12116" xr:uid="{00000000-0005-0000-0000-0000912F0000}"/>
    <cellStyle name="Percent 2 2 2 2 2 4 2" xfId="12117" xr:uid="{00000000-0005-0000-0000-0000922F0000}"/>
    <cellStyle name="Percent 2 2 2 2 2 4 2 2" xfId="12118" xr:uid="{00000000-0005-0000-0000-0000932F0000}"/>
    <cellStyle name="Percent 2 2 2 2 2 4 2 2 2" xfId="12119" xr:uid="{00000000-0005-0000-0000-0000942F0000}"/>
    <cellStyle name="Percent 2 2 2 2 2 4 2 2 3" xfId="12120" xr:uid="{00000000-0005-0000-0000-0000952F0000}"/>
    <cellStyle name="Percent 2 2 2 2 2 4 2 2 4" xfId="12121" xr:uid="{00000000-0005-0000-0000-0000962F0000}"/>
    <cellStyle name="Percent 2 2 2 2 2 4 2 3" xfId="12122" xr:uid="{00000000-0005-0000-0000-0000972F0000}"/>
    <cellStyle name="Percent 2 2 2 2 2 4 2 3 2" xfId="12123" xr:uid="{00000000-0005-0000-0000-0000982F0000}"/>
    <cellStyle name="Percent 2 2 2 2 2 4 2 3 3" xfId="12124" xr:uid="{00000000-0005-0000-0000-0000992F0000}"/>
    <cellStyle name="Percent 2 2 2 2 2 4 2 3 4" xfId="12125" xr:uid="{00000000-0005-0000-0000-00009A2F0000}"/>
    <cellStyle name="Percent 2 2 2 2 2 4 2 4" xfId="12126" xr:uid="{00000000-0005-0000-0000-00009B2F0000}"/>
    <cellStyle name="Percent 2 2 2 2 2 4 2 5" xfId="12127" xr:uid="{00000000-0005-0000-0000-00009C2F0000}"/>
    <cellStyle name="Percent 2 2 2 2 2 4 2 6" xfId="12128" xr:uid="{00000000-0005-0000-0000-00009D2F0000}"/>
    <cellStyle name="Percent 2 2 2 2 2 4 3" xfId="12129" xr:uid="{00000000-0005-0000-0000-00009E2F0000}"/>
    <cellStyle name="Percent 2 2 2 2 2 4 3 2" xfId="12130" xr:uid="{00000000-0005-0000-0000-00009F2F0000}"/>
    <cellStyle name="Percent 2 2 2 2 2 4 3 2 2" xfId="12131" xr:uid="{00000000-0005-0000-0000-0000A02F0000}"/>
    <cellStyle name="Percent 2 2 2 2 2 4 3 2 3" xfId="12132" xr:uid="{00000000-0005-0000-0000-0000A12F0000}"/>
    <cellStyle name="Percent 2 2 2 2 2 4 3 2 4" xfId="12133" xr:uid="{00000000-0005-0000-0000-0000A22F0000}"/>
    <cellStyle name="Percent 2 2 2 2 2 4 3 3" xfId="12134" xr:uid="{00000000-0005-0000-0000-0000A32F0000}"/>
    <cellStyle name="Percent 2 2 2 2 2 4 3 3 2" xfId="12135" xr:uid="{00000000-0005-0000-0000-0000A42F0000}"/>
    <cellStyle name="Percent 2 2 2 2 2 4 3 3 3" xfId="12136" xr:uid="{00000000-0005-0000-0000-0000A52F0000}"/>
    <cellStyle name="Percent 2 2 2 2 2 4 3 3 4" xfId="12137" xr:uid="{00000000-0005-0000-0000-0000A62F0000}"/>
    <cellStyle name="Percent 2 2 2 2 2 4 3 4" xfId="12138" xr:uid="{00000000-0005-0000-0000-0000A72F0000}"/>
    <cellStyle name="Percent 2 2 2 2 2 4 3 5" xfId="12139" xr:uid="{00000000-0005-0000-0000-0000A82F0000}"/>
    <cellStyle name="Percent 2 2 2 2 2 4 3 6" xfId="12140" xr:uid="{00000000-0005-0000-0000-0000A92F0000}"/>
    <cellStyle name="Percent 2 2 2 2 2 4 4" xfId="12141" xr:uid="{00000000-0005-0000-0000-0000AA2F0000}"/>
    <cellStyle name="Percent 2 2 2 2 2 4 4 2" xfId="12142" xr:uid="{00000000-0005-0000-0000-0000AB2F0000}"/>
    <cellStyle name="Percent 2 2 2 2 2 4 4 3" xfId="12143" xr:uid="{00000000-0005-0000-0000-0000AC2F0000}"/>
    <cellStyle name="Percent 2 2 2 2 2 4 4 4" xfId="12144" xr:uid="{00000000-0005-0000-0000-0000AD2F0000}"/>
    <cellStyle name="Percent 2 2 2 2 2 4 5" xfId="12145" xr:uid="{00000000-0005-0000-0000-0000AE2F0000}"/>
    <cellStyle name="Percent 2 2 2 2 2 4 5 2" xfId="12146" xr:uid="{00000000-0005-0000-0000-0000AF2F0000}"/>
    <cellStyle name="Percent 2 2 2 2 2 4 5 3" xfId="12147" xr:uid="{00000000-0005-0000-0000-0000B02F0000}"/>
    <cellStyle name="Percent 2 2 2 2 2 4 5 4" xfId="12148" xr:uid="{00000000-0005-0000-0000-0000B12F0000}"/>
    <cellStyle name="Percent 2 2 2 2 2 4 6" xfId="12149" xr:uid="{00000000-0005-0000-0000-0000B22F0000}"/>
    <cellStyle name="Percent 2 2 2 2 2 4 7" xfId="12150" xr:uid="{00000000-0005-0000-0000-0000B32F0000}"/>
    <cellStyle name="Percent 2 2 2 2 2 4 8" xfId="12151" xr:uid="{00000000-0005-0000-0000-0000B42F0000}"/>
    <cellStyle name="Percent 2 2 2 2 2 5" xfId="12152" xr:uid="{00000000-0005-0000-0000-0000B52F0000}"/>
    <cellStyle name="Percent 2 2 2 2 2 5 2" xfId="12153" xr:uid="{00000000-0005-0000-0000-0000B62F0000}"/>
    <cellStyle name="Percent 2 2 2 2 2 5 2 2" xfId="12154" xr:uid="{00000000-0005-0000-0000-0000B72F0000}"/>
    <cellStyle name="Percent 2 2 2 2 2 5 2 2 2" xfId="12155" xr:uid="{00000000-0005-0000-0000-0000B82F0000}"/>
    <cellStyle name="Percent 2 2 2 2 2 5 2 2 3" xfId="12156" xr:uid="{00000000-0005-0000-0000-0000B92F0000}"/>
    <cellStyle name="Percent 2 2 2 2 2 5 2 2 4" xfId="12157" xr:uid="{00000000-0005-0000-0000-0000BA2F0000}"/>
    <cellStyle name="Percent 2 2 2 2 2 5 2 3" xfId="12158" xr:uid="{00000000-0005-0000-0000-0000BB2F0000}"/>
    <cellStyle name="Percent 2 2 2 2 2 5 2 3 2" xfId="12159" xr:uid="{00000000-0005-0000-0000-0000BC2F0000}"/>
    <cellStyle name="Percent 2 2 2 2 2 5 2 3 3" xfId="12160" xr:uid="{00000000-0005-0000-0000-0000BD2F0000}"/>
    <cellStyle name="Percent 2 2 2 2 2 5 2 3 4" xfId="12161" xr:uid="{00000000-0005-0000-0000-0000BE2F0000}"/>
    <cellStyle name="Percent 2 2 2 2 2 5 2 4" xfId="12162" xr:uid="{00000000-0005-0000-0000-0000BF2F0000}"/>
    <cellStyle name="Percent 2 2 2 2 2 5 2 5" xfId="12163" xr:uid="{00000000-0005-0000-0000-0000C02F0000}"/>
    <cellStyle name="Percent 2 2 2 2 2 5 2 6" xfId="12164" xr:uid="{00000000-0005-0000-0000-0000C12F0000}"/>
    <cellStyle name="Percent 2 2 2 2 2 5 3" xfId="12165" xr:uid="{00000000-0005-0000-0000-0000C22F0000}"/>
    <cellStyle name="Percent 2 2 2 2 2 5 3 2" xfId="12166" xr:uid="{00000000-0005-0000-0000-0000C32F0000}"/>
    <cellStyle name="Percent 2 2 2 2 2 5 3 2 2" xfId="12167" xr:uid="{00000000-0005-0000-0000-0000C42F0000}"/>
    <cellStyle name="Percent 2 2 2 2 2 5 3 2 3" xfId="12168" xr:uid="{00000000-0005-0000-0000-0000C52F0000}"/>
    <cellStyle name="Percent 2 2 2 2 2 5 3 2 4" xfId="12169" xr:uid="{00000000-0005-0000-0000-0000C62F0000}"/>
    <cellStyle name="Percent 2 2 2 2 2 5 3 3" xfId="12170" xr:uid="{00000000-0005-0000-0000-0000C72F0000}"/>
    <cellStyle name="Percent 2 2 2 2 2 5 3 3 2" xfId="12171" xr:uid="{00000000-0005-0000-0000-0000C82F0000}"/>
    <cellStyle name="Percent 2 2 2 2 2 5 3 3 3" xfId="12172" xr:uid="{00000000-0005-0000-0000-0000C92F0000}"/>
    <cellStyle name="Percent 2 2 2 2 2 5 3 3 4" xfId="12173" xr:uid="{00000000-0005-0000-0000-0000CA2F0000}"/>
    <cellStyle name="Percent 2 2 2 2 2 5 3 4" xfId="12174" xr:uid="{00000000-0005-0000-0000-0000CB2F0000}"/>
    <cellStyle name="Percent 2 2 2 2 2 5 3 5" xfId="12175" xr:uid="{00000000-0005-0000-0000-0000CC2F0000}"/>
    <cellStyle name="Percent 2 2 2 2 2 5 3 6" xfId="12176" xr:uid="{00000000-0005-0000-0000-0000CD2F0000}"/>
    <cellStyle name="Percent 2 2 2 2 2 5 4" xfId="12177" xr:uid="{00000000-0005-0000-0000-0000CE2F0000}"/>
    <cellStyle name="Percent 2 2 2 2 2 5 4 2" xfId="12178" xr:uid="{00000000-0005-0000-0000-0000CF2F0000}"/>
    <cellStyle name="Percent 2 2 2 2 2 5 4 3" xfId="12179" xr:uid="{00000000-0005-0000-0000-0000D02F0000}"/>
    <cellStyle name="Percent 2 2 2 2 2 5 4 4" xfId="12180" xr:uid="{00000000-0005-0000-0000-0000D12F0000}"/>
    <cellStyle name="Percent 2 2 2 2 2 5 5" xfId="12181" xr:uid="{00000000-0005-0000-0000-0000D22F0000}"/>
    <cellStyle name="Percent 2 2 2 2 2 5 5 2" xfId="12182" xr:uid="{00000000-0005-0000-0000-0000D32F0000}"/>
    <cellStyle name="Percent 2 2 2 2 2 5 5 3" xfId="12183" xr:uid="{00000000-0005-0000-0000-0000D42F0000}"/>
    <cellStyle name="Percent 2 2 2 2 2 5 5 4" xfId="12184" xr:uid="{00000000-0005-0000-0000-0000D52F0000}"/>
    <cellStyle name="Percent 2 2 2 2 2 5 6" xfId="12185" xr:uid="{00000000-0005-0000-0000-0000D62F0000}"/>
    <cellStyle name="Percent 2 2 2 2 2 5 7" xfId="12186" xr:uid="{00000000-0005-0000-0000-0000D72F0000}"/>
    <cellStyle name="Percent 2 2 2 2 2 5 8" xfId="12187" xr:uid="{00000000-0005-0000-0000-0000D82F0000}"/>
    <cellStyle name="Percent 2 2 2 2 2 6" xfId="12188" xr:uid="{00000000-0005-0000-0000-0000D92F0000}"/>
    <cellStyle name="Percent 2 2 2 2 2 6 2" xfId="12189" xr:uid="{00000000-0005-0000-0000-0000DA2F0000}"/>
    <cellStyle name="Percent 2 2 2 2 2 6 2 2" xfId="12190" xr:uid="{00000000-0005-0000-0000-0000DB2F0000}"/>
    <cellStyle name="Percent 2 2 2 2 2 6 2 3" xfId="12191" xr:uid="{00000000-0005-0000-0000-0000DC2F0000}"/>
    <cellStyle name="Percent 2 2 2 2 2 6 2 4" xfId="12192" xr:uid="{00000000-0005-0000-0000-0000DD2F0000}"/>
    <cellStyle name="Percent 2 2 2 2 2 6 3" xfId="12193" xr:uid="{00000000-0005-0000-0000-0000DE2F0000}"/>
    <cellStyle name="Percent 2 2 2 2 2 6 3 2" xfId="12194" xr:uid="{00000000-0005-0000-0000-0000DF2F0000}"/>
    <cellStyle name="Percent 2 2 2 2 2 6 3 3" xfId="12195" xr:uid="{00000000-0005-0000-0000-0000E02F0000}"/>
    <cellStyle name="Percent 2 2 2 2 2 6 3 4" xfId="12196" xr:uid="{00000000-0005-0000-0000-0000E12F0000}"/>
    <cellStyle name="Percent 2 2 2 2 2 6 4" xfId="12197" xr:uid="{00000000-0005-0000-0000-0000E22F0000}"/>
    <cellStyle name="Percent 2 2 2 2 2 6 5" xfId="12198" xr:uid="{00000000-0005-0000-0000-0000E32F0000}"/>
    <cellStyle name="Percent 2 2 2 2 2 6 6" xfId="12199" xr:uid="{00000000-0005-0000-0000-0000E42F0000}"/>
    <cellStyle name="Percent 2 2 2 2 2 7" xfId="12200" xr:uid="{00000000-0005-0000-0000-0000E52F0000}"/>
    <cellStyle name="Percent 2 2 2 2 2 7 2" xfId="12201" xr:uid="{00000000-0005-0000-0000-0000E62F0000}"/>
    <cellStyle name="Percent 2 2 2 2 2 7 2 2" xfId="12202" xr:uid="{00000000-0005-0000-0000-0000E72F0000}"/>
    <cellStyle name="Percent 2 2 2 2 2 7 2 3" xfId="12203" xr:uid="{00000000-0005-0000-0000-0000E82F0000}"/>
    <cellStyle name="Percent 2 2 2 2 2 7 2 4" xfId="12204" xr:uid="{00000000-0005-0000-0000-0000E92F0000}"/>
    <cellStyle name="Percent 2 2 2 2 2 7 3" xfId="12205" xr:uid="{00000000-0005-0000-0000-0000EA2F0000}"/>
    <cellStyle name="Percent 2 2 2 2 2 7 3 2" xfId="12206" xr:uid="{00000000-0005-0000-0000-0000EB2F0000}"/>
    <cellStyle name="Percent 2 2 2 2 2 7 3 3" xfId="12207" xr:uid="{00000000-0005-0000-0000-0000EC2F0000}"/>
    <cellStyle name="Percent 2 2 2 2 2 7 3 4" xfId="12208" xr:uid="{00000000-0005-0000-0000-0000ED2F0000}"/>
    <cellStyle name="Percent 2 2 2 2 2 7 4" xfId="12209" xr:uid="{00000000-0005-0000-0000-0000EE2F0000}"/>
    <cellStyle name="Percent 2 2 2 2 2 7 5" xfId="12210" xr:uid="{00000000-0005-0000-0000-0000EF2F0000}"/>
    <cellStyle name="Percent 2 2 2 2 2 7 6" xfId="12211" xr:uid="{00000000-0005-0000-0000-0000F02F0000}"/>
    <cellStyle name="Percent 2 2 2 2 2 8" xfId="12212" xr:uid="{00000000-0005-0000-0000-0000F12F0000}"/>
    <cellStyle name="Percent 2 2 2 2 2 8 2" xfId="12213" xr:uid="{00000000-0005-0000-0000-0000F22F0000}"/>
    <cellStyle name="Percent 2 2 2 2 2 8 3" xfId="12214" xr:uid="{00000000-0005-0000-0000-0000F32F0000}"/>
    <cellStyle name="Percent 2 2 2 2 2 8 4" xfId="12215" xr:uid="{00000000-0005-0000-0000-0000F42F0000}"/>
    <cellStyle name="Percent 2 2 2 2 2 9" xfId="12216" xr:uid="{00000000-0005-0000-0000-0000F52F0000}"/>
    <cellStyle name="Percent 2 2 2 2 2 9 2" xfId="12217" xr:uid="{00000000-0005-0000-0000-0000F62F0000}"/>
    <cellStyle name="Percent 2 2 2 2 2 9 3" xfId="12218" xr:uid="{00000000-0005-0000-0000-0000F72F0000}"/>
    <cellStyle name="Percent 2 2 2 2 2 9 4" xfId="12219" xr:uid="{00000000-0005-0000-0000-0000F82F0000}"/>
    <cellStyle name="Percent 2 2 2 2 3" xfId="12220" xr:uid="{00000000-0005-0000-0000-0000F92F0000}"/>
    <cellStyle name="Percent 2 2 2 2 3 10" xfId="12221" xr:uid="{00000000-0005-0000-0000-0000FA2F0000}"/>
    <cellStyle name="Percent 2 2 2 2 3 2" xfId="12222" xr:uid="{00000000-0005-0000-0000-0000FB2F0000}"/>
    <cellStyle name="Percent 2 2 2 2 3 2 2" xfId="12223" xr:uid="{00000000-0005-0000-0000-0000FC2F0000}"/>
    <cellStyle name="Percent 2 2 2 2 3 2 2 2" xfId="12224" xr:uid="{00000000-0005-0000-0000-0000FD2F0000}"/>
    <cellStyle name="Percent 2 2 2 2 3 2 2 2 2" xfId="12225" xr:uid="{00000000-0005-0000-0000-0000FE2F0000}"/>
    <cellStyle name="Percent 2 2 2 2 3 2 2 2 3" xfId="12226" xr:uid="{00000000-0005-0000-0000-0000FF2F0000}"/>
    <cellStyle name="Percent 2 2 2 2 3 2 2 2 4" xfId="12227" xr:uid="{00000000-0005-0000-0000-000000300000}"/>
    <cellStyle name="Percent 2 2 2 2 3 2 2 3" xfId="12228" xr:uid="{00000000-0005-0000-0000-000001300000}"/>
    <cellStyle name="Percent 2 2 2 2 3 2 2 3 2" xfId="12229" xr:uid="{00000000-0005-0000-0000-000002300000}"/>
    <cellStyle name="Percent 2 2 2 2 3 2 2 3 3" xfId="12230" xr:uid="{00000000-0005-0000-0000-000003300000}"/>
    <cellStyle name="Percent 2 2 2 2 3 2 2 3 4" xfId="12231" xr:uid="{00000000-0005-0000-0000-000004300000}"/>
    <cellStyle name="Percent 2 2 2 2 3 2 2 4" xfId="12232" xr:uid="{00000000-0005-0000-0000-000005300000}"/>
    <cellStyle name="Percent 2 2 2 2 3 2 2 5" xfId="12233" xr:uid="{00000000-0005-0000-0000-000006300000}"/>
    <cellStyle name="Percent 2 2 2 2 3 2 2 6" xfId="12234" xr:uid="{00000000-0005-0000-0000-000007300000}"/>
    <cellStyle name="Percent 2 2 2 2 3 2 3" xfId="12235" xr:uid="{00000000-0005-0000-0000-000008300000}"/>
    <cellStyle name="Percent 2 2 2 2 3 2 3 2" xfId="12236" xr:uid="{00000000-0005-0000-0000-000009300000}"/>
    <cellStyle name="Percent 2 2 2 2 3 2 3 2 2" xfId="12237" xr:uid="{00000000-0005-0000-0000-00000A300000}"/>
    <cellStyle name="Percent 2 2 2 2 3 2 3 2 3" xfId="12238" xr:uid="{00000000-0005-0000-0000-00000B300000}"/>
    <cellStyle name="Percent 2 2 2 2 3 2 3 2 4" xfId="12239" xr:uid="{00000000-0005-0000-0000-00000C300000}"/>
    <cellStyle name="Percent 2 2 2 2 3 2 3 3" xfId="12240" xr:uid="{00000000-0005-0000-0000-00000D300000}"/>
    <cellStyle name="Percent 2 2 2 2 3 2 3 3 2" xfId="12241" xr:uid="{00000000-0005-0000-0000-00000E300000}"/>
    <cellStyle name="Percent 2 2 2 2 3 2 3 3 3" xfId="12242" xr:uid="{00000000-0005-0000-0000-00000F300000}"/>
    <cellStyle name="Percent 2 2 2 2 3 2 3 3 4" xfId="12243" xr:uid="{00000000-0005-0000-0000-000010300000}"/>
    <cellStyle name="Percent 2 2 2 2 3 2 3 4" xfId="12244" xr:uid="{00000000-0005-0000-0000-000011300000}"/>
    <cellStyle name="Percent 2 2 2 2 3 2 3 5" xfId="12245" xr:uid="{00000000-0005-0000-0000-000012300000}"/>
    <cellStyle name="Percent 2 2 2 2 3 2 3 6" xfId="12246" xr:uid="{00000000-0005-0000-0000-000013300000}"/>
    <cellStyle name="Percent 2 2 2 2 3 2 4" xfId="12247" xr:uid="{00000000-0005-0000-0000-000014300000}"/>
    <cellStyle name="Percent 2 2 2 2 3 2 4 2" xfId="12248" xr:uid="{00000000-0005-0000-0000-000015300000}"/>
    <cellStyle name="Percent 2 2 2 2 3 2 4 3" xfId="12249" xr:uid="{00000000-0005-0000-0000-000016300000}"/>
    <cellStyle name="Percent 2 2 2 2 3 2 4 4" xfId="12250" xr:uid="{00000000-0005-0000-0000-000017300000}"/>
    <cellStyle name="Percent 2 2 2 2 3 2 5" xfId="12251" xr:uid="{00000000-0005-0000-0000-000018300000}"/>
    <cellStyle name="Percent 2 2 2 2 3 2 5 2" xfId="12252" xr:uid="{00000000-0005-0000-0000-000019300000}"/>
    <cellStyle name="Percent 2 2 2 2 3 2 5 3" xfId="12253" xr:uid="{00000000-0005-0000-0000-00001A300000}"/>
    <cellStyle name="Percent 2 2 2 2 3 2 5 4" xfId="12254" xr:uid="{00000000-0005-0000-0000-00001B300000}"/>
    <cellStyle name="Percent 2 2 2 2 3 2 6" xfId="12255" xr:uid="{00000000-0005-0000-0000-00001C300000}"/>
    <cellStyle name="Percent 2 2 2 2 3 2 7" xfId="12256" xr:uid="{00000000-0005-0000-0000-00001D300000}"/>
    <cellStyle name="Percent 2 2 2 2 3 2 8" xfId="12257" xr:uid="{00000000-0005-0000-0000-00001E300000}"/>
    <cellStyle name="Percent 2 2 2 2 3 3" xfId="12258" xr:uid="{00000000-0005-0000-0000-00001F300000}"/>
    <cellStyle name="Percent 2 2 2 2 3 3 2" xfId="12259" xr:uid="{00000000-0005-0000-0000-000020300000}"/>
    <cellStyle name="Percent 2 2 2 2 3 3 2 2" xfId="12260" xr:uid="{00000000-0005-0000-0000-000021300000}"/>
    <cellStyle name="Percent 2 2 2 2 3 3 2 2 2" xfId="12261" xr:uid="{00000000-0005-0000-0000-000022300000}"/>
    <cellStyle name="Percent 2 2 2 2 3 3 2 2 3" xfId="12262" xr:uid="{00000000-0005-0000-0000-000023300000}"/>
    <cellStyle name="Percent 2 2 2 2 3 3 2 2 4" xfId="12263" xr:uid="{00000000-0005-0000-0000-000024300000}"/>
    <cellStyle name="Percent 2 2 2 2 3 3 2 3" xfId="12264" xr:uid="{00000000-0005-0000-0000-000025300000}"/>
    <cellStyle name="Percent 2 2 2 2 3 3 2 3 2" xfId="12265" xr:uid="{00000000-0005-0000-0000-000026300000}"/>
    <cellStyle name="Percent 2 2 2 2 3 3 2 3 3" xfId="12266" xr:uid="{00000000-0005-0000-0000-000027300000}"/>
    <cellStyle name="Percent 2 2 2 2 3 3 2 3 4" xfId="12267" xr:uid="{00000000-0005-0000-0000-000028300000}"/>
    <cellStyle name="Percent 2 2 2 2 3 3 2 4" xfId="12268" xr:uid="{00000000-0005-0000-0000-000029300000}"/>
    <cellStyle name="Percent 2 2 2 2 3 3 2 5" xfId="12269" xr:uid="{00000000-0005-0000-0000-00002A300000}"/>
    <cellStyle name="Percent 2 2 2 2 3 3 2 6" xfId="12270" xr:uid="{00000000-0005-0000-0000-00002B300000}"/>
    <cellStyle name="Percent 2 2 2 2 3 3 3" xfId="12271" xr:uid="{00000000-0005-0000-0000-00002C300000}"/>
    <cellStyle name="Percent 2 2 2 2 3 3 3 2" xfId="12272" xr:uid="{00000000-0005-0000-0000-00002D300000}"/>
    <cellStyle name="Percent 2 2 2 2 3 3 3 2 2" xfId="12273" xr:uid="{00000000-0005-0000-0000-00002E300000}"/>
    <cellStyle name="Percent 2 2 2 2 3 3 3 2 3" xfId="12274" xr:uid="{00000000-0005-0000-0000-00002F300000}"/>
    <cellStyle name="Percent 2 2 2 2 3 3 3 2 4" xfId="12275" xr:uid="{00000000-0005-0000-0000-000030300000}"/>
    <cellStyle name="Percent 2 2 2 2 3 3 3 3" xfId="12276" xr:uid="{00000000-0005-0000-0000-000031300000}"/>
    <cellStyle name="Percent 2 2 2 2 3 3 3 3 2" xfId="12277" xr:uid="{00000000-0005-0000-0000-000032300000}"/>
    <cellStyle name="Percent 2 2 2 2 3 3 3 3 3" xfId="12278" xr:uid="{00000000-0005-0000-0000-000033300000}"/>
    <cellStyle name="Percent 2 2 2 2 3 3 3 3 4" xfId="12279" xr:uid="{00000000-0005-0000-0000-000034300000}"/>
    <cellStyle name="Percent 2 2 2 2 3 3 3 4" xfId="12280" xr:uid="{00000000-0005-0000-0000-000035300000}"/>
    <cellStyle name="Percent 2 2 2 2 3 3 3 5" xfId="12281" xr:uid="{00000000-0005-0000-0000-000036300000}"/>
    <cellStyle name="Percent 2 2 2 2 3 3 3 6" xfId="12282" xr:uid="{00000000-0005-0000-0000-000037300000}"/>
    <cellStyle name="Percent 2 2 2 2 3 3 4" xfId="12283" xr:uid="{00000000-0005-0000-0000-000038300000}"/>
    <cellStyle name="Percent 2 2 2 2 3 3 4 2" xfId="12284" xr:uid="{00000000-0005-0000-0000-000039300000}"/>
    <cellStyle name="Percent 2 2 2 2 3 3 4 3" xfId="12285" xr:uid="{00000000-0005-0000-0000-00003A300000}"/>
    <cellStyle name="Percent 2 2 2 2 3 3 4 4" xfId="12286" xr:uid="{00000000-0005-0000-0000-00003B300000}"/>
    <cellStyle name="Percent 2 2 2 2 3 3 5" xfId="12287" xr:uid="{00000000-0005-0000-0000-00003C300000}"/>
    <cellStyle name="Percent 2 2 2 2 3 3 5 2" xfId="12288" xr:uid="{00000000-0005-0000-0000-00003D300000}"/>
    <cellStyle name="Percent 2 2 2 2 3 3 5 3" xfId="12289" xr:uid="{00000000-0005-0000-0000-00003E300000}"/>
    <cellStyle name="Percent 2 2 2 2 3 3 5 4" xfId="12290" xr:uid="{00000000-0005-0000-0000-00003F300000}"/>
    <cellStyle name="Percent 2 2 2 2 3 3 6" xfId="12291" xr:uid="{00000000-0005-0000-0000-000040300000}"/>
    <cellStyle name="Percent 2 2 2 2 3 3 7" xfId="12292" xr:uid="{00000000-0005-0000-0000-000041300000}"/>
    <cellStyle name="Percent 2 2 2 2 3 3 8" xfId="12293" xr:uid="{00000000-0005-0000-0000-000042300000}"/>
    <cellStyle name="Percent 2 2 2 2 3 4" xfId="12294" xr:uid="{00000000-0005-0000-0000-000043300000}"/>
    <cellStyle name="Percent 2 2 2 2 3 4 2" xfId="12295" xr:uid="{00000000-0005-0000-0000-000044300000}"/>
    <cellStyle name="Percent 2 2 2 2 3 4 2 2" xfId="12296" xr:uid="{00000000-0005-0000-0000-000045300000}"/>
    <cellStyle name="Percent 2 2 2 2 3 4 2 3" xfId="12297" xr:uid="{00000000-0005-0000-0000-000046300000}"/>
    <cellStyle name="Percent 2 2 2 2 3 4 2 4" xfId="12298" xr:uid="{00000000-0005-0000-0000-000047300000}"/>
    <cellStyle name="Percent 2 2 2 2 3 4 3" xfId="12299" xr:uid="{00000000-0005-0000-0000-000048300000}"/>
    <cellStyle name="Percent 2 2 2 2 3 4 3 2" xfId="12300" xr:uid="{00000000-0005-0000-0000-000049300000}"/>
    <cellStyle name="Percent 2 2 2 2 3 4 3 3" xfId="12301" xr:uid="{00000000-0005-0000-0000-00004A300000}"/>
    <cellStyle name="Percent 2 2 2 2 3 4 3 4" xfId="12302" xr:uid="{00000000-0005-0000-0000-00004B300000}"/>
    <cellStyle name="Percent 2 2 2 2 3 4 4" xfId="12303" xr:uid="{00000000-0005-0000-0000-00004C300000}"/>
    <cellStyle name="Percent 2 2 2 2 3 4 5" xfId="12304" xr:uid="{00000000-0005-0000-0000-00004D300000}"/>
    <cellStyle name="Percent 2 2 2 2 3 4 6" xfId="12305" xr:uid="{00000000-0005-0000-0000-00004E300000}"/>
    <cellStyle name="Percent 2 2 2 2 3 5" xfId="12306" xr:uid="{00000000-0005-0000-0000-00004F300000}"/>
    <cellStyle name="Percent 2 2 2 2 3 5 2" xfId="12307" xr:uid="{00000000-0005-0000-0000-000050300000}"/>
    <cellStyle name="Percent 2 2 2 2 3 5 2 2" xfId="12308" xr:uid="{00000000-0005-0000-0000-000051300000}"/>
    <cellStyle name="Percent 2 2 2 2 3 5 2 3" xfId="12309" xr:uid="{00000000-0005-0000-0000-000052300000}"/>
    <cellStyle name="Percent 2 2 2 2 3 5 2 4" xfId="12310" xr:uid="{00000000-0005-0000-0000-000053300000}"/>
    <cellStyle name="Percent 2 2 2 2 3 5 3" xfId="12311" xr:uid="{00000000-0005-0000-0000-000054300000}"/>
    <cellStyle name="Percent 2 2 2 2 3 5 3 2" xfId="12312" xr:uid="{00000000-0005-0000-0000-000055300000}"/>
    <cellStyle name="Percent 2 2 2 2 3 5 3 3" xfId="12313" xr:uid="{00000000-0005-0000-0000-000056300000}"/>
    <cellStyle name="Percent 2 2 2 2 3 5 3 4" xfId="12314" xr:uid="{00000000-0005-0000-0000-000057300000}"/>
    <cellStyle name="Percent 2 2 2 2 3 5 4" xfId="12315" xr:uid="{00000000-0005-0000-0000-000058300000}"/>
    <cellStyle name="Percent 2 2 2 2 3 5 5" xfId="12316" xr:uid="{00000000-0005-0000-0000-000059300000}"/>
    <cellStyle name="Percent 2 2 2 2 3 5 6" xfId="12317" xr:uid="{00000000-0005-0000-0000-00005A300000}"/>
    <cellStyle name="Percent 2 2 2 2 3 6" xfId="12318" xr:uid="{00000000-0005-0000-0000-00005B300000}"/>
    <cellStyle name="Percent 2 2 2 2 3 6 2" xfId="12319" xr:uid="{00000000-0005-0000-0000-00005C300000}"/>
    <cellStyle name="Percent 2 2 2 2 3 6 3" xfId="12320" xr:uid="{00000000-0005-0000-0000-00005D300000}"/>
    <cellStyle name="Percent 2 2 2 2 3 6 4" xfId="12321" xr:uid="{00000000-0005-0000-0000-00005E300000}"/>
    <cellStyle name="Percent 2 2 2 2 3 7" xfId="12322" xr:uid="{00000000-0005-0000-0000-00005F300000}"/>
    <cellStyle name="Percent 2 2 2 2 3 7 2" xfId="12323" xr:uid="{00000000-0005-0000-0000-000060300000}"/>
    <cellStyle name="Percent 2 2 2 2 3 7 3" xfId="12324" xr:uid="{00000000-0005-0000-0000-000061300000}"/>
    <cellStyle name="Percent 2 2 2 2 3 7 4" xfId="12325" xr:uid="{00000000-0005-0000-0000-000062300000}"/>
    <cellStyle name="Percent 2 2 2 2 3 8" xfId="12326" xr:uid="{00000000-0005-0000-0000-000063300000}"/>
    <cellStyle name="Percent 2 2 2 2 3 9" xfId="12327" xr:uid="{00000000-0005-0000-0000-000064300000}"/>
    <cellStyle name="Percent 2 2 2 2 4" xfId="12328" xr:uid="{00000000-0005-0000-0000-000065300000}"/>
    <cellStyle name="Percent 2 2 2 2 4 2" xfId="12329" xr:uid="{00000000-0005-0000-0000-000066300000}"/>
    <cellStyle name="Percent 2 2 2 2 4 2 2" xfId="12330" xr:uid="{00000000-0005-0000-0000-000067300000}"/>
    <cellStyle name="Percent 2 2 2 2 4 2 2 2" xfId="12331" xr:uid="{00000000-0005-0000-0000-000068300000}"/>
    <cellStyle name="Percent 2 2 2 2 4 2 2 3" xfId="12332" xr:uid="{00000000-0005-0000-0000-000069300000}"/>
    <cellStyle name="Percent 2 2 2 2 4 2 2 4" xfId="12333" xr:uid="{00000000-0005-0000-0000-00006A300000}"/>
    <cellStyle name="Percent 2 2 2 2 4 2 3" xfId="12334" xr:uid="{00000000-0005-0000-0000-00006B300000}"/>
    <cellStyle name="Percent 2 2 2 2 4 2 3 2" xfId="12335" xr:uid="{00000000-0005-0000-0000-00006C300000}"/>
    <cellStyle name="Percent 2 2 2 2 4 2 3 3" xfId="12336" xr:uid="{00000000-0005-0000-0000-00006D300000}"/>
    <cellStyle name="Percent 2 2 2 2 4 2 3 4" xfId="12337" xr:uid="{00000000-0005-0000-0000-00006E300000}"/>
    <cellStyle name="Percent 2 2 2 2 4 2 4" xfId="12338" xr:uid="{00000000-0005-0000-0000-00006F300000}"/>
    <cellStyle name="Percent 2 2 2 2 4 2 5" xfId="12339" xr:uid="{00000000-0005-0000-0000-000070300000}"/>
    <cellStyle name="Percent 2 2 2 2 4 2 6" xfId="12340" xr:uid="{00000000-0005-0000-0000-000071300000}"/>
    <cellStyle name="Percent 2 2 2 2 4 3" xfId="12341" xr:uid="{00000000-0005-0000-0000-000072300000}"/>
    <cellStyle name="Percent 2 2 2 2 4 3 2" xfId="12342" xr:uid="{00000000-0005-0000-0000-000073300000}"/>
    <cellStyle name="Percent 2 2 2 2 4 3 2 2" xfId="12343" xr:uid="{00000000-0005-0000-0000-000074300000}"/>
    <cellStyle name="Percent 2 2 2 2 4 3 2 3" xfId="12344" xr:uid="{00000000-0005-0000-0000-000075300000}"/>
    <cellStyle name="Percent 2 2 2 2 4 3 2 4" xfId="12345" xr:uid="{00000000-0005-0000-0000-000076300000}"/>
    <cellStyle name="Percent 2 2 2 2 4 3 3" xfId="12346" xr:uid="{00000000-0005-0000-0000-000077300000}"/>
    <cellStyle name="Percent 2 2 2 2 4 3 3 2" xfId="12347" xr:uid="{00000000-0005-0000-0000-000078300000}"/>
    <cellStyle name="Percent 2 2 2 2 4 3 3 3" xfId="12348" xr:uid="{00000000-0005-0000-0000-000079300000}"/>
    <cellStyle name="Percent 2 2 2 2 4 3 3 4" xfId="12349" xr:uid="{00000000-0005-0000-0000-00007A300000}"/>
    <cellStyle name="Percent 2 2 2 2 4 3 4" xfId="12350" xr:uid="{00000000-0005-0000-0000-00007B300000}"/>
    <cellStyle name="Percent 2 2 2 2 4 3 5" xfId="12351" xr:uid="{00000000-0005-0000-0000-00007C300000}"/>
    <cellStyle name="Percent 2 2 2 2 4 3 6" xfId="12352" xr:uid="{00000000-0005-0000-0000-00007D300000}"/>
    <cellStyle name="Percent 2 2 2 2 4 4" xfId="12353" xr:uid="{00000000-0005-0000-0000-00007E300000}"/>
    <cellStyle name="Percent 2 2 2 2 4 4 2" xfId="12354" xr:uid="{00000000-0005-0000-0000-00007F300000}"/>
    <cellStyle name="Percent 2 2 2 2 4 4 3" xfId="12355" xr:uid="{00000000-0005-0000-0000-000080300000}"/>
    <cellStyle name="Percent 2 2 2 2 4 4 4" xfId="12356" xr:uid="{00000000-0005-0000-0000-000081300000}"/>
    <cellStyle name="Percent 2 2 2 2 4 5" xfId="12357" xr:uid="{00000000-0005-0000-0000-000082300000}"/>
    <cellStyle name="Percent 2 2 2 2 4 5 2" xfId="12358" xr:uid="{00000000-0005-0000-0000-000083300000}"/>
    <cellStyle name="Percent 2 2 2 2 4 5 3" xfId="12359" xr:uid="{00000000-0005-0000-0000-000084300000}"/>
    <cellStyle name="Percent 2 2 2 2 4 5 4" xfId="12360" xr:uid="{00000000-0005-0000-0000-000085300000}"/>
    <cellStyle name="Percent 2 2 2 2 4 6" xfId="12361" xr:uid="{00000000-0005-0000-0000-000086300000}"/>
    <cellStyle name="Percent 2 2 2 2 4 7" xfId="12362" xr:uid="{00000000-0005-0000-0000-000087300000}"/>
    <cellStyle name="Percent 2 2 2 2 4 8" xfId="12363" xr:uid="{00000000-0005-0000-0000-000088300000}"/>
    <cellStyle name="Percent 2 2 2 2 5" xfId="12364" xr:uid="{00000000-0005-0000-0000-000089300000}"/>
    <cellStyle name="Percent 2 2 2 2 5 2" xfId="12365" xr:uid="{00000000-0005-0000-0000-00008A300000}"/>
    <cellStyle name="Percent 2 2 2 2 5 2 2" xfId="12366" xr:uid="{00000000-0005-0000-0000-00008B300000}"/>
    <cellStyle name="Percent 2 2 2 2 5 2 2 2" xfId="12367" xr:uid="{00000000-0005-0000-0000-00008C300000}"/>
    <cellStyle name="Percent 2 2 2 2 5 2 2 3" xfId="12368" xr:uid="{00000000-0005-0000-0000-00008D300000}"/>
    <cellStyle name="Percent 2 2 2 2 5 2 2 4" xfId="12369" xr:uid="{00000000-0005-0000-0000-00008E300000}"/>
    <cellStyle name="Percent 2 2 2 2 5 2 3" xfId="12370" xr:uid="{00000000-0005-0000-0000-00008F300000}"/>
    <cellStyle name="Percent 2 2 2 2 5 2 3 2" xfId="12371" xr:uid="{00000000-0005-0000-0000-000090300000}"/>
    <cellStyle name="Percent 2 2 2 2 5 2 3 3" xfId="12372" xr:uid="{00000000-0005-0000-0000-000091300000}"/>
    <cellStyle name="Percent 2 2 2 2 5 2 3 4" xfId="12373" xr:uid="{00000000-0005-0000-0000-000092300000}"/>
    <cellStyle name="Percent 2 2 2 2 5 2 4" xfId="12374" xr:uid="{00000000-0005-0000-0000-000093300000}"/>
    <cellStyle name="Percent 2 2 2 2 5 2 5" xfId="12375" xr:uid="{00000000-0005-0000-0000-000094300000}"/>
    <cellStyle name="Percent 2 2 2 2 5 2 6" xfId="12376" xr:uid="{00000000-0005-0000-0000-000095300000}"/>
    <cellStyle name="Percent 2 2 2 2 5 3" xfId="12377" xr:uid="{00000000-0005-0000-0000-000096300000}"/>
    <cellStyle name="Percent 2 2 2 2 5 3 2" xfId="12378" xr:uid="{00000000-0005-0000-0000-000097300000}"/>
    <cellStyle name="Percent 2 2 2 2 5 3 2 2" xfId="12379" xr:uid="{00000000-0005-0000-0000-000098300000}"/>
    <cellStyle name="Percent 2 2 2 2 5 3 2 3" xfId="12380" xr:uid="{00000000-0005-0000-0000-000099300000}"/>
    <cellStyle name="Percent 2 2 2 2 5 3 2 4" xfId="12381" xr:uid="{00000000-0005-0000-0000-00009A300000}"/>
    <cellStyle name="Percent 2 2 2 2 5 3 3" xfId="12382" xr:uid="{00000000-0005-0000-0000-00009B300000}"/>
    <cellStyle name="Percent 2 2 2 2 5 3 3 2" xfId="12383" xr:uid="{00000000-0005-0000-0000-00009C300000}"/>
    <cellStyle name="Percent 2 2 2 2 5 3 3 3" xfId="12384" xr:uid="{00000000-0005-0000-0000-00009D300000}"/>
    <cellStyle name="Percent 2 2 2 2 5 3 3 4" xfId="12385" xr:uid="{00000000-0005-0000-0000-00009E300000}"/>
    <cellStyle name="Percent 2 2 2 2 5 3 4" xfId="12386" xr:uid="{00000000-0005-0000-0000-00009F300000}"/>
    <cellStyle name="Percent 2 2 2 2 5 3 5" xfId="12387" xr:uid="{00000000-0005-0000-0000-0000A0300000}"/>
    <cellStyle name="Percent 2 2 2 2 5 3 6" xfId="12388" xr:uid="{00000000-0005-0000-0000-0000A1300000}"/>
    <cellStyle name="Percent 2 2 2 2 5 4" xfId="12389" xr:uid="{00000000-0005-0000-0000-0000A2300000}"/>
    <cellStyle name="Percent 2 2 2 2 5 4 2" xfId="12390" xr:uid="{00000000-0005-0000-0000-0000A3300000}"/>
    <cellStyle name="Percent 2 2 2 2 5 4 3" xfId="12391" xr:uid="{00000000-0005-0000-0000-0000A4300000}"/>
    <cellStyle name="Percent 2 2 2 2 5 4 4" xfId="12392" xr:uid="{00000000-0005-0000-0000-0000A5300000}"/>
    <cellStyle name="Percent 2 2 2 2 5 5" xfId="12393" xr:uid="{00000000-0005-0000-0000-0000A6300000}"/>
    <cellStyle name="Percent 2 2 2 2 5 5 2" xfId="12394" xr:uid="{00000000-0005-0000-0000-0000A7300000}"/>
    <cellStyle name="Percent 2 2 2 2 5 5 3" xfId="12395" xr:uid="{00000000-0005-0000-0000-0000A8300000}"/>
    <cellStyle name="Percent 2 2 2 2 5 5 4" xfId="12396" xr:uid="{00000000-0005-0000-0000-0000A9300000}"/>
    <cellStyle name="Percent 2 2 2 2 5 6" xfId="12397" xr:uid="{00000000-0005-0000-0000-0000AA300000}"/>
    <cellStyle name="Percent 2 2 2 2 5 7" xfId="12398" xr:uid="{00000000-0005-0000-0000-0000AB300000}"/>
    <cellStyle name="Percent 2 2 2 2 5 8" xfId="12399" xr:uid="{00000000-0005-0000-0000-0000AC300000}"/>
    <cellStyle name="Percent 2 2 2 2 6" xfId="12400" xr:uid="{00000000-0005-0000-0000-0000AD300000}"/>
    <cellStyle name="Percent 2 2 2 2 6 2" xfId="12401" xr:uid="{00000000-0005-0000-0000-0000AE300000}"/>
    <cellStyle name="Percent 2 2 2 2 6 2 2" xfId="12402" xr:uid="{00000000-0005-0000-0000-0000AF300000}"/>
    <cellStyle name="Percent 2 2 2 2 6 2 2 2" xfId="12403" xr:uid="{00000000-0005-0000-0000-0000B0300000}"/>
    <cellStyle name="Percent 2 2 2 2 6 2 2 3" xfId="12404" xr:uid="{00000000-0005-0000-0000-0000B1300000}"/>
    <cellStyle name="Percent 2 2 2 2 6 2 2 4" xfId="12405" xr:uid="{00000000-0005-0000-0000-0000B2300000}"/>
    <cellStyle name="Percent 2 2 2 2 6 2 3" xfId="12406" xr:uid="{00000000-0005-0000-0000-0000B3300000}"/>
    <cellStyle name="Percent 2 2 2 2 6 2 3 2" xfId="12407" xr:uid="{00000000-0005-0000-0000-0000B4300000}"/>
    <cellStyle name="Percent 2 2 2 2 6 2 3 3" xfId="12408" xr:uid="{00000000-0005-0000-0000-0000B5300000}"/>
    <cellStyle name="Percent 2 2 2 2 6 2 3 4" xfId="12409" xr:uid="{00000000-0005-0000-0000-0000B6300000}"/>
    <cellStyle name="Percent 2 2 2 2 6 2 4" xfId="12410" xr:uid="{00000000-0005-0000-0000-0000B7300000}"/>
    <cellStyle name="Percent 2 2 2 2 6 2 5" xfId="12411" xr:uid="{00000000-0005-0000-0000-0000B8300000}"/>
    <cellStyle name="Percent 2 2 2 2 6 2 6" xfId="12412" xr:uid="{00000000-0005-0000-0000-0000B9300000}"/>
    <cellStyle name="Percent 2 2 2 2 6 3" xfId="12413" xr:uid="{00000000-0005-0000-0000-0000BA300000}"/>
    <cellStyle name="Percent 2 2 2 2 6 3 2" xfId="12414" xr:uid="{00000000-0005-0000-0000-0000BB300000}"/>
    <cellStyle name="Percent 2 2 2 2 6 3 2 2" xfId="12415" xr:uid="{00000000-0005-0000-0000-0000BC300000}"/>
    <cellStyle name="Percent 2 2 2 2 6 3 2 3" xfId="12416" xr:uid="{00000000-0005-0000-0000-0000BD300000}"/>
    <cellStyle name="Percent 2 2 2 2 6 3 2 4" xfId="12417" xr:uid="{00000000-0005-0000-0000-0000BE300000}"/>
    <cellStyle name="Percent 2 2 2 2 6 3 3" xfId="12418" xr:uid="{00000000-0005-0000-0000-0000BF300000}"/>
    <cellStyle name="Percent 2 2 2 2 6 3 3 2" xfId="12419" xr:uid="{00000000-0005-0000-0000-0000C0300000}"/>
    <cellStyle name="Percent 2 2 2 2 6 3 3 3" xfId="12420" xr:uid="{00000000-0005-0000-0000-0000C1300000}"/>
    <cellStyle name="Percent 2 2 2 2 6 3 3 4" xfId="12421" xr:uid="{00000000-0005-0000-0000-0000C2300000}"/>
    <cellStyle name="Percent 2 2 2 2 6 3 4" xfId="12422" xr:uid="{00000000-0005-0000-0000-0000C3300000}"/>
    <cellStyle name="Percent 2 2 2 2 6 3 5" xfId="12423" xr:uid="{00000000-0005-0000-0000-0000C4300000}"/>
    <cellStyle name="Percent 2 2 2 2 6 3 6" xfId="12424" xr:uid="{00000000-0005-0000-0000-0000C5300000}"/>
    <cellStyle name="Percent 2 2 2 2 6 4" xfId="12425" xr:uid="{00000000-0005-0000-0000-0000C6300000}"/>
    <cellStyle name="Percent 2 2 2 2 6 4 2" xfId="12426" xr:uid="{00000000-0005-0000-0000-0000C7300000}"/>
    <cellStyle name="Percent 2 2 2 2 6 4 3" xfId="12427" xr:uid="{00000000-0005-0000-0000-0000C8300000}"/>
    <cellStyle name="Percent 2 2 2 2 6 4 4" xfId="12428" xr:uid="{00000000-0005-0000-0000-0000C9300000}"/>
    <cellStyle name="Percent 2 2 2 2 6 5" xfId="12429" xr:uid="{00000000-0005-0000-0000-0000CA300000}"/>
    <cellStyle name="Percent 2 2 2 2 6 5 2" xfId="12430" xr:uid="{00000000-0005-0000-0000-0000CB300000}"/>
    <cellStyle name="Percent 2 2 2 2 6 5 3" xfId="12431" xr:uid="{00000000-0005-0000-0000-0000CC300000}"/>
    <cellStyle name="Percent 2 2 2 2 6 5 4" xfId="12432" xr:uid="{00000000-0005-0000-0000-0000CD300000}"/>
    <cellStyle name="Percent 2 2 2 2 6 6" xfId="12433" xr:uid="{00000000-0005-0000-0000-0000CE300000}"/>
    <cellStyle name="Percent 2 2 2 2 6 7" xfId="12434" xr:uid="{00000000-0005-0000-0000-0000CF300000}"/>
    <cellStyle name="Percent 2 2 2 2 6 8" xfId="12435" xr:uid="{00000000-0005-0000-0000-0000D0300000}"/>
    <cellStyle name="Percent 2 2 2 2 7" xfId="12436" xr:uid="{00000000-0005-0000-0000-0000D1300000}"/>
    <cellStyle name="Percent 2 2 2 2 7 2" xfId="12437" xr:uid="{00000000-0005-0000-0000-0000D2300000}"/>
    <cellStyle name="Percent 2 2 2 2 7 2 2" xfId="12438" xr:uid="{00000000-0005-0000-0000-0000D3300000}"/>
    <cellStyle name="Percent 2 2 2 2 7 2 3" xfId="12439" xr:uid="{00000000-0005-0000-0000-0000D4300000}"/>
    <cellStyle name="Percent 2 2 2 2 7 2 4" xfId="12440" xr:uid="{00000000-0005-0000-0000-0000D5300000}"/>
    <cellStyle name="Percent 2 2 2 2 7 3" xfId="12441" xr:uid="{00000000-0005-0000-0000-0000D6300000}"/>
    <cellStyle name="Percent 2 2 2 2 7 3 2" xfId="12442" xr:uid="{00000000-0005-0000-0000-0000D7300000}"/>
    <cellStyle name="Percent 2 2 2 2 7 3 3" xfId="12443" xr:uid="{00000000-0005-0000-0000-0000D8300000}"/>
    <cellStyle name="Percent 2 2 2 2 7 3 4" xfId="12444" xr:uid="{00000000-0005-0000-0000-0000D9300000}"/>
    <cellStyle name="Percent 2 2 2 2 7 4" xfId="12445" xr:uid="{00000000-0005-0000-0000-0000DA300000}"/>
    <cellStyle name="Percent 2 2 2 2 7 5" xfId="12446" xr:uid="{00000000-0005-0000-0000-0000DB300000}"/>
    <cellStyle name="Percent 2 2 2 2 7 6" xfId="12447" xr:uid="{00000000-0005-0000-0000-0000DC300000}"/>
    <cellStyle name="Percent 2 2 2 2 8" xfId="12448" xr:uid="{00000000-0005-0000-0000-0000DD300000}"/>
    <cellStyle name="Percent 2 2 2 2 8 2" xfId="12449" xr:uid="{00000000-0005-0000-0000-0000DE300000}"/>
    <cellStyle name="Percent 2 2 2 2 8 2 2" xfId="12450" xr:uid="{00000000-0005-0000-0000-0000DF300000}"/>
    <cellStyle name="Percent 2 2 2 2 8 2 3" xfId="12451" xr:uid="{00000000-0005-0000-0000-0000E0300000}"/>
    <cellStyle name="Percent 2 2 2 2 8 2 4" xfId="12452" xr:uid="{00000000-0005-0000-0000-0000E1300000}"/>
    <cellStyle name="Percent 2 2 2 2 8 3" xfId="12453" xr:uid="{00000000-0005-0000-0000-0000E2300000}"/>
    <cellStyle name="Percent 2 2 2 2 8 3 2" xfId="12454" xr:uid="{00000000-0005-0000-0000-0000E3300000}"/>
    <cellStyle name="Percent 2 2 2 2 8 3 3" xfId="12455" xr:uid="{00000000-0005-0000-0000-0000E4300000}"/>
    <cellStyle name="Percent 2 2 2 2 8 3 4" xfId="12456" xr:uid="{00000000-0005-0000-0000-0000E5300000}"/>
    <cellStyle name="Percent 2 2 2 2 8 4" xfId="12457" xr:uid="{00000000-0005-0000-0000-0000E6300000}"/>
    <cellStyle name="Percent 2 2 2 2 8 5" xfId="12458" xr:uid="{00000000-0005-0000-0000-0000E7300000}"/>
    <cellStyle name="Percent 2 2 2 2 8 6" xfId="12459" xr:uid="{00000000-0005-0000-0000-0000E8300000}"/>
    <cellStyle name="Percent 2 2 2 2 9" xfId="12460" xr:uid="{00000000-0005-0000-0000-0000E9300000}"/>
    <cellStyle name="Percent 2 2 2 2 9 2" xfId="12461" xr:uid="{00000000-0005-0000-0000-0000EA300000}"/>
    <cellStyle name="Percent 2 2 2 2 9 3" xfId="12462" xr:uid="{00000000-0005-0000-0000-0000EB300000}"/>
    <cellStyle name="Percent 2 2 2 2 9 4" xfId="12463" xr:uid="{00000000-0005-0000-0000-0000EC300000}"/>
    <cellStyle name="Percent 2 2 2 3" xfId="12464" xr:uid="{00000000-0005-0000-0000-0000ED300000}"/>
    <cellStyle name="Percent 2 2 2 3 10" xfId="12465" xr:uid="{00000000-0005-0000-0000-0000EE300000}"/>
    <cellStyle name="Percent 2 2 2 3 11" xfId="12466" xr:uid="{00000000-0005-0000-0000-0000EF300000}"/>
    <cellStyle name="Percent 2 2 2 3 12" xfId="12467" xr:uid="{00000000-0005-0000-0000-0000F0300000}"/>
    <cellStyle name="Percent 2 2 2 3 2" xfId="12468" xr:uid="{00000000-0005-0000-0000-0000F1300000}"/>
    <cellStyle name="Percent 2 2 2 3 2 10" xfId="12469" xr:uid="{00000000-0005-0000-0000-0000F2300000}"/>
    <cellStyle name="Percent 2 2 2 3 2 2" xfId="12470" xr:uid="{00000000-0005-0000-0000-0000F3300000}"/>
    <cellStyle name="Percent 2 2 2 3 2 2 2" xfId="12471" xr:uid="{00000000-0005-0000-0000-0000F4300000}"/>
    <cellStyle name="Percent 2 2 2 3 2 2 2 2" xfId="12472" xr:uid="{00000000-0005-0000-0000-0000F5300000}"/>
    <cellStyle name="Percent 2 2 2 3 2 2 2 2 2" xfId="12473" xr:uid="{00000000-0005-0000-0000-0000F6300000}"/>
    <cellStyle name="Percent 2 2 2 3 2 2 2 2 3" xfId="12474" xr:uid="{00000000-0005-0000-0000-0000F7300000}"/>
    <cellStyle name="Percent 2 2 2 3 2 2 2 2 4" xfId="12475" xr:uid="{00000000-0005-0000-0000-0000F8300000}"/>
    <cellStyle name="Percent 2 2 2 3 2 2 2 3" xfId="12476" xr:uid="{00000000-0005-0000-0000-0000F9300000}"/>
    <cellStyle name="Percent 2 2 2 3 2 2 2 3 2" xfId="12477" xr:uid="{00000000-0005-0000-0000-0000FA300000}"/>
    <cellStyle name="Percent 2 2 2 3 2 2 2 3 3" xfId="12478" xr:uid="{00000000-0005-0000-0000-0000FB300000}"/>
    <cellStyle name="Percent 2 2 2 3 2 2 2 3 4" xfId="12479" xr:uid="{00000000-0005-0000-0000-0000FC300000}"/>
    <cellStyle name="Percent 2 2 2 3 2 2 2 4" xfId="12480" xr:uid="{00000000-0005-0000-0000-0000FD300000}"/>
    <cellStyle name="Percent 2 2 2 3 2 2 2 5" xfId="12481" xr:uid="{00000000-0005-0000-0000-0000FE300000}"/>
    <cellStyle name="Percent 2 2 2 3 2 2 2 6" xfId="12482" xr:uid="{00000000-0005-0000-0000-0000FF300000}"/>
    <cellStyle name="Percent 2 2 2 3 2 2 3" xfId="12483" xr:uid="{00000000-0005-0000-0000-000000310000}"/>
    <cellStyle name="Percent 2 2 2 3 2 2 3 2" xfId="12484" xr:uid="{00000000-0005-0000-0000-000001310000}"/>
    <cellStyle name="Percent 2 2 2 3 2 2 3 2 2" xfId="12485" xr:uid="{00000000-0005-0000-0000-000002310000}"/>
    <cellStyle name="Percent 2 2 2 3 2 2 3 2 3" xfId="12486" xr:uid="{00000000-0005-0000-0000-000003310000}"/>
    <cellStyle name="Percent 2 2 2 3 2 2 3 2 4" xfId="12487" xr:uid="{00000000-0005-0000-0000-000004310000}"/>
    <cellStyle name="Percent 2 2 2 3 2 2 3 3" xfId="12488" xr:uid="{00000000-0005-0000-0000-000005310000}"/>
    <cellStyle name="Percent 2 2 2 3 2 2 3 3 2" xfId="12489" xr:uid="{00000000-0005-0000-0000-000006310000}"/>
    <cellStyle name="Percent 2 2 2 3 2 2 3 3 3" xfId="12490" xr:uid="{00000000-0005-0000-0000-000007310000}"/>
    <cellStyle name="Percent 2 2 2 3 2 2 3 3 4" xfId="12491" xr:uid="{00000000-0005-0000-0000-000008310000}"/>
    <cellStyle name="Percent 2 2 2 3 2 2 3 4" xfId="12492" xr:uid="{00000000-0005-0000-0000-000009310000}"/>
    <cellStyle name="Percent 2 2 2 3 2 2 3 5" xfId="12493" xr:uid="{00000000-0005-0000-0000-00000A310000}"/>
    <cellStyle name="Percent 2 2 2 3 2 2 3 6" xfId="12494" xr:uid="{00000000-0005-0000-0000-00000B310000}"/>
    <cellStyle name="Percent 2 2 2 3 2 2 4" xfId="12495" xr:uid="{00000000-0005-0000-0000-00000C310000}"/>
    <cellStyle name="Percent 2 2 2 3 2 2 4 2" xfId="12496" xr:uid="{00000000-0005-0000-0000-00000D310000}"/>
    <cellStyle name="Percent 2 2 2 3 2 2 4 3" xfId="12497" xr:uid="{00000000-0005-0000-0000-00000E310000}"/>
    <cellStyle name="Percent 2 2 2 3 2 2 4 4" xfId="12498" xr:uid="{00000000-0005-0000-0000-00000F310000}"/>
    <cellStyle name="Percent 2 2 2 3 2 2 5" xfId="12499" xr:uid="{00000000-0005-0000-0000-000010310000}"/>
    <cellStyle name="Percent 2 2 2 3 2 2 5 2" xfId="12500" xr:uid="{00000000-0005-0000-0000-000011310000}"/>
    <cellStyle name="Percent 2 2 2 3 2 2 5 3" xfId="12501" xr:uid="{00000000-0005-0000-0000-000012310000}"/>
    <cellStyle name="Percent 2 2 2 3 2 2 5 4" xfId="12502" xr:uid="{00000000-0005-0000-0000-000013310000}"/>
    <cellStyle name="Percent 2 2 2 3 2 2 6" xfId="12503" xr:uid="{00000000-0005-0000-0000-000014310000}"/>
    <cellStyle name="Percent 2 2 2 3 2 2 7" xfId="12504" xr:uid="{00000000-0005-0000-0000-000015310000}"/>
    <cellStyle name="Percent 2 2 2 3 2 2 8" xfId="12505" xr:uid="{00000000-0005-0000-0000-000016310000}"/>
    <cellStyle name="Percent 2 2 2 3 2 3" xfId="12506" xr:uid="{00000000-0005-0000-0000-000017310000}"/>
    <cellStyle name="Percent 2 2 2 3 2 3 2" xfId="12507" xr:uid="{00000000-0005-0000-0000-000018310000}"/>
    <cellStyle name="Percent 2 2 2 3 2 3 2 2" xfId="12508" xr:uid="{00000000-0005-0000-0000-000019310000}"/>
    <cellStyle name="Percent 2 2 2 3 2 3 2 2 2" xfId="12509" xr:uid="{00000000-0005-0000-0000-00001A310000}"/>
    <cellStyle name="Percent 2 2 2 3 2 3 2 2 3" xfId="12510" xr:uid="{00000000-0005-0000-0000-00001B310000}"/>
    <cellStyle name="Percent 2 2 2 3 2 3 2 2 4" xfId="12511" xr:uid="{00000000-0005-0000-0000-00001C310000}"/>
    <cellStyle name="Percent 2 2 2 3 2 3 2 3" xfId="12512" xr:uid="{00000000-0005-0000-0000-00001D310000}"/>
    <cellStyle name="Percent 2 2 2 3 2 3 2 3 2" xfId="12513" xr:uid="{00000000-0005-0000-0000-00001E310000}"/>
    <cellStyle name="Percent 2 2 2 3 2 3 2 3 3" xfId="12514" xr:uid="{00000000-0005-0000-0000-00001F310000}"/>
    <cellStyle name="Percent 2 2 2 3 2 3 2 3 4" xfId="12515" xr:uid="{00000000-0005-0000-0000-000020310000}"/>
    <cellStyle name="Percent 2 2 2 3 2 3 2 4" xfId="12516" xr:uid="{00000000-0005-0000-0000-000021310000}"/>
    <cellStyle name="Percent 2 2 2 3 2 3 2 5" xfId="12517" xr:uid="{00000000-0005-0000-0000-000022310000}"/>
    <cellStyle name="Percent 2 2 2 3 2 3 2 6" xfId="12518" xr:uid="{00000000-0005-0000-0000-000023310000}"/>
    <cellStyle name="Percent 2 2 2 3 2 3 3" xfId="12519" xr:uid="{00000000-0005-0000-0000-000024310000}"/>
    <cellStyle name="Percent 2 2 2 3 2 3 3 2" xfId="12520" xr:uid="{00000000-0005-0000-0000-000025310000}"/>
    <cellStyle name="Percent 2 2 2 3 2 3 3 2 2" xfId="12521" xr:uid="{00000000-0005-0000-0000-000026310000}"/>
    <cellStyle name="Percent 2 2 2 3 2 3 3 2 3" xfId="12522" xr:uid="{00000000-0005-0000-0000-000027310000}"/>
    <cellStyle name="Percent 2 2 2 3 2 3 3 2 4" xfId="12523" xr:uid="{00000000-0005-0000-0000-000028310000}"/>
    <cellStyle name="Percent 2 2 2 3 2 3 3 3" xfId="12524" xr:uid="{00000000-0005-0000-0000-000029310000}"/>
    <cellStyle name="Percent 2 2 2 3 2 3 3 3 2" xfId="12525" xr:uid="{00000000-0005-0000-0000-00002A310000}"/>
    <cellStyle name="Percent 2 2 2 3 2 3 3 3 3" xfId="12526" xr:uid="{00000000-0005-0000-0000-00002B310000}"/>
    <cellStyle name="Percent 2 2 2 3 2 3 3 3 4" xfId="12527" xr:uid="{00000000-0005-0000-0000-00002C310000}"/>
    <cellStyle name="Percent 2 2 2 3 2 3 3 4" xfId="12528" xr:uid="{00000000-0005-0000-0000-00002D310000}"/>
    <cellStyle name="Percent 2 2 2 3 2 3 3 5" xfId="12529" xr:uid="{00000000-0005-0000-0000-00002E310000}"/>
    <cellStyle name="Percent 2 2 2 3 2 3 3 6" xfId="12530" xr:uid="{00000000-0005-0000-0000-00002F310000}"/>
    <cellStyle name="Percent 2 2 2 3 2 3 4" xfId="12531" xr:uid="{00000000-0005-0000-0000-000030310000}"/>
    <cellStyle name="Percent 2 2 2 3 2 3 4 2" xfId="12532" xr:uid="{00000000-0005-0000-0000-000031310000}"/>
    <cellStyle name="Percent 2 2 2 3 2 3 4 3" xfId="12533" xr:uid="{00000000-0005-0000-0000-000032310000}"/>
    <cellStyle name="Percent 2 2 2 3 2 3 4 4" xfId="12534" xr:uid="{00000000-0005-0000-0000-000033310000}"/>
    <cellStyle name="Percent 2 2 2 3 2 3 5" xfId="12535" xr:uid="{00000000-0005-0000-0000-000034310000}"/>
    <cellStyle name="Percent 2 2 2 3 2 3 5 2" xfId="12536" xr:uid="{00000000-0005-0000-0000-000035310000}"/>
    <cellStyle name="Percent 2 2 2 3 2 3 5 3" xfId="12537" xr:uid="{00000000-0005-0000-0000-000036310000}"/>
    <cellStyle name="Percent 2 2 2 3 2 3 5 4" xfId="12538" xr:uid="{00000000-0005-0000-0000-000037310000}"/>
    <cellStyle name="Percent 2 2 2 3 2 3 6" xfId="12539" xr:uid="{00000000-0005-0000-0000-000038310000}"/>
    <cellStyle name="Percent 2 2 2 3 2 3 7" xfId="12540" xr:uid="{00000000-0005-0000-0000-000039310000}"/>
    <cellStyle name="Percent 2 2 2 3 2 3 8" xfId="12541" xr:uid="{00000000-0005-0000-0000-00003A310000}"/>
    <cellStyle name="Percent 2 2 2 3 2 4" xfId="12542" xr:uid="{00000000-0005-0000-0000-00003B310000}"/>
    <cellStyle name="Percent 2 2 2 3 2 4 2" xfId="12543" xr:uid="{00000000-0005-0000-0000-00003C310000}"/>
    <cellStyle name="Percent 2 2 2 3 2 4 2 2" xfId="12544" xr:uid="{00000000-0005-0000-0000-00003D310000}"/>
    <cellStyle name="Percent 2 2 2 3 2 4 2 3" xfId="12545" xr:uid="{00000000-0005-0000-0000-00003E310000}"/>
    <cellStyle name="Percent 2 2 2 3 2 4 2 4" xfId="12546" xr:uid="{00000000-0005-0000-0000-00003F310000}"/>
    <cellStyle name="Percent 2 2 2 3 2 4 3" xfId="12547" xr:uid="{00000000-0005-0000-0000-000040310000}"/>
    <cellStyle name="Percent 2 2 2 3 2 4 3 2" xfId="12548" xr:uid="{00000000-0005-0000-0000-000041310000}"/>
    <cellStyle name="Percent 2 2 2 3 2 4 3 3" xfId="12549" xr:uid="{00000000-0005-0000-0000-000042310000}"/>
    <cellStyle name="Percent 2 2 2 3 2 4 3 4" xfId="12550" xr:uid="{00000000-0005-0000-0000-000043310000}"/>
    <cellStyle name="Percent 2 2 2 3 2 4 4" xfId="12551" xr:uid="{00000000-0005-0000-0000-000044310000}"/>
    <cellStyle name="Percent 2 2 2 3 2 4 5" xfId="12552" xr:uid="{00000000-0005-0000-0000-000045310000}"/>
    <cellStyle name="Percent 2 2 2 3 2 4 6" xfId="12553" xr:uid="{00000000-0005-0000-0000-000046310000}"/>
    <cellStyle name="Percent 2 2 2 3 2 5" xfId="12554" xr:uid="{00000000-0005-0000-0000-000047310000}"/>
    <cellStyle name="Percent 2 2 2 3 2 5 2" xfId="12555" xr:uid="{00000000-0005-0000-0000-000048310000}"/>
    <cellStyle name="Percent 2 2 2 3 2 5 2 2" xfId="12556" xr:uid="{00000000-0005-0000-0000-000049310000}"/>
    <cellStyle name="Percent 2 2 2 3 2 5 2 3" xfId="12557" xr:uid="{00000000-0005-0000-0000-00004A310000}"/>
    <cellStyle name="Percent 2 2 2 3 2 5 2 4" xfId="12558" xr:uid="{00000000-0005-0000-0000-00004B310000}"/>
    <cellStyle name="Percent 2 2 2 3 2 5 3" xfId="12559" xr:uid="{00000000-0005-0000-0000-00004C310000}"/>
    <cellStyle name="Percent 2 2 2 3 2 5 3 2" xfId="12560" xr:uid="{00000000-0005-0000-0000-00004D310000}"/>
    <cellStyle name="Percent 2 2 2 3 2 5 3 3" xfId="12561" xr:uid="{00000000-0005-0000-0000-00004E310000}"/>
    <cellStyle name="Percent 2 2 2 3 2 5 3 4" xfId="12562" xr:uid="{00000000-0005-0000-0000-00004F310000}"/>
    <cellStyle name="Percent 2 2 2 3 2 5 4" xfId="12563" xr:uid="{00000000-0005-0000-0000-000050310000}"/>
    <cellStyle name="Percent 2 2 2 3 2 5 5" xfId="12564" xr:uid="{00000000-0005-0000-0000-000051310000}"/>
    <cellStyle name="Percent 2 2 2 3 2 5 6" xfId="12565" xr:uid="{00000000-0005-0000-0000-000052310000}"/>
    <cellStyle name="Percent 2 2 2 3 2 6" xfId="12566" xr:uid="{00000000-0005-0000-0000-000053310000}"/>
    <cellStyle name="Percent 2 2 2 3 2 6 2" xfId="12567" xr:uid="{00000000-0005-0000-0000-000054310000}"/>
    <cellStyle name="Percent 2 2 2 3 2 6 3" xfId="12568" xr:uid="{00000000-0005-0000-0000-000055310000}"/>
    <cellStyle name="Percent 2 2 2 3 2 6 4" xfId="12569" xr:uid="{00000000-0005-0000-0000-000056310000}"/>
    <cellStyle name="Percent 2 2 2 3 2 7" xfId="12570" xr:uid="{00000000-0005-0000-0000-000057310000}"/>
    <cellStyle name="Percent 2 2 2 3 2 7 2" xfId="12571" xr:uid="{00000000-0005-0000-0000-000058310000}"/>
    <cellStyle name="Percent 2 2 2 3 2 7 3" xfId="12572" xr:uid="{00000000-0005-0000-0000-000059310000}"/>
    <cellStyle name="Percent 2 2 2 3 2 7 4" xfId="12573" xr:uid="{00000000-0005-0000-0000-00005A310000}"/>
    <cellStyle name="Percent 2 2 2 3 2 8" xfId="12574" xr:uid="{00000000-0005-0000-0000-00005B310000}"/>
    <cellStyle name="Percent 2 2 2 3 2 9" xfId="12575" xr:uid="{00000000-0005-0000-0000-00005C310000}"/>
    <cellStyle name="Percent 2 2 2 3 3" xfId="12576" xr:uid="{00000000-0005-0000-0000-00005D310000}"/>
    <cellStyle name="Percent 2 2 2 3 3 2" xfId="12577" xr:uid="{00000000-0005-0000-0000-00005E310000}"/>
    <cellStyle name="Percent 2 2 2 3 3 2 2" xfId="12578" xr:uid="{00000000-0005-0000-0000-00005F310000}"/>
    <cellStyle name="Percent 2 2 2 3 3 2 2 2" xfId="12579" xr:uid="{00000000-0005-0000-0000-000060310000}"/>
    <cellStyle name="Percent 2 2 2 3 3 2 2 3" xfId="12580" xr:uid="{00000000-0005-0000-0000-000061310000}"/>
    <cellStyle name="Percent 2 2 2 3 3 2 2 4" xfId="12581" xr:uid="{00000000-0005-0000-0000-000062310000}"/>
    <cellStyle name="Percent 2 2 2 3 3 2 3" xfId="12582" xr:uid="{00000000-0005-0000-0000-000063310000}"/>
    <cellStyle name="Percent 2 2 2 3 3 2 3 2" xfId="12583" xr:uid="{00000000-0005-0000-0000-000064310000}"/>
    <cellStyle name="Percent 2 2 2 3 3 2 3 3" xfId="12584" xr:uid="{00000000-0005-0000-0000-000065310000}"/>
    <cellStyle name="Percent 2 2 2 3 3 2 3 4" xfId="12585" xr:uid="{00000000-0005-0000-0000-000066310000}"/>
    <cellStyle name="Percent 2 2 2 3 3 2 4" xfId="12586" xr:uid="{00000000-0005-0000-0000-000067310000}"/>
    <cellStyle name="Percent 2 2 2 3 3 2 5" xfId="12587" xr:uid="{00000000-0005-0000-0000-000068310000}"/>
    <cellStyle name="Percent 2 2 2 3 3 2 6" xfId="12588" xr:uid="{00000000-0005-0000-0000-000069310000}"/>
    <cellStyle name="Percent 2 2 2 3 3 3" xfId="12589" xr:uid="{00000000-0005-0000-0000-00006A310000}"/>
    <cellStyle name="Percent 2 2 2 3 3 3 2" xfId="12590" xr:uid="{00000000-0005-0000-0000-00006B310000}"/>
    <cellStyle name="Percent 2 2 2 3 3 3 2 2" xfId="12591" xr:uid="{00000000-0005-0000-0000-00006C310000}"/>
    <cellStyle name="Percent 2 2 2 3 3 3 2 3" xfId="12592" xr:uid="{00000000-0005-0000-0000-00006D310000}"/>
    <cellStyle name="Percent 2 2 2 3 3 3 2 4" xfId="12593" xr:uid="{00000000-0005-0000-0000-00006E310000}"/>
    <cellStyle name="Percent 2 2 2 3 3 3 3" xfId="12594" xr:uid="{00000000-0005-0000-0000-00006F310000}"/>
    <cellStyle name="Percent 2 2 2 3 3 3 3 2" xfId="12595" xr:uid="{00000000-0005-0000-0000-000070310000}"/>
    <cellStyle name="Percent 2 2 2 3 3 3 3 3" xfId="12596" xr:uid="{00000000-0005-0000-0000-000071310000}"/>
    <cellStyle name="Percent 2 2 2 3 3 3 3 4" xfId="12597" xr:uid="{00000000-0005-0000-0000-000072310000}"/>
    <cellStyle name="Percent 2 2 2 3 3 3 4" xfId="12598" xr:uid="{00000000-0005-0000-0000-000073310000}"/>
    <cellStyle name="Percent 2 2 2 3 3 3 5" xfId="12599" xr:uid="{00000000-0005-0000-0000-000074310000}"/>
    <cellStyle name="Percent 2 2 2 3 3 3 6" xfId="12600" xr:uid="{00000000-0005-0000-0000-000075310000}"/>
    <cellStyle name="Percent 2 2 2 3 3 4" xfId="12601" xr:uid="{00000000-0005-0000-0000-000076310000}"/>
    <cellStyle name="Percent 2 2 2 3 3 4 2" xfId="12602" xr:uid="{00000000-0005-0000-0000-000077310000}"/>
    <cellStyle name="Percent 2 2 2 3 3 4 3" xfId="12603" xr:uid="{00000000-0005-0000-0000-000078310000}"/>
    <cellStyle name="Percent 2 2 2 3 3 4 4" xfId="12604" xr:uid="{00000000-0005-0000-0000-000079310000}"/>
    <cellStyle name="Percent 2 2 2 3 3 5" xfId="12605" xr:uid="{00000000-0005-0000-0000-00007A310000}"/>
    <cellStyle name="Percent 2 2 2 3 3 5 2" xfId="12606" xr:uid="{00000000-0005-0000-0000-00007B310000}"/>
    <cellStyle name="Percent 2 2 2 3 3 5 3" xfId="12607" xr:uid="{00000000-0005-0000-0000-00007C310000}"/>
    <cellStyle name="Percent 2 2 2 3 3 5 4" xfId="12608" xr:uid="{00000000-0005-0000-0000-00007D310000}"/>
    <cellStyle name="Percent 2 2 2 3 3 6" xfId="12609" xr:uid="{00000000-0005-0000-0000-00007E310000}"/>
    <cellStyle name="Percent 2 2 2 3 3 7" xfId="12610" xr:uid="{00000000-0005-0000-0000-00007F310000}"/>
    <cellStyle name="Percent 2 2 2 3 3 8" xfId="12611" xr:uid="{00000000-0005-0000-0000-000080310000}"/>
    <cellStyle name="Percent 2 2 2 3 4" xfId="12612" xr:uid="{00000000-0005-0000-0000-000081310000}"/>
    <cellStyle name="Percent 2 2 2 3 4 2" xfId="12613" xr:uid="{00000000-0005-0000-0000-000082310000}"/>
    <cellStyle name="Percent 2 2 2 3 4 2 2" xfId="12614" xr:uid="{00000000-0005-0000-0000-000083310000}"/>
    <cellStyle name="Percent 2 2 2 3 4 2 2 2" xfId="12615" xr:uid="{00000000-0005-0000-0000-000084310000}"/>
    <cellStyle name="Percent 2 2 2 3 4 2 2 3" xfId="12616" xr:uid="{00000000-0005-0000-0000-000085310000}"/>
    <cellStyle name="Percent 2 2 2 3 4 2 2 4" xfId="12617" xr:uid="{00000000-0005-0000-0000-000086310000}"/>
    <cellStyle name="Percent 2 2 2 3 4 2 3" xfId="12618" xr:uid="{00000000-0005-0000-0000-000087310000}"/>
    <cellStyle name="Percent 2 2 2 3 4 2 3 2" xfId="12619" xr:uid="{00000000-0005-0000-0000-000088310000}"/>
    <cellStyle name="Percent 2 2 2 3 4 2 3 3" xfId="12620" xr:uid="{00000000-0005-0000-0000-000089310000}"/>
    <cellStyle name="Percent 2 2 2 3 4 2 3 4" xfId="12621" xr:uid="{00000000-0005-0000-0000-00008A310000}"/>
    <cellStyle name="Percent 2 2 2 3 4 2 4" xfId="12622" xr:uid="{00000000-0005-0000-0000-00008B310000}"/>
    <cellStyle name="Percent 2 2 2 3 4 2 5" xfId="12623" xr:uid="{00000000-0005-0000-0000-00008C310000}"/>
    <cellStyle name="Percent 2 2 2 3 4 2 6" xfId="12624" xr:uid="{00000000-0005-0000-0000-00008D310000}"/>
    <cellStyle name="Percent 2 2 2 3 4 3" xfId="12625" xr:uid="{00000000-0005-0000-0000-00008E310000}"/>
    <cellStyle name="Percent 2 2 2 3 4 3 2" xfId="12626" xr:uid="{00000000-0005-0000-0000-00008F310000}"/>
    <cellStyle name="Percent 2 2 2 3 4 3 2 2" xfId="12627" xr:uid="{00000000-0005-0000-0000-000090310000}"/>
    <cellStyle name="Percent 2 2 2 3 4 3 2 3" xfId="12628" xr:uid="{00000000-0005-0000-0000-000091310000}"/>
    <cellStyle name="Percent 2 2 2 3 4 3 2 4" xfId="12629" xr:uid="{00000000-0005-0000-0000-000092310000}"/>
    <cellStyle name="Percent 2 2 2 3 4 3 3" xfId="12630" xr:uid="{00000000-0005-0000-0000-000093310000}"/>
    <cellStyle name="Percent 2 2 2 3 4 3 3 2" xfId="12631" xr:uid="{00000000-0005-0000-0000-000094310000}"/>
    <cellStyle name="Percent 2 2 2 3 4 3 3 3" xfId="12632" xr:uid="{00000000-0005-0000-0000-000095310000}"/>
    <cellStyle name="Percent 2 2 2 3 4 3 3 4" xfId="12633" xr:uid="{00000000-0005-0000-0000-000096310000}"/>
    <cellStyle name="Percent 2 2 2 3 4 3 4" xfId="12634" xr:uid="{00000000-0005-0000-0000-000097310000}"/>
    <cellStyle name="Percent 2 2 2 3 4 3 5" xfId="12635" xr:uid="{00000000-0005-0000-0000-000098310000}"/>
    <cellStyle name="Percent 2 2 2 3 4 3 6" xfId="12636" xr:uid="{00000000-0005-0000-0000-000099310000}"/>
    <cellStyle name="Percent 2 2 2 3 4 4" xfId="12637" xr:uid="{00000000-0005-0000-0000-00009A310000}"/>
    <cellStyle name="Percent 2 2 2 3 4 4 2" xfId="12638" xr:uid="{00000000-0005-0000-0000-00009B310000}"/>
    <cellStyle name="Percent 2 2 2 3 4 4 3" xfId="12639" xr:uid="{00000000-0005-0000-0000-00009C310000}"/>
    <cellStyle name="Percent 2 2 2 3 4 4 4" xfId="12640" xr:uid="{00000000-0005-0000-0000-00009D310000}"/>
    <cellStyle name="Percent 2 2 2 3 4 5" xfId="12641" xr:uid="{00000000-0005-0000-0000-00009E310000}"/>
    <cellStyle name="Percent 2 2 2 3 4 5 2" xfId="12642" xr:uid="{00000000-0005-0000-0000-00009F310000}"/>
    <cellStyle name="Percent 2 2 2 3 4 5 3" xfId="12643" xr:uid="{00000000-0005-0000-0000-0000A0310000}"/>
    <cellStyle name="Percent 2 2 2 3 4 5 4" xfId="12644" xr:uid="{00000000-0005-0000-0000-0000A1310000}"/>
    <cellStyle name="Percent 2 2 2 3 4 6" xfId="12645" xr:uid="{00000000-0005-0000-0000-0000A2310000}"/>
    <cellStyle name="Percent 2 2 2 3 4 7" xfId="12646" xr:uid="{00000000-0005-0000-0000-0000A3310000}"/>
    <cellStyle name="Percent 2 2 2 3 4 8" xfId="12647" xr:uid="{00000000-0005-0000-0000-0000A4310000}"/>
    <cellStyle name="Percent 2 2 2 3 5" xfId="12648" xr:uid="{00000000-0005-0000-0000-0000A5310000}"/>
    <cellStyle name="Percent 2 2 2 3 5 2" xfId="12649" xr:uid="{00000000-0005-0000-0000-0000A6310000}"/>
    <cellStyle name="Percent 2 2 2 3 5 2 2" xfId="12650" xr:uid="{00000000-0005-0000-0000-0000A7310000}"/>
    <cellStyle name="Percent 2 2 2 3 5 2 2 2" xfId="12651" xr:uid="{00000000-0005-0000-0000-0000A8310000}"/>
    <cellStyle name="Percent 2 2 2 3 5 2 2 3" xfId="12652" xr:uid="{00000000-0005-0000-0000-0000A9310000}"/>
    <cellStyle name="Percent 2 2 2 3 5 2 2 4" xfId="12653" xr:uid="{00000000-0005-0000-0000-0000AA310000}"/>
    <cellStyle name="Percent 2 2 2 3 5 2 3" xfId="12654" xr:uid="{00000000-0005-0000-0000-0000AB310000}"/>
    <cellStyle name="Percent 2 2 2 3 5 2 3 2" xfId="12655" xr:uid="{00000000-0005-0000-0000-0000AC310000}"/>
    <cellStyle name="Percent 2 2 2 3 5 2 3 3" xfId="12656" xr:uid="{00000000-0005-0000-0000-0000AD310000}"/>
    <cellStyle name="Percent 2 2 2 3 5 2 3 4" xfId="12657" xr:uid="{00000000-0005-0000-0000-0000AE310000}"/>
    <cellStyle name="Percent 2 2 2 3 5 2 4" xfId="12658" xr:uid="{00000000-0005-0000-0000-0000AF310000}"/>
    <cellStyle name="Percent 2 2 2 3 5 2 5" xfId="12659" xr:uid="{00000000-0005-0000-0000-0000B0310000}"/>
    <cellStyle name="Percent 2 2 2 3 5 2 6" xfId="12660" xr:uid="{00000000-0005-0000-0000-0000B1310000}"/>
    <cellStyle name="Percent 2 2 2 3 5 3" xfId="12661" xr:uid="{00000000-0005-0000-0000-0000B2310000}"/>
    <cellStyle name="Percent 2 2 2 3 5 3 2" xfId="12662" xr:uid="{00000000-0005-0000-0000-0000B3310000}"/>
    <cellStyle name="Percent 2 2 2 3 5 3 2 2" xfId="12663" xr:uid="{00000000-0005-0000-0000-0000B4310000}"/>
    <cellStyle name="Percent 2 2 2 3 5 3 2 3" xfId="12664" xr:uid="{00000000-0005-0000-0000-0000B5310000}"/>
    <cellStyle name="Percent 2 2 2 3 5 3 2 4" xfId="12665" xr:uid="{00000000-0005-0000-0000-0000B6310000}"/>
    <cellStyle name="Percent 2 2 2 3 5 3 3" xfId="12666" xr:uid="{00000000-0005-0000-0000-0000B7310000}"/>
    <cellStyle name="Percent 2 2 2 3 5 3 3 2" xfId="12667" xr:uid="{00000000-0005-0000-0000-0000B8310000}"/>
    <cellStyle name="Percent 2 2 2 3 5 3 3 3" xfId="12668" xr:uid="{00000000-0005-0000-0000-0000B9310000}"/>
    <cellStyle name="Percent 2 2 2 3 5 3 3 4" xfId="12669" xr:uid="{00000000-0005-0000-0000-0000BA310000}"/>
    <cellStyle name="Percent 2 2 2 3 5 3 4" xfId="12670" xr:uid="{00000000-0005-0000-0000-0000BB310000}"/>
    <cellStyle name="Percent 2 2 2 3 5 3 5" xfId="12671" xr:uid="{00000000-0005-0000-0000-0000BC310000}"/>
    <cellStyle name="Percent 2 2 2 3 5 3 6" xfId="12672" xr:uid="{00000000-0005-0000-0000-0000BD310000}"/>
    <cellStyle name="Percent 2 2 2 3 5 4" xfId="12673" xr:uid="{00000000-0005-0000-0000-0000BE310000}"/>
    <cellStyle name="Percent 2 2 2 3 5 4 2" xfId="12674" xr:uid="{00000000-0005-0000-0000-0000BF310000}"/>
    <cellStyle name="Percent 2 2 2 3 5 4 3" xfId="12675" xr:uid="{00000000-0005-0000-0000-0000C0310000}"/>
    <cellStyle name="Percent 2 2 2 3 5 4 4" xfId="12676" xr:uid="{00000000-0005-0000-0000-0000C1310000}"/>
    <cellStyle name="Percent 2 2 2 3 5 5" xfId="12677" xr:uid="{00000000-0005-0000-0000-0000C2310000}"/>
    <cellStyle name="Percent 2 2 2 3 5 5 2" xfId="12678" xr:uid="{00000000-0005-0000-0000-0000C3310000}"/>
    <cellStyle name="Percent 2 2 2 3 5 5 3" xfId="12679" xr:uid="{00000000-0005-0000-0000-0000C4310000}"/>
    <cellStyle name="Percent 2 2 2 3 5 5 4" xfId="12680" xr:uid="{00000000-0005-0000-0000-0000C5310000}"/>
    <cellStyle name="Percent 2 2 2 3 5 6" xfId="12681" xr:uid="{00000000-0005-0000-0000-0000C6310000}"/>
    <cellStyle name="Percent 2 2 2 3 5 7" xfId="12682" xr:uid="{00000000-0005-0000-0000-0000C7310000}"/>
    <cellStyle name="Percent 2 2 2 3 5 8" xfId="12683" xr:uid="{00000000-0005-0000-0000-0000C8310000}"/>
    <cellStyle name="Percent 2 2 2 3 6" xfId="12684" xr:uid="{00000000-0005-0000-0000-0000C9310000}"/>
    <cellStyle name="Percent 2 2 2 3 6 2" xfId="12685" xr:uid="{00000000-0005-0000-0000-0000CA310000}"/>
    <cellStyle name="Percent 2 2 2 3 6 2 2" xfId="12686" xr:uid="{00000000-0005-0000-0000-0000CB310000}"/>
    <cellStyle name="Percent 2 2 2 3 6 2 3" xfId="12687" xr:uid="{00000000-0005-0000-0000-0000CC310000}"/>
    <cellStyle name="Percent 2 2 2 3 6 2 4" xfId="12688" xr:uid="{00000000-0005-0000-0000-0000CD310000}"/>
    <cellStyle name="Percent 2 2 2 3 6 3" xfId="12689" xr:uid="{00000000-0005-0000-0000-0000CE310000}"/>
    <cellStyle name="Percent 2 2 2 3 6 3 2" xfId="12690" xr:uid="{00000000-0005-0000-0000-0000CF310000}"/>
    <cellStyle name="Percent 2 2 2 3 6 3 3" xfId="12691" xr:uid="{00000000-0005-0000-0000-0000D0310000}"/>
    <cellStyle name="Percent 2 2 2 3 6 3 4" xfId="12692" xr:uid="{00000000-0005-0000-0000-0000D1310000}"/>
    <cellStyle name="Percent 2 2 2 3 6 4" xfId="12693" xr:uid="{00000000-0005-0000-0000-0000D2310000}"/>
    <cellStyle name="Percent 2 2 2 3 6 5" xfId="12694" xr:uid="{00000000-0005-0000-0000-0000D3310000}"/>
    <cellStyle name="Percent 2 2 2 3 6 6" xfId="12695" xr:uid="{00000000-0005-0000-0000-0000D4310000}"/>
    <cellStyle name="Percent 2 2 2 3 7" xfId="12696" xr:uid="{00000000-0005-0000-0000-0000D5310000}"/>
    <cellStyle name="Percent 2 2 2 3 7 2" xfId="12697" xr:uid="{00000000-0005-0000-0000-0000D6310000}"/>
    <cellStyle name="Percent 2 2 2 3 7 2 2" xfId="12698" xr:uid="{00000000-0005-0000-0000-0000D7310000}"/>
    <cellStyle name="Percent 2 2 2 3 7 2 3" xfId="12699" xr:uid="{00000000-0005-0000-0000-0000D8310000}"/>
    <cellStyle name="Percent 2 2 2 3 7 2 4" xfId="12700" xr:uid="{00000000-0005-0000-0000-0000D9310000}"/>
    <cellStyle name="Percent 2 2 2 3 7 3" xfId="12701" xr:uid="{00000000-0005-0000-0000-0000DA310000}"/>
    <cellStyle name="Percent 2 2 2 3 7 3 2" xfId="12702" xr:uid="{00000000-0005-0000-0000-0000DB310000}"/>
    <cellStyle name="Percent 2 2 2 3 7 3 3" xfId="12703" xr:uid="{00000000-0005-0000-0000-0000DC310000}"/>
    <cellStyle name="Percent 2 2 2 3 7 3 4" xfId="12704" xr:uid="{00000000-0005-0000-0000-0000DD310000}"/>
    <cellStyle name="Percent 2 2 2 3 7 4" xfId="12705" xr:uid="{00000000-0005-0000-0000-0000DE310000}"/>
    <cellStyle name="Percent 2 2 2 3 7 5" xfId="12706" xr:uid="{00000000-0005-0000-0000-0000DF310000}"/>
    <cellStyle name="Percent 2 2 2 3 7 6" xfId="12707" xr:uid="{00000000-0005-0000-0000-0000E0310000}"/>
    <cellStyle name="Percent 2 2 2 3 8" xfId="12708" xr:uid="{00000000-0005-0000-0000-0000E1310000}"/>
    <cellStyle name="Percent 2 2 2 3 8 2" xfId="12709" xr:uid="{00000000-0005-0000-0000-0000E2310000}"/>
    <cellStyle name="Percent 2 2 2 3 8 3" xfId="12710" xr:uid="{00000000-0005-0000-0000-0000E3310000}"/>
    <cellStyle name="Percent 2 2 2 3 8 4" xfId="12711" xr:uid="{00000000-0005-0000-0000-0000E4310000}"/>
    <cellStyle name="Percent 2 2 2 3 9" xfId="12712" xr:uid="{00000000-0005-0000-0000-0000E5310000}"/>
    <cellStyle name="Percent 2 2 2 3 9 2" xfId="12713" xr:uid="{00000000-0005-0000-0000-0000E6310000}"/>
    <cellStyle name="Percent 2 2 2 3 9 3" xfId="12714" xr:uid="{00000000-0005-0000-0000-0000E7310000}"/>
    <cellStyle name="Percent 2 2 2 3 9 4" xfId="12715" xr:uid="{00000000-0005-0000-0000-0000E8310000}"/>
    <cellStyle name="Percent 2 2 2 4" xfId="12716" xr:uid="{00000000-0005-0000-0000-0000E9310000}"/>
    <cellStyle name="Percent 2 2 2 4 10" xfId="12717" xr:uid="{00000000-0005-0000-0000-0000EA310000}"/>
    <cellStyle name="Percent 2 2 2 4 2" xfId="12718" xr:uid="{00000000-0005-0000-0000-0000EB310000}"/>
    <cellStyle name="Percent 2 2 2 4 2 2" xfId="12719" xr:uid="{00000000-0005-0000-0000-0000EC310000}"/>
    <cellStyle name="Percent 2 2 2 4 2 2 2" xfId="12720" xr:uid="{00000000-0005-0000-0000-0000ED310000}"/>
    <cellStyle name="Percent 2 2 2 4 2 2 2 2" xfId="12721" xr:uid="{00000000-0005-0000-0000-0000EE310000}"/>
    <cellStyle name="Percent 2 2 2 4 2 2 2 3" xfId="12722" xr:uid="{00000000-0005-0000-0000-0000EF310000}"/>
    <cellStyle name="Percent 2 2 2 4 2 2 2 4" xfId="12723" xr:uid="{00000000-0005-0000-0000-0000F0310000}"/>
    <cellStyle name="Percent 2 2 2 4 2 2 3" xfId="12724" xr:uid="{00000000-0005-0000-0000-0000F1310000}"/>
    <cellStyle name="Percent 2 2 2 4 2 2 3 2" xfId="12725" xr:uid="{00000000-0005-0000-0000-0000F2310000}"/>
    <cellStyle name="Percent 2 2 2 4 2 2 3 3" xfId="12726" xr:uid="{00000000-0005-0000-0000-0000F3310000}"/>
    <cellStyle name="Percent 2 2 2 4 2 2 3 4" xfId="12727" xr:uid="{00000000-0005-0000-0000-0000F4310000}"/>
    <cellStyle name="Percent 2 2 2 4 2 2 4" xfId="12728" xr:uid="{00000000-0005-0000-0000-0000F5310000}"/>
    <cellStyle name="Percent 2 2 2 4 2 2 5" xfId="12729" xr:uid="{00000000-0005-0000-0000-0000F6310000}"/>
    <cellStyle name="Percent 2 2 2 4 2 2 6" xfId="12730" xr:uid="{00000000-0005-0000-0000-0000F7310000}"/>
    <cellStyle name="Percent 2 2 2 4 2 3" xfId="12731" xr:uid="{00000000-0005-0000-0000-0000F8310000}"/>
    <cellStyle name="Percent 2 2 2 4 2 3 2" xfId="12732" xr:uid="{00000000-0005-0000-0000-0000F9310000}"/>
    <cellStyle name="Percent 2 2 2 4 2 3 2 2" xfId="12733" xr:uid="{00000000-0005-0000-0000-0000FA310000}"/>
    <cellStyle name="Percent 2 2 2 4 2 3 2 3" xfId="12734" xr:uid="{00000000-0005-0000-0000-0000FB310000}"/>
    <cellStyle name="Percent 2 2 2 4 2 3 2 4" xfId="12735" xr:uid="{00000000-0005-0000-0000-0000FC310000}"/>
    <cellStyle name="Percent 2 2 2 4 2 3 3" xfId="12736" xr:uid="{00000000-0005-0000-0000-0000FD310000}"/>
    <cellStyle name="Percent 2 2 2 4 2 3 3 2" xfId="12737" xr:uid="{00000000-0005-0000-0000-0000FE310000}"/>
    <cellStyle name="Percent 2 2 2 4 2 3 3 3" xfId="12738" xr:uid="{00000000-0005-0000-0000-0000FF310000}"/>
    <cellStyle name="Percent 2 2 2 4 2 3 3 4" xfId="12739" xr:uid="{00000000-0005-0000-0000-000000320000}"/>
    <cellStyle name="Percent 2 2 2 4 2 3 4" xfId="12740" xr:uid="{00000000-0005-0000-0000-000001320000}"/>
    <cellStyle name="Percent 2 2 2 4 2 3 5" xfId="12741" xr:uid="{00000000-0005-0000-0000-000002320000}"/>
    <cellStyle name="Percent 2 2 2 4 2 3 6" xfId="12742" xr:uid="{00000000-0005-0000-0000-000003320000}"/>
    <cellStyle name="Percent 2 2 2 4 2 4" xfId="12743" xr:uid="{00000000-0005-0000-0000-000004320000}"/>
    <cellStyle name="Percent 2 2 2 4 2 4 2" xfId="12744" xr:uid="{00000000-0005-0000-0000-000005320000}"/>
    <cellStyle name="Percent 2 2 2 4 2 4 3" xfId="12745" xr:uid="{00000000-0005-0000-0000-000006320000}"/>
    <cellStyle name="Percent 2 2 2 4 2 4 4" xfId="12746" xr:uid="{00000000-0005-0000-0000-000007320000}"/>
    <cellStyle name="Percent 2 2 2 4 2 5" xfId="12747" xr:uid="{00000000-0005-0000-0000-000008320000}"/>
    <cellStyle name="Percent 2 2 2 4 2 5 2" xfId="12748" xr:uid="{00000000-0005-0000-0000-000009320000}"/>
    <cellStyle name="Percent 2 2 2 4 2 5 3" xfId="12749" xr:uid="{00000000-0005-0000-0000-00000A320000}"/>
    <cellStyle name="Percent 2 2 2 4 2 5 4" xfId="12750" xr:uid="{00000000-0005-0000-0000-00000B320000}"/>
    <cellStyle name="Percent 2 2 2 4 2 6" xfId="12751" xr:uid="{00000000-0005-0000-0000-00000C320000}"/>
    <cellStyle name="Percent 2 2 2 4 2 7" xfId="12752" xr:uid="{00000000-0005-0000-0000-00000D320000}"/>
    <cellStyle name="Percent 2 2 2 4 2 8" xfId="12753" xr:uid="{00000000-0005-0000-0000-00000E320000}"/>
    <cellStyle name="Percent 2 2 2 4 3" xfId="12754" xr:uid="{00000000-0005-0000-0000-00000F320000}"/>
    <cellStyle name="Percent 2 2 2 4 3 2" xfId="12755" xr:uid="{00000000-0005-0000-0000-000010320000}"/>
    <cellStyle name="Percent 2 2 2 4 3 2 2" xfId="12756" xr:uid="{00000000-0005-0000-0000-000011320000}"/>
    <cellStyle name="Percent 2 2 2 4 3 2 2 2" xfId="12757" xr:uid="{00000000-0005-0000-0000-000012320000}"/>
    <cellStyle name="Percent 2 2 2 4 3 2 2 3" xfId="12758" xr:uid="{00000000-0005-0000-0000-000013320000}"/>
    <cellStyle name="Percent 2 2 2 4 3 2 2 4" xfId="12759" xr:uid="{00000000-0005-0000-0000-000014320000}"/>
    <cellStyle name="Percent 2 2 2 4 3 2 3" xfId="12760" xr:uid="{00000000-0005-0000-0000-000015320000}"/>
    <cellStyle name="Percent 2 2 2 4 3 2 3 2" xfId="12761" xr:uid="{00000000-0005-0000-0000-000016320000}"/>
    <cellStyle name="Percent 2 2 2 4 3 2 3 3" xfId="12762" xr:uid="{00000000-0005-0000-0000-000017320000}"/>
    <cellStyle name="Percent 2 2 2 4 3 2 3 4" xfId="12763" xr:uid="{00000000-0005-0000-0000-000018320000}"/>
    <cellStyle name="Percent 2 2 2 4 3 2 4" xfId="12764" xr:uid="{00000000-0005-0000-0000-000019320000}"/>
    <cellStyle name="Percent 2 2 2 4 3 2 5" xfId="12765" xr:uid="{00000000-0005-0000-0000-00001A320000}"/>
    <cellStyle name="Percent 2 2 2 4 3 2 6" xfId="12766" xr:uid="{00000000-0005-0000-0000-00001B320000}"/>
    <cellStyle name="Percent 2 2 2 4 3 3" xfId="12767" xr:uid="{00000000-0005-0000-0000-00001C320000}"/>
    <cellStyle name="Percent 2 2 2 4 3 3 2" xfId="12768" xr:uid="{00000000-0005-0000-0000-00001D320000}"/>
    <cellStyle name="Percent 2 2 2 4 3 3 2 2" xfId="12769" xr:uid="{00000000-0005-0000-0000-00001E320000}"/>
    <cellStyle name="Percent 2 2 2 4 3 3 2 3" xfId="12770" xr:uid="{00000000-0005-0000-0000-00001F320000}"/>
    <cellStyle name="Percent 2 2 2 4 3 3 2 4" xfId="12771" xr:uid="{00000000-0005-0000-0000-000020320000}"/>
    <cellStyle name="Percent 2 2 2 4 3 3 3" xfId="12772" xr:uid="{00000000-0005-0000-0000-000021320000}"/>
    <cellStyle name="Percent 2 2 2 4 3 3 3 2" xfId="12773" xr:uid="{00000000-0005-0000-0000-000022320000}"/>
    <cellStyle name="Percent 2 2 2 4 3 3 3 3" xfId="12774" xr:uid="{00000000-0005-0000-0000-000023320000}"/>
    <cellStyle name="Percent 2 2 2 4 3 3 3 4" xfId="12775" xr:uid="{00000000-0005-0000-0000-000024320000}"/>
    <cellStyle name="Percent 2 2 2 4 3 3 4" xfId="12776" xr:uid="{00000000-0005-0000-0000-000025320000}"/>
    <cellStyle name="Percent 2 2 2 4 3 3 5" xfId="12777" xr:uid="{00000000-0005-0000-0000-000026320000}"/>
    <cellStyle name="Percent 2 2 2 4 3 3 6" xfId="12778" xr:uid="{00000000-0005-0000-0000-000027320000}"/>
    <cellStyle name="Percent 2 2 2 4 3 4" xfId="12779" xr:uid="{00000000-0005-0000-0000-000028320000}"/>
    <cellStyle name="Percent 2 2 2 4 3 4 2" xfId="12780" xr:uid="{00000000-0005-0000-0000-000029320000}"/>
    <cellStyle name="Percent 2 2 2 4 3 4 3" xfId="12781" xr:uid="{00000000-0005-0000-0000-00002A320000}"/>
    <cellStyle name="Percent 2 2 2 4 3 4 4" xfId="12782" xr:uid="{00000000-0005-0000-0000-00002B320000}"/>
    <cellStyle name="Percent 2 2 2 4 3 5" xfId="12783" xr:uid="{00000000-0005-0000-0000-00002C320000}"/>
    <cellStyle name="Percent 2 2 2 4 3 5 2" xfId="12784" xr:uid="{00000000-0005-0000-0000-00002D320000}"/>
    <cellStyle name="Percent 2 2 2 4 3 5 3" xfId="12785" xr:uid="{00000000-0005-0000-0000-00002E320000}"/>
    <cellStyle name="Percent 2 2 2 4 3 5 4" xfId="12786" xr:uid="{00000000-0005-0000-0000-00002F320000}"/>
    <cellStyle name="Percent 2 2 2 4 3 6" xfId="12787" xr:uid="{00000000-0005-0000-0000-000030320000}"/>
    <cellStyle name="Percent 2 2 2 4 3 7" xfId="12788" xr:uid="{00000000-0005-0000-0000-000031320000}"/>
    <cellStyle name="Percent 2 2 2 4 3 8" xfId="12789" xr:uid="{00000000-0005-0000-0000-000032320000}"/>
    <cellStyle name="Percent 2 2 2 4 4" xfId="12790" xr:uid="{00000000-0005-0000-0000-000033320000}"/>
    <cellStyle name="Percent 2 2 2 4 4 2" xfId="12791" xr:uid="{00000000-0005-0000-0000-000034320000}"/>
    <cellStyle name="Percent 2 2 2 4 4 2 2" xfId="12792" xr:uid="{00000000-0005-0000-0000-000035320000}"/>
    <cellStyle name="Percent 2 2 2 4 4 2 3" xfId="12793" xr:uid="{00000000-0005-0000-0000-000036320000}"/>
    <cellStyle name="Percent 2 2 2 4 4 2 4" xfId="12794" xr:uid="{00000000-0005-0000-0000-000037320000}"/>
    <cellStyle name="Percent 2 2 2 4 4 3" xfId="12795" xr:uid="{00000000-0005-0000-0000-000038320000}"/>
    <cellStyle name="Percent 2 2 2 4 4 3 2" xfId="12796" xr:uid="{00000000-0005-0000-0000-000039320000}"/>
    <cellStyle name="Percent 2 2 2 4 4 3 3" xfId="12797" xr:uid="{00000000-0005-0000-0000-00003A320000}"/>
    <cellStyle name="Percent 2 2 2 4 4 3 4" xfId="12798" xr:uid="{00000000-0005-0000-0000-00003B320000}"/>
    <cellStyle name="Percent 2 2 2 4 4 4" xfId="12799" xr:uid="{00000000-0005-0000-0000-00003C320000}"/>
    <cellStyle name="Percent 2 2 2 4 4 5" xfId="12800" xr:uid="{00000000-0005-0000-0000-00003D320000}"/>
    <cellStyle name="Percent 2 2 2 4 4 6" xfId="12801" xr:uid="{00000000-0005-0000-0000-00003E320000}"/>
    <cellStyle name="Percent 2 2 2 4 5" xfId="12802" xr:uid="{00000000-0005-0000-0000-00003F320000}"/>
    <cellStyle name="Percent 2 2 2 4 5 2" xfId="12803" xr:uid="{00000000-0005-0000-0000-000040320000}"/>
    <cellStyle name="Percent 2 2 2 4 5 2 2" xfId="12804" xr:uid="{00000000-0005-0000-0000-000041320000}"/>
    <cellStyle name="Percent 2 2 2 4 5 2 3" xfId="12805" xr:uid="{00000000-0005-0000-0000-000042320000}"/>
    <cellStyle name="Percent 2 2 2 4 5 2 4" xfId="12806" xr:uid="{00000000-0005-0000-0000-000043320000}"/>
    <cellStyle name="Percent 2 2 2 4 5 3" xfId="12807" xr:uid="{00000000-0005-0000-0000-000044320000}"/>
    <cellStyle name="Percent 2 2 2 4 5 3 2" xfId="12808" xr:uid="{00000000-0005-0000-0000-000045320000}"/>
    <cellStyle name="Percent 2 2 2 4 5 3 3" xfId="12809" xr:uid="{00000000-0005-0000-0000-000046320000}"/>
    <cellStyle name="Percent 2 2 2 4 5 3 4" xfId="12810" xr:uid="{00000000-0005-0000-0000-000047320000}"/>
    <cellStyle name="Percent 2 2 2 4 5 4" xfId="12811" xr:uid="{00000000-0005-0000-0000-000048320000}"/>
    <cellStyle name="Percent 2 2 2 4 5 5" xfId="12812" xr:uid="{00000000-0005-0000-0000-000049320000}"/>
    <cellStyle name="Percent 2 2 2 4 5 6" xfId="12813" xr:uid="{00000000-0005-0000-0000-00004A320000}"/>
    <cellStyle name="Percent 2 2 2 4 6" xfId="12814" xr:uid="{00000000-0005-0000-0000-00004B320000}"/>
    <cellStyle name="Percent 2 2 2 4 6 2" xfId="12815" xr:uid="{00000000-0005-0000-0000-00004C320000}"/>
    <cellStyle name="Percent 2 2 2 4 6 3" xfId="12816" xr:uid="{00000000-0005-0000-0000-00004D320000}"/>
    <cellStyle name="Percent 2 2 2 4 6 4" xfId="12817" xr:uid="{00000000-0005-0000-0000-00004E320000}"/>
    <cellStyle name="Percent 2 2 2 4 7" xfId="12818" xr:uid="{00000000-0005-0000-0000-00004F320000}"/>
    <cellStyle name="Percent 2 2 2 4 7 2" xfId="12819" xr:uid="{00000000-0005-0000-0000-000050320000}"/>
    <cellStyle name="Percent 2 2 2 4 7 3" xfId="12820" xr:uid="{00000000-0005-0000-0000-000051320000}"/>
    <cellStyle name="Percent 2 2 2 4 7 4" xfId="12821" xr:uid="{00000000-0005-0000-0000-000052320000}"/>
    <cellStyle name="Percent 2 2 2 4 8" xfId="12822" xr:uid="{00000000-0005-0000-0000-000053320000}"/>
    <cellStyle name="Percent 2 2 2 4 9" xfId="12823" xr:uid="{00000000-0005-0000-0000-000054320000}"/>
    <cellStyle name="Percent 2 2 2 5" xfId="12824" xr:uid="{00000000-0005-0000-0000-000055320000}"/>
    <cellStyle name="Percent 2 2 2 5 2" xfId="12825" xr:uid="{00000000-0005-0000-0000-000056320000}"/>
    <cellStyle name="Percent 2 2 2 5 2 2" xfId="12826" xr:uid="{00000000-0005-0000-0000-000057320000}"/>
    <cellStyle name="Percent 2 2 2 5 2 2 2" xfId="12827" xr:uid="{00000000-0005-0000-0000-000058320000}"/>
    <cellStyle name="Percent 2 2 2 5 2 2 3" xfId="12828" xr:uid="{00000000-0005-0000-0000-000059320000}"/>
    <cellStyle name="Percent 2 2 2 5 2 2 4" xfId="12829" xr:uid="{00000000-0005-0000-0000-00005A320000}"/>
    <cellStyle name="Percent 2 2 2 5 2 3" xfId="12830" xr:uid="{00000000-0005-0000-0000-00005B320000}"/>
    <cellStyle name="Percent 2 2 2 5 2 3 2" xfId="12831" xr:uid="{00000000-0005-0000-0000-00005C320000}"/>
    <cellStyle name="Percent 2 2 2 5 2 3 3" xfId="12832" xr:uid="{00000000-0005-0000-0000-00005D320000}"/>
    <cellStyle name="Percent 2 2 2 5 2 3 4" xfId="12833" xr:uid="{00000000-0005-0000-0000-00005E320000}"/>
    <cellStyle name="Percent 2 2 2 5 2 4" xfId="12834" xr:uid="{00000000-0005-0000-0000-00005F320000}"/>
    <cellStyle name="Percent 2 2 2 5 2 5" xfId="12835" xr:uid="{00000000-0005-0000-0000-000060320000}"/>
    <cellStyle name="Percent 2 2 2 5 2 6" xfId="12836" xr:uid="{00000000-0005-0000-0000-000061320000}"/>
    <cellStyle name="Percent 2 2 2 5 3" xfId="12837" xr:uid="{00000000-0005-0000-0000-000062320000}"/>
    <cellStyle name="Percent 2 2 2 5 3 2" xfId="12838" xr:uid="{00000000-0005-0000-0000-000063320000}"/>
    <cellStyle name="Percent 2 2 2 5 3 2 2" xfId="12839" xr:uid="{00000000-0005-0000-0000-000064320000}"/>
    <cellStyle name="Percent 2 2 2 5 3 2 3" xfId="12840" xr:uid="{00000000-0005-0000-0000-000065320000}"/>
    <cellStyle name="Percent 2 2 2 5 3 2 4" xfId="12841" xr:uid="{00000000-0005-0000-0000-000066320000}"/>
    <cellStyle name="Percent 2 2 2 5 3 3" xfId="12842" xr:uid="{00000000-0005-0000-0000-000067320000}"/>
    <cellStyle name="Percent 2 2 2 5 3 3 2" xfId="12843" xr:uid="{00000000-0005-0000-0000-000068320000}"/>
    <cellStyle name="Percent 2 2 2 5 3 3 3" xfId="12844" xr:uid="{00000000-0005-0000-0000-000069320000}"/>
    <cellStyle name="Percent 2 2 2 5 3 3 4" xfId="12845" xr:uid="{00000000-0005-0000-0000-00006A320000}"/>
    <cellStyle name="Percent 2 2 2 5 3 4" xfId="12846" xr:uid="{00000000-0005-0000-0000-00006B320000}"/>
    <cellStyle name="Percent 2 2 2 5 3 5" xfId="12847" xr:uid="{00000000-0005-0000-0000-00006C320000}"/>
    <cellStyle name="Percent 2 2 2 5 3 6" xfId="12848" xr:uid="{00000000-0005-0000-0000-00006D320000}"/>
    <cellStyle name="Percent 2 2 2 5 4" xfId="12849" xr:uid="{00000000-0005-0000-0000-00006E320000}"/>
    <cellStyle name="Percent 2 2 2 5 4 2" xfId="12850" xr:uid="{00000000-0005-0000-0000-00006F320000}"/>
    <cellStyle name="Percent 2 2 2 5 4 3" xfId="12851" xr:uid="{00000000-0005-0000-0000-000070320000}"/>
    <cellStyle name="Percent 2 2 2 5 4 4" xfId="12852" xr:uid="{00000000-0005-0000-0000-000071320000}"/>
    <cellStyle name="Percent 2 2 2 5 5" xfId="12853" xr:uid="{00000000-0005-0000-0000-000072320000}"/>
    <cellStyle name="Percent 2 2 2 5 5 2" xfId="12854" xr:uid="{00000000-0005-0000-0000-000073320000}"/>
    <cellStyle name="Percent 2 2 2 5 5 3" xfId="12855" xr:uid="{00000000-0005-0000-0000-000074320000}"/>
    <cellStyle name="Percent 2 2 2 5 5 4" xfId="12856" xr:uid="{00000000-0005-0000-0000-000075320000}"/>
    <cellStyle name="Percent 2 2 2 5 6" xfId="12857" xr:uid="{00000000-0005-0000-0000-000076320000}"/>
    <cellStyle name="Percent 2 2 2 5 7" xfId="12858" xr:uid="{00000000-0005-0000-0000-000077320000}"/>
    <cellStyle name="Percent 2 2 2 5 8" xfId="12859" xr:uid="{00000000-0005-0000-0000-000078320000}"/>
    <cellStyle name="Percent 2 2 2 6" xfId="12860" xr:uid="{00000000-0005-0000-0000-000079320000}"/>
    <cellStyle name="Percent 2 2 2 6 2" xfId="12861" xr:uid="{00000000-0005-0000-0000-00007A320000}"/>
    <cellStyle name="Percent 2 2 2 6 2 2" xfId="12862" xr:uid="{00000000-0005-0000-0000-00007B320000}"/>
    <cellStyle name="Percent 2 2 2 6 2 2 2" xfId="12863" xr:uid="{00000000-0005-0000-0000-00007C320000}"/>
    <cellStyle name="Percent 2 2 2 6 2 2 3" xfId="12864" xr:uid="{00000000-0005-0000-0000-00007D320000}"/>
    <cellStyle name="Percent 2 2 2 6 2 2 4" xfId="12865" xr:uid="{00000000-0005-0000-0000-00007E320000}"/>
    <cellStyle name="Percent 2 2 2 6 2 3" xfId="12866" xr:uid="{00000000-0005-0000-0000-00007F320000}"/>
    <cellStyle name="Percent 2 2 2 6 2 3 2" xfId="12867" xr:uid="{00000000-0005-0000-0000-000080320000}"/>
    <cellStyle name="Percent 2 2 2 6 2 3 3" xfId="12868" xr:uid="{00000000-0005-0000-0000-000081320000}"/>
    <cellStyle name="Percent 2 2 2 6 2 3 4" xfId="12869" xr:uid="{00000000-0005-0000-0000-000082320000}"/>
    <cellStyle name="Percent 2 2 2 6 2 4" xfId="12870" xr:uid="{00000000-0005-0000-0000-000083320000}"/>
    <cellStyle name="Percent 2 2 2 6 2 5" xfId="12871" xr:uid="{00000000-0005-0000-0000-000084320000}"/>
    <cellStyle name="Percent 2 2 2 6 2 6" xfId="12872" xr:uid="{00000000-0005-0000-0000-000085320000}"/>
    <cellStyle name="Percent 2 2 2 6 3" xfId="12873" xr:uid="{00000000-0005-0000-0000-000086320000}"/>
    <cellStyle name="Percent 2 2 2 6 3 2" xfId="12874" xr:uid="{00000000-0005-0000-0000-000087320000}"/>
    <cellStyle name="Percent 2 2 2 6 3 2 2" xfId="12875" xr:uid="{00000000-0005-0000-0000-000088320000}"/>
    <cellStyle name="Percent 2 2 2 6 3 2 3" xfId="12876" xr:uid="{00000000-0005-0000-0000-000089320000}"/>
    <cellStyle name="Percent 2 2 2 6 3 2 4" xfId="12877" xr:uid="{00000000-0005-0000-0000-00008A320000}"/>
    <cellStyle name="Percent 2 2 2 6 3 3" xfId="12878" xr:uid="{00000000-0005-0000-0000-00008B320000}"/>
    <cellStyle name="Percent 2 2 2 6 3 3 2" xfId="12879" xr:uid="{00000000-0005-0000-0000-00008C320000}"/>
    <cellStyle name="Percent 2 2 2 6 3 3 3" xfId="12880" xr:uid="{00000000-0005-0000-0000-00008D320000}"/>
    <cellStyle name="Percent 2 2 2 6 3 3 4" xfId="12881" xr:uid="{00000000-0005-0000-0000-00008E320000}"/>
    <cellStyle name="Percent 2 2 2 6 3 4" xfId="12882" xr:uid="{00000000-0005-0000-0000-00008F320000}"/>
    <cellStyle name="Percent 2 2 2 6 3 5" xfId="12883" xr:uid="{00000000-0005-0000-0000-000090320000}"/>
    <cellStyle name="Percent 2 2 2 6 3 6" xfId="12884" xr:uid="{00000000-0005-0000-0000-000091320000}"/>
    <cellStyle name="Percent 2 2 2 6 4" xfId="12885" xr:uid="{00000000-0005-0000-0000-000092320000}"/>
    <cellStyle name="Percent 2 2 2 6 4 2" xfId="12886" xr:uid="{00000000-0005-0000-0000-000093320000}"/>
    <cellStyle name="Percent 2 2 2 6 4 3" xfId="12887" xr:uid="{00000000-0005-0000-0000-000094320000}"/>
    <cellStyle name="Percent 2 2 2 6 4 4" xfId="12888" xr:uid="{00000000-0005-0000-0000-000095320000}"/>
    <cellStyle name="Percent 2 2 2 6 5" xfId="12889" xr:uid="{00000000-0005-0000-0000-000096320000}"/>
    <cellStyle name="Percent 2 2 2 6 5 2" xfId="12890" xr:uid="{00000000-0005-0000-0000-000097320000}"/>
    <cellStyle name="Percent 2 2 2 6 5 3" xfId="12891" xr:uid="{00000000-0005-0000-0000-000098320000}"/>
    <cellStyle name="Percent 2 2 2 6 5 4" xfId="12892" xr:uid="{00000000-0005-0000-0000-000099320000}"/>
    <cellStyle name="Percent 2 2 2 6 6" xfId="12893" xr:uid="{00000000-0005-0000-0000-00009A320000}"/>
    <cellStyle name="Percent 2 2 2 6 7" xfId="12894" xr:uid="{00000000-0005-0000-0000-00009B320000}"/>
    <cellStyle name="Percent 2 2 2 6 8" xfId="12895" xr:uid="{00000000-0005-0000-0000-00009C320000}"/>
    <cellStyle name="Percent 2 2 2 7" xfId="12896" xr:uid="{00000000-0005-0000-0000-00009D320000}"/>
    <cellStyle name="Percent 2 2 2 7 2" xfId="12897" xr:uid="{00000000-0005-0000-0000-00009E320000}"/>
    <cellStyle name="Percent 2 2 2 7 2 2" xfId="12898" xr:uid="{00000000-0005-0000-0000-00009F320000}"/>
    <cellStyle name="Percent 2 2 2 7 2 2 2" xfId="12899" xr:uid="{00000000-0005-0000-0000-0000A0320000}"/>
    <cellStyle name="Percent 2 2 2 7 2 2 3" xfId="12900" xr:uid="{00000000-0005-0000-0000-0000A1320000}"/>
    <cellStyle name="Percent 2 2 2 7 2 2 4" xfId="12901" xr:uid="{00000000-0005-0000-0000-0000A2320000}"/>
    <cellStyle name="Percent 2 2 2 7 2 3" xfId="12902" xr:uid="{00000000-0005-0000-0000-0000A3320000}"/>
    <cellStyle name="Percent 2 2 2 7 2 3 2" xfId="12903" xr:uid="{00000000-0005-0000-0000-0000A4320000}"/>
    <cellStyle name="Percent 2 2 2 7 2 3 3" xfId="12904" xr:uid="{00000000-0005-0000-0000-0000A5320000}"/>
    <cellStyle name="Percent 2 2 2 7 2 3 4" xfId="12905" xr:uid="{00000000-0005-0000-0000-0000A6320000}"/>
    <cellStyle name="Percent 2 2 2 7 2 4" xfId="12906" xr:uid="{00000000-0005-0000-0000-0000A7320000}"/>
    <cellStyle name="Percent 2 2 2 7 2 5" xfId="12907" xr:uid="{00000000-0005-0000-0000-0000A8320000}"/>
    <cellStyle name="Percent 2 2 2 7 2 6" xfId="12908" xr:uid="{00000000-0005-0000-0000-0000A9320000}"/>
    <cellStyle name="Percent 2 2 2 7 3" xfId="12909" xr:uid="{00000000-0005-0000-0000-0000AA320000}"/>
    <cellStyle name="Percent 2 2 2 7 3 2" xfId="12910" xr:uid="{00000000-0005-0000-0000-0000AB320000}"/>
    <cellStyle name="Percent 2 2 2 7 3 2 2" xfId="12911" xr:uid="{00000000-0005-0000-0000-0000AC320000}"/>
    <cellStyle name="Percent 2 2 2 7 3 2 3" xfId="12912" xr:uid="{00000000-0005-0000-0000-0000AD320000}"/>
    <cellStyle name="Percent 2 2 2 7 3 2 4" xfId="12913" xr:uid="{00000000-0005-0000-0000-0000AE320000}"/>
    <cellStyle name="Percent 2 2 2 7 3 3" xfId="12914" xr:uid="{00000000-0005-0000-0000-0000AF320000}"/>
    <cellStyle name="Percent 2 2 2 7 3 3 2" xfId="12915" xr:uid="{00000000-0005-0000-0000-0000B0320000}"/>
    <cellStyle name="Percent 2 2 2 7 3 3 3" xfId="12916" xr:uid="{00000000-0005-0000-0000-0000B1320000}"/>
    <cellStyle name="Percent 2 2 2 7 3 3 4" xfId="12917" xr:uid="{00000000-0005-0000-0000-0000B2320000}"/>
    <cellStyle name="Percent 2 2 2 7 3 4" xfId="12918" xr:uid="{00000000-0005-0000-0000-0000B3320000}"/>
    <cellStyle name="Percent 2 2 2 7 3 5" xfId="12919" xr:uid="{00000000-0005-0000-0000-0000B4320000}"/>
    <cellStyle name="Percent 2 2 2 7 3 6" xfId="12920" xr:uid="{00000000-0005-0000-0000-0000B5320000}"/>
    <cellStyle name="Percent 2 2 2 7 4" xfId="12921" xr:uid="{00000000-0005-0000-0000-0000B6320000}"/>
    <cellStyle name="Percent 2 2 2 7 4 2" xfId="12922" xr:uid="{00000000-0005-0000-0000-0000B7320000}"/>
    <cellStyle name="Percent 2 2 2 7 4 3" xfId="12923" xr:uid="{00000000-0005-0000-0000-0000B8320000}"/>
    <cellStyle name="Percent 2 2 2 7 4 4" xfId="12924" xr:uid="{00000000-0005-0000-0000-0000B9320000}"/>
    <cellStyle name="Percent 2 2 2 7 5" xfId="12925" xr:uid="{00000000-0005-0000-0000-0000BA320000}"/>
    <cellStyle name="Percent 2 2 2 7 5 2" xfId="12926" xr:uid="{00000000-0005-0000-0000-0000BB320000}"/>
    <cellStyle name="Percent 2 2 2 7 5 3" xfId="12927" xr:uid="{00000000-0005-0000-0000-0000BC320000}"/>
    <cellStyle name="Percent 2 2 2 7 5 4" xfId="12928" xr:uid="{00000000-0005-0000-0000-0000BD320000}"/>
    <cellStyle name="Percent 2 2 2 7 6" xfId="12929" xr:uid="{00000000-0005-0000-0000-0000BE320000}"/>
    <cellStyle name="Percent 2 2 2 7 7" xfId="12930" xr:uid="{00000000-0005-0000-0000-0000BF320000}"/>
    <cellStyle name="Percent 2 2 2 7 8" xfId="12931" xr:uid="{00000000-0005-0000-0000-0000C0320000}"/>
    <cellStyle name="Percent 2 2 2 8" xfId="12932" xr:uid="{00000000-0005-0000-0000-0000C1320000}"/>
    <cellStyle name="Percent 2 2 2 8 2" xfId="12933" xr:uid="{00000000-0005-0000-0000-0000C2320000}"/>
    <cellStyle name="Percent 2 2 2 8 2 2" xfId="12934" xr:uid="{00000000-0005-0000-0000-0000C3320000}"/>
    <cellStyle name="Percent 2 2 2 8 2 3" xfId="12935" xr:uid="{00000000-0005-0000-0000-0000C4320000}"/>
    <cellStyle name="Percent 2 2 2 8 2 4" xfId="12936" xr:uid="{00000000-0005-0000-0000-0000C5320000}"/>
    <cellStyle name="Percent 2 2 2 8 3" xfId="12937" xr:uid="{00000000-0005-0000-0000-0000C6320000}"/>
    <cellStyle name="Percent 2 2 2 8 3 2" xfId="12938" xr:uid="{00000000-0005-0000-0000-0000C7320000}"/>
    <cellStyle name="Percent 2 2 2 8 3 3" xfId="12939" xr:uid="{00000000-0005-0000-0000-0000C8320000}"/>
    <cellStyle name="Percent 2 2 2 8 3 4" xfId="12940" xr:uid="{00000000-0005-0000-0000-0000C9320000}"/>
    <cellStyle name="Percent 2 2 2 8 4" xfId="12941" xr:uid="{00000000-0005-0000-0000-0000CA320000}"/>
    <cellStyle name="Percent 2 2 2 8 5" xfId="12942" xr:uid="{00000000-0005-0000-0000-0000CB320000}"/>
    <cellStyle name="Percent 2 2 2 8 6" xfId="12943" xr:uid="{00000000-0005-0000-0000-0000CC320000}"/>
    <cellStyle name="Percent 2 2 2 9" xfId="12944" xr:uid="{00000000-0005-0000-0000-0000CD320000}"/>
    <cellStyle name="Percent 2 2 2 9 2" xfId="12945" xr:uid="{00000000-0005-0000-0000-0000CE320000}"/>
    <cellStyle name="Percent 2 2 2 9 2 2" xfId="12946" xr:uid="{00000000-0005-0000-0000-0000CF320000}"/>
    <cellStyle name="Percent 2 2 2 9 2 3" xfId="12947" xr:uid="{00000000-0005-0000-0000-0000D0320000}"/>
    <cellStyle name="Percent 2 2 2 9 2 4" xfId="12948" xr:uid="{00000000-0005-0000-0000-0000D1320000}"/>
    <cellStyle name="Percent 2 2 2 9 3" xfId="12949" xr:uid="{00000000-0005-0000-0000-0000D2320000}"/>
    <cellStyle name="Percent 2 2 2 9 3 2" xfId="12950" xr:uid="{00000000-0005-0000-0000-0000D3320000}"/>
    <cellStyle name="Percent 2 2 2 9 3 3" xfId="12951" xr:uid="{00000000-0005-0000-0000-0000D4320000}"/>
    <cellStyle name="Percent 2 2 2 9 3 4" xfId="12952" xr:uid="{00000000-0005-0000-0000-0000D5320000}"/>
    <cellStyle name="Percent 2 2 2 9 4" xfId="12953" xr:uid="{00000000-0005-0000-0000-0000D6320000}"/>
    <cellStyle name="Percent 2 2 2 9 5" xfId="12954" xr:uid="{00000000-0005-0000-0000-0000D7320000}"/>
    <cellStyle name="Percent 2 2 2 9 6" xfId="12955" xr:uid="{00000000-0005-0000-0000-0000D8320000}"/>
    <cellStyle name="Percent 2 2 20" xfId="52386" xr:uid="{67308CF5-00D8-4753-9293-7603524340B5}"/>
    <cellStyle name="Percent 2 2 3" xfId="12956" xr:uid="{00000000-0005-0000-0000-0000D9320000}"/>
    <cellStyle name="Percent 2 2 3 10" xfId="12957" xr:uid="{00000000-0005-0000-0000-0000DA320000}"/>
    <cellStyle name="Percent 2 2 3 10 2" xfId="12958" xr:uid="{00000000-0005-0000-0000-0000DB320000}"/>
    <cellStyle name="Percent 2 2 3 10 3" xfId="12959" xr:uid="{00000000-0005-0000-0000-0000DC320000}"/>
    <cellStyle name="Percent 2 2 3 10 4" xfId="12960" xr:uid="{00000000-0005-0000-0000-0000DD320000}"/>
    <cellStyle name="Percent 2 2 3 11" xfId="12961" xr:uid="{00000000-0005-0000-0000-0000DE320000}"/>
    <cellStyle name="Percent 2 2 3 11 2" xfId="12962" xr:uid="{00000000-0005-0000-0000-0000DF320000}"/>
    <cellStyle name="Percent 2 2 3 11 3" xfId="12963" xr:uid="{00000000-0005-0000-0000-0000E0320000}"/>
    <cellStyle name="Percent 2 2 3 11 4" xfId="12964" xr:uid="{00000000-0005-0000-0000-0000E1320000}"/>
    <cellStyle name="Percent 2 2 3 12" xfId="12965" xr:uid="{00000000-0005-0000-0000-0000E2320000}"/>
    <cellStyle name="Percent 2 2 3 12 2" xfId="12966" xr:uid="{00000000-0005-0000-0000-0000E3320000}"/>
    <cellStyle name="Percent 2 2 3 12 3" xfId="12967" xr:uid="{00000000-0005-0000-0000-0000E4320000}"/>
    <cellStyle name="Percent 2 2 3 12 4" xfId="12968" xr:uid="{00000000-0005-0000-0000-0000E5320000}"/>
    <cellStyle name="Percent 2 2 3 13" xfId="12969" xr:uid="{00000000-0005-0000-0000-0000E6320000}"/>
    <cellStyle name="Percent 2 2 3 14" xfId="12970" xr:uid="{00000000-0005-0000-0000-0000E7320000}"/>
    <cellStyle name="Percent 2 2 3 15" xfId="12971" xr:uid="{00000000-0005-0000-0000-0000E8320000}"/>
    <cellStyle name="Percent 2 2 3 16" xfId="12972" xr:uid="{00000000-0005-0000-0000-0000E9320000}"/>
    <cellStyle name="Percent 2 2 3 17" xfId="12973" xr:uid="{00000000-0005-0000-0000-0000EA320000}"/>
    <cellStyle name="Percent 2 2 3 2" xfId="12974" xr:uid="{00000000-0005-0000-0000-0000EB320000}"/>
    <cellStyle name="Percent 2 2 3 2 10" xfId="12975" xr:uid="{00000000-0005-0000-0000-0000EC320000}"/>
    <cellStyle name="Percent 2 2 3 2 10 2" xfId="12976" xr:uid="{00000000-0005-0000-0000-0000ED320000}"/>
    <cellStyle name="Percent 2 2 3 2 10 3" xfId="12977" xr:uid="{00000000-0005-0000-0000-0000EE320000}"/>
    <cellStyle name="Percent 2 2 3 2 10 4" xfId="12978" xr:uid="{00000000-0005-0000-0000-0000EF320000}"/>
    <cellStyle name="Percent 2 2 3 2 11" xfId="12979" xr:uid="{00000000-0005-0000-0000-0000F0320000}"/>
    <cellStyle name="Percent 2 2 3 2 12" xfId="12980" xr:uid="{00000000-0005-0000-0000-0000F1320000}"/>
    <cellStyle name="Percent 2 2 3 2 13" xfId="12981" xr:uid="{00000000-0005-0000-0000-0000F2320000}"/>
    <cellStyle name="Percent 2 2 3 2 2" xfId="12982" xr:uid="{00000000-0005-0000-0000-0000F3320000}"/>
    <cellStyle name="Percent 2 2 3 2 2 10" xfId="12983" xr:uid="{00000000-0005-0000-0000-0000F4320000}"/>
    <cellStyle name="Percent 2 2 3 2 2 11" xfId="12984" xr:uid="{00000000-0005-0000-0000-0000F5320000}"/>
    <cellStyle name="Percent 2 2 3 2 2 12" xfId="12985" xr:uid="{00000000-0005-0000-0000-0000F6320000}"/>
    <cellStyle name="Percent 2 2 3 2 2 2" xfId="12986" xr:uid="{00000000-0005-0000-0000-0000F7320000}"/>
    <cellStyle name="Percent 2 2 3 2 2 2 10" xfId="12987" xr:uid="{00000000-0005-0000-0000-0000F8320000}"/>
    <cellStyle name="Percent 2 2 3 2 2 2 2" xfId="12988" xr:uid="{00000000-0005-0000-0000-0000F9320000}"/>
    <cellStyle name="Percent 2 2 3 2 2 2 2 2" xfId="12989" xr:uid="{00000000-0005-0000-0000-0000FA320000}"/>
    <cellStyle name="Percent 2 2 3 2 2 2 2 2 2" xfId="12990" xr:uid="{00000000-0005-0000-0000-0000FB320000}"/>
    <cellStyle name="Percent 2 2 3 2 2 2 2 2 2 2" xfId="12991" xr:uid="{00000000-0005-0000-0000-0000FC320000}"/>
    <cellStyle name="Percent 2 2 3 2 2 2 2 2 2 3" xfId="12992" xr:uid="{00000000-0005-0000-0000-0000FD320000}"/>
    <cellStyle name="Percent 2 2 3 2 2 2 2 2 2 4" xfId="12993" xr:uid="{00000000-0005-0000-0000-0000FE320000}"/>
    <cellStyle name="Percent 2 2 3 2 2 2 2 2 3" xfId="12994" xr:uid="{00000000-0005-0000-0000-0000FF320000}"/>
    <cellStyle name="Percent 2 2 3 2 2 2 2 2 3 2" xfId="12995" xr:uid="{00000000-0005-0000-0000-000000330000}"/>
    <cellStyle name="Percent 2 2 3 2 2 2 2 2 3 3" xfId="12996" xr:uid="{00000000-0005-0000-0000-000001330000}"/>
    <cellStyle name="Percent 2 2 3 2 2 2 2 2 3 4" xfId="12997" xr:uid="{00000000-0005-0000-0000-000002330000}"/>
    <cellStyle name="Percent 2 2 3 2 2 2 2 2 4" xfId="12998" xr:uid="{00000000-0005-0000-0000-000003330000}"/>
    <cellStyle name="Percent 2 2 3 2 2 2 2 2 5" xfId="12999" xr:uid="{00000000-0005-0000-0000-000004330000}"/>
    <cellStyle name="Percent 2 2 3 2 2 2 2 2 6" xfId="13000" xr:uid="{00000000-0005-0000-0000-000005330000}"/>
    <cellStyle name="Percent 2 2 3 2 2 2 2 3" xfId="13001" xr:uid="{00000000-0005-0000-0000-000006330000}"/>
    <cellStyle name="Percent 2 2 3 2 2 2 2 3 2" xfId="13002" xr:uid="{00000000-0005-0000-0000-000007330000}"/>
    <cellStyle name="Percent 2 2 3 2 2 2 2 3 2 2" xfId="13003" xr:uid="{00000000-0005-0000-0000-000008330000}"/>
    <cellStyle name="Percent 2 2 3 2 2 2 2 3 2 3" xfId="13004" xr:uid="{00000000-0005-0000-0000-000009330000}"/>
    <cellStyle name="Percent 2 2 3 2 2 2 2 3 2 4" xfId="13005" xr:uid="{00000000-0005-0000-0000-00000A330000}"/>
    <cellStyle name="Percent 2 2 3 2 2 2 2 3 3" xfId="13006" xr:uid="{00000000-0005-0000-0000-00000B330000}"/>
    <cellStyle name="Percent 2 2 3 2 2 2 2 3 3 2" xfId="13007" xr:uid="{00000000-0005-0000-0000-00000C330000}"/>
    <cellStyle name="Percent 2 2 3 2 2 2 2 3 3 3" xfId="13008" xr:uid="{00000000-0005-0000-0000-00000D330000}"/>
    <cellStyle name="Percent 2 2 3 2 2 2 2 3 3 4" xfId="13009" xr:uid="{00000000-0005-0000-0000-00000E330000}"/>
    <cellStyle name="Percent 2 2 3 2 2 2 2 3 4" xfId="13010" xr:uid="{00000000-0005-0000-0000-00000F330000}"/>
    <cellStyle name="Percent 2 2 3 2 2 2 2 3 5" xfId="13011" xr:uid="{00000000-0005-0000-0000-000010330000}"/>
    <cellStyle name="Percent 2 2 3 2 2 2 2 3 6" xfId="13012" xr:uid="{00000000-0005-0000-0000-000011330000}"/>
    <cellStyle name="Percent 2 2 3 2 2 2 2 4" xfId="13013" xr:uid="{00000000-0005-0000-0000-000012330000}"/>
    <cellStyle name="Percent 2 2 3 2 2 2 2 4 2" xfId="13014" xr:uid="{00000000-0005-0000-0000-000013330000}"/>
    <cellStyle name="Percent 2 2 3 2 2 2 2 4 3" xfId="13015" xr:uid="{00000000-0005-0000-0000-000014330000}"/>
    <cellStyle name="Percent 2 2 3 2 2 2 2 4 4" xfId="13016" xr:uid="{00000000-0005-0000-0000-000015330000}"/>
    <cellStyle name="Percent 2 2 3 2 2 2 2 5" xfId="13017" xr:uid="{00000000-0005-0000-0000-000016330000}"/>
    <cellStyle name="Percent 2 2 3 2 2 2 2 5 2" xfId="13018" xr:uid="{00000000-0005-0000-0000-000017330000}"/>
    <cellStyle name="Percent 2 2 3 2 2 2 2 5 3" xfId="13019" xr:uid="{00000000-0005-0000-0000-000018330000}"/>
    <cellStyle name="Percent 2 2 3 2 2 2 2 5 4" xfId="13020" xr:uid="{00000000-0005-0000-0000-000019330000}"/>
    <cellStyle name="Percent 2 2 3 2 2 2 2 6" xfId="13021" xr:uid="{00000000-0005-0000-0000-00001A330000}"/>
    <cellStyle name="Percent 2 2 3 2 2 2 2 7" xfId="13022" xr:uid="{00000000-0005-0000-0000-00001B330000}"/>
    <cellStyle name="Percent 2 2 3 2 2 2 2 8" xfId="13023" xr:uid="{00000000-0005-0000-0000-00001C330000}"/>
    <cellStyle name="Percent 2 2 3 2 2 2 3" xfId="13024" xr:uid="{00000000-0005-0000-0000-00001D330000}"/>
    <cellStyle name="Percent 2 2 3 2 2 2 3 2" xfId="13025" xr:uid="{00000000-0005-0000-0000-00001E330000}"/>
    <cellStyle name="Percent 2 2 3 2 2 2 3 2 2" xfId="13026" xr:uid="{00000000-0005-0000-0000-00001F330000}"/>
    <cellStyle name="Percent 2 2 3 2 2 2 3 2 2 2" xfId="13027" xr:uid="{00000000-0005-0000-0000-000020330000}"/>
    <cellStyle name="Percent 2 2 3 2 2 2 3 2 2 3" xfId="13028" xr:uid="{00000000-0005-0000-0000-000021330000}"/>
    <cellStyle name="Percent 2 2 3 2 2 2 3 2 2 4" xfId="13029" xr:uid="{00000000-0005-0000-0000-000022330000}"/>
    <cellStyle name="Percent 2 2 3 2 2 2 3 2 3" xfId="13030" xr:uid="{00000000-0005-0000-0000-000023330000}"/>
    <cellStyle name="Percent 2 2 3 2 2 2 3 2 3 2" xfId="13031" xr:uid="{00000000-0005-0000-0000-000024330000}"/>
    <cellStyle name="Percent 2 2 3 2 2 2 3 2 3 3" xfId="13032" xr:uid="{00000000-0005-0000-0000-000025330000}"/>
    <cellStyle name="Percent 2 2 3 2 2 2 3 2 3 4" xfId="13033" xr:uid="{00000000-0005-0000-0000-000026330000}"/>
    <cellStyle name="Percent 2 2 3 2 2 2 3 2 4" xfId="13034" xr:uid="{00000000-0005-0000-0000-000027330000}"/>
    <cellStyle name="Percent 2 2 3 2 2 2 3 2 5" xfId="13035" xr:uid="{00000000-0005-0000-0000-000028330000}"/>
    <cellStyle name="Percent 2 2 3 2 2 2 3 2 6" xfId="13036" xr:uid="{00000000-0005-0000-0000-000029330000}"/>
    <cellStyle name="Percent 2 2 3 2 2 2 3 3" xfId="13037" xr:uid="{00000000-0005-0000-0000-00002A330000}"/>
    <cellStyle name="Percent 2 2 3 2 2 2 3 3 2" xfId="13038" xr:uid="{00000000-0005-0000-0000-00002B330000}"/>
    <cellStyle name="Percent 2 2 3 2 2 2 3 3 2 2" xfId="13039" xr:uid="{00000000-0005-0000-0000-00002C330000}"/>
    <cellStyle name="Percent 2 2 3 2 2 2 3 3 2 3" xfId="13040" xr:uid="{00000000-0005-0000-0000-00002D330000}"/>
    <cellStyle name="Percent 2 2 3 2 2 2 3 3 2 4" xfId="13041" xr:uid="{00000000-0005-0000-0000-00002E330000}"/>
    <cellStyle name="Percent 2 2 3 2 2 2 3 3 3" xfId="13042" xr:uid="{00000000-0005-0000-0000-00002F330000}"/>
    <cellStyle name="Percent 2 2 3 2 2 2 3 3 3 2" xfId="13043" xr:uid="{00000000-0005-0000-0000-000030330000}"/>
    <cellStyle name="Percent 2 2 3 2 2 2 3 3 3 3" xfId="13044" xr:uid="{00000000-0005-0000-0000-000031330000}"/>
    <cellStyle name="Percent 2 2 3 2 2 2 3 3 3 4" xfId="13045" xr:uid="{00000000-0005-0000-0000-000032330000}"/>
    <cellStyle name="Percent 2 2 3 2 2 2 3 3 4" xfId="13046" xr:uid="{00000000-0005-0000-0000-000033330000}"/>
    <cellStyle name="Percent 2 2 3 2 2 2 3 3 5" xfId="13047" xr:uid="{00000000-0005-0000-0000-000034330000}"/>
    <cellStyle name="Percent 2 2 3 2 2 2 3 3 6" xfId="13048" xr:uid="{00000000-0005-0000-0000-000035330000}"/>
    <cellStyle name="Percent 2 2 3 2 2 2 3 4" xfId="13049" xr:uid="{00000000-0005-0000-0000-000036330000}"/>
    <cellStyle name="Percent 2 2 3 2 2 2 3 4 2" xfId="13050" xr:uid="{00000000-0005-0000-0000-000037330000}"/>
    <cellStyle name="Percent 2 2 3 2 2 2 3 4 3" xfId="13051" xr:uid="{00000000-0005-0000-0000-000038330000}"/>
    <cellStyle name="Percent 2 2 3 2 2 2 3 4 4" xfId="13052" xr:uid="{00000000-0005-0000-0000-000039330000}"/>
    <cellStyle name="Percent 2 2 3 2 2 2 3 5" xfId="13053" xr:uid="{00000000-0005-0000-0000-00003A330000}"/>
    <cellStyle name="Percent 2 2 3 2 2 2 3 5 2" xfId="13054" xr:uid="{00000000-0005-0000-0000-00003B330000}"/>
    <cellStyle name="Percent 2 2 3 2 2 2 3 5 3" xfId="13055" xr:uid="{00000000-0005-0000-0000-00003C330000}"/>
    <cellStyle name="Percent 2 2 3 2 2 2 3 5 4" xfId="13056" xr:uid="{00000000-0005-0000-0000-00003D330000}"/>
    <cellStyle name="Percent 2 2 3 2 2 2 3 6" xfId="13057" xr:uid="{00000000-0005-0000-0000-00003E330000}"/>
    <cellStyle name="Percent 2 2 3 2 2 2 3 7" xfId="13058" xr:uid="{00000000-0005-0000-0000-00003F330000}"/>
    <cellStyle name="Percent 2 2 3 2 2 2 3 8" xfId="13059" xr:uid="{00000000-0005-0000-0000-000040330000}"/>
    <cellStyle name="Percent 2 2 3 2 2 2 4" xfId="13060" xr:uid="{00000000-0005-0000-0000-000041330000}"/>
    <cellStyle name="Percent 2 2 3 2 2 2 4 2" xfId="13061" xr:uid="{00000000-0005-0000-0000-000042330000}"/>
    <cellStyle name="Percent 2 2 3 2 2 2 4 2 2" xfId="13062" xr:uid="{00000000-0005-0000-0000-000043330000}"/>
    <cellStyle name="Percent 2 2 3 2 2 2 4 2 3" xfId="13063" xr:uid="{00000000-0005-0000-0000-000044330000}"/>
    <cellStyle name="Percent 2 2 3 2 2 2 4 2 4" xfId="13064" xr:uid="{00000000-0005-0000-0000-000045330000}"/>
    <cellStyle name="Percent 2 2 3 2 2 2 4 3" xfId="13065" xr:uid="{00000000-0005-0000-0000-000046330000}"/>
    <cellStyle name="Percent 2 2 3 2 2 2 4 3 2" xfId="13066" xr:uid="{00000000-0005-0000-0000-000047330000}"/>
    <cellStyle name="Percent 2 2 3 2 2 2 4 3 3" xfId="13067" xr:uid="{00000000-0005-0000-0000-000048330000}"/>
    <cellStyle name="Percent 2 2 3 2 2 2 4 3 4" xfId="13068" xr:uid="{00000000-0005-0000-0000-000049330000}"/>
    <cellStyle name="Percent 2 2 3 2 2 2 4 4" xfId="13069" xr:uid="{00000000-0005-0000-0000-00004A330000}"/>
    <cellStyle name="Percent 2 2 3 2 2 2 4 5" xfId="13070" xr:uid="{00000000-0005-0000-0000-00004B330000}"/>
    <cellStyle name="Percent 2 2 3 2 2 2 4 6" xfId="13071" xr:uid="{00000000-0005-0000-0000-00004C330000}"/>
    <cellStyle name="Percent 2 2 3 2 2 2 5" xfId="13072" xr:uid="{00000000-0005-0000-0000-00004D330000}"/>
    <cellStyle name="Percent 2 2 3 2 2 2 5 2" xfId="13073" xr:uid="{00000000-0005-0000-0000-00004E330000}"/>
    <cellStyle name="Percent 2 2 3 2 2 2 5 2 2" xfId="13074" xr:uid="{00000000-0005-0000-0000-00004F330000}"/>
    <cellStyle name="Percent 2 2 3 2 2 2 5 2 3" xfId="13075" xr:uid="{00000000-0005-0000-0000-000050330000}"/>
    <cellStyle name="Percent 2 2 3 2 2 2 5 2 4" xfId="13076" xr:uid="{00000000-0005-0000-0000-000051330000}"/>
    <cellStyle name="Percent 2 2 3 2 2 2 5 3" xfId="13077" xr:uid="{00000000-0005-0000-0000-000052330000}"/>
    <cellStyle name="Percent 2 2 3 2 2 2 5 3 2" xfId="13078" xr:uid="{00000000-0005-0000-0000-000053330000}"/>
    <cellStyle name="Percent 2 2 3 2 2 2 5 3 3" xfId="13079" xr:uid="{00000000-0005-0000-0000-000054330000}"/>
    <cellStyle name="Percent 2 2 3 2 2 2 5 3 4" xfId="13080" xr:uid="{00000000-0005-0000-0000-000055330000}"/>
    <cellStyle name="Percent 2 2 3 2 2 2 5 4" xfId="13081" xr:uid="{00000000-0005-0000-0000-000056330000}"/>
    <cellStyle name="Percent 2 2 3 2 2 2 5 5" xfId="13082" xr:uid="{00000000-0005-0000-0000-000057330000}"/>
    <cellStyle name="Percent 2 2 3 2 2 2 5 6" xfId="13083" xr:uid="{00000000-0005-0000-0000-000058330000}"/>
    <cellStyle name="Percent 2 2 3 2 2 2 6" xfId="13084" xr:uid="{00000000-0005-0000-0000-000059330000}"/>
    <cellStyle name="Percent 2 2 3 2 2 2 6 2" xfId="13085" xr:uid="{00000000-0005-0000-0000-00005A330000}"/>
    <cellStyle name="Percent 2 2 3 2 2 2 6 3" xfId="13086" xr:uid="{00000000-0005-0000-0000-00005B330000}"/>
    <cellStyle name="Percent 2 2 3 2 2 2 6 4" xfId="13087" xr:uid="{00000000-0005-0000-0000-00005C330000}"/>
    <cellStyle name="Percent 2 2 3 2 2 2 7" xfId="13088" xr:uid="{00000000-0005-0000-0000-00005D330000}"/>
    <cellStyle name="Percent 2 2 3 2 2 2 7 2" xfId="13089" xr:uid="{00000000-0005-0000-0000-00005E330000}"/>
    <cellStyle name="Percent 2 2 3 2 2 2 7 3" xfId="13090" xr:uid="{00000000-0005-0000-0000-00005F330000}"/>
    <cellStyle name="Percent 2 2 3 2 2 2 7 4" xfId="13091" xr:uid="{00000000-0005-0000-0000-000060330000}"/>
    <cellStyle name="Percent 2 2 3 2 2 2 8" xfId="13092" xr:uid="{00000000-0005-0000-0000-000061330000}"/>
    <cellStyle name="Percent 2 2 3 2 2 2 9" xfId="13093" xr:uid="{00000000-0005-0000-0000-000062330000}"/>
    <cellStyle name="Percent 2 2 3 2 2 3" xfId="13094" xr:uid="{00000000-0005-0000-0000-000063330000}"/>
    <cellStyle name="Percent 2 2 3 2 2 3 2" xfId="13095" xr:uid="{00000000-0005-0000-0000-000064330000}"/>
    <cellStyle name="Percent 2 2 3 2 2 3 2 2" xfId="13096" xr:uid="{00000000-0005-0000-0000-000065330000}"/>
    <cellStyle name="Percent 2 2 3 2 2 3 2 2 2" xfId="13097" xr:uid="{00000000-0005-0000-0000-000066330000}"/>
    <cellStyle name="Percent 2 2 3 2 2 3 2 2 3" xfId="13098" xr:uid="{00000000-0005-0000-0000-000067330000}"/>
    <cellStyle name="Percent 2 2 3 2 2 3 2 2 4" xfId="13099" xr:uid="{00000000-0005-0000-0000-000068330000}"/>
    <cellStyle name="Percent 2 2 3 2 2 3 2 3" xfId="13100" xr:uid="{00000000-0005-0000-0000-000069330000}"/>
    <cellStyle name="Percent 2 2 3 2 2 3 2 3 2" xfId="13101" xr:uid="{00000000-0005-0000-0000-00006A330000}"/>
    <cellStyle name="Percent 2 2 3 2 2 3 2 3 3" xfId="13102" xr:uid="{00000000-0005-0000-0000-00006B330000}"/>
    <cellStyle name="Percent 2 2 3 2 2 3 2 3 4" xfId="13103" xr:uid="{00000000-0005-0000-0000-00006C330000}"/>
    <cellStyle name="Percent 2 2 3 2 2 3 2 4" xfId="13104" xr:uid="{00000000-0005-0000-0000-00006D330000}"/>
    <cellStyle name="Percent 2 2 3 2 2 3 2 5" xfId="13105" xr:uid="{00000000-0005-0000-0000-00006E330000}"/>
    <cellStyle name="Percent 2 2 3 2 2 3 2 6" xfId="13106" xr:uid="{00000000-0005-0000-0000-00006F330000}"/>
    <cellStyle name="Percent 2 2 3 2 2 3 3" xfId="13107" xr:uid="{00000000-0005-0000-0000-000070330000}"/>
    <cellStyle name="Percent 2 2 3 2 2 3 3 2" xfId="13108" xr:uid="{00000000-0005-0000-0000-000071330000}"/>
    <cellStyle name="Percent 2 2 3 2 2 3 3 2 2" xfId="13109" xr:uid="{00000000-0005-0000-0000-000072330000}"/>
    <cellStyle name="Percent 2 2 3 2 2 3 3 2 3" xfId="13110" xr:uid="{00000000-0005-0000-0000-000073330000}"/>
    <cellStyle name="Percent 2 2 3 2 2 3 3 2 4" xfId="13111" xr:uid="{00000000-0005-0000-0000-000074330000}"/>
    <cellStyle name="Percent 2 2 3 2 2 3 3 3" xfId="13112" xr:uid="{00000000-0005-0000-0000-000075330000}"/>
    <cellStyle name="Percent 2 2 3 2 2 3 3 3 2" xfId="13113" xr:uid="{00000000-0005-0000-0000-000076330000}"/>
    <cellStyle name="Percent 2 2 3 2 2 3 3 3 3" xfId="13114" xr:uid="{00000000-0005-0000-0000-000077330000}"/>
    <cellStyle name="Percent 2 2 3 2 2 3 3 3 4" xfId="13115" xr:uid="{00000000-0005-0000-0000-000078330000}"/>
    <cellStyle name="Percent 2 2 3 2 2 3 3 4" xfId="13116" xr:uid="{00000000-0005-0000-0000-000079330000}"/>
    <cellStyle name="Percent 2 2 3 2 2 3 3 5" xfId="13117" xr:uid="{00000000-0005-0000-0000-00007A330000}"/>
    <cellStyle name="Percent 2 2 3 2 2 3 3 6" xfId="13118" xr:uid="{00000000-0005-0000-0000-00007B330000}"/>
    <cellStyle name="Percent 2 2 3 2 2 3 4" xfId="13119" xr:uid="{00000000-0005-0000-0000-00007C330000}"/>
    <cellStyle name="Percent 2 2 3 2 2 3 4 2" xfId="13120" xr:uid="{00000000-0005-0000-0000-00007D330000}"/>
    <cellStyle name="Percent 2 2 3 2 2 3 4 3" xfId="13121" xr:uid="{00000000-0005-0000-0000-00007E330000}"/>
    <cellStyle name="Percent 2 2 3 2 2 3 4 4" xfId="13122" xr:uid="{00000000-0005-0000-0000-00007F330000}"/>
    <cellStyle name="Percent 2 2 3 2 2 3 5" xfId="13123" xr:uid="{00000000-0005-0000-0000-000080330000}"/>
    <cellStyle name="Percent 2 2 3 2 2 3 5 2" xfId="13124" xr:uid="{00000000-0005-0000-0000-000081330000}"/>
    <cellStyle name="Percent 2 2 3 2 2 3 5 3" xfId="13125" xr:uid="{00000000-0005-0000-0000-000082330000}"/>
    <cellStyle name="Percent 2 2 3 2 2 3 5 4" xfId="13126" xr:uid="{00000000-0005-0000-0000-000083330000}"/>
    <cellStyle name="Percent 2 2 3 2 2 3 6" xfId="13127" xr:uid="{00000000-0005-0000-0000-000084330000}"/>
    <cellStyle name="Percent 2 2 3 2 2 3 7" xfId="13128" xr:uid="{00000000-0005-0000-0000-000085330000}"/>
    <cellStyle name="Percent 2 2 3 2 2 3 8" xfId="13129" xr:uid="{00000000-0005-0000-0000-000086330000}"/>
    <cellStyle name="Percent 2 2 3 2 2 4" xfId="13130" xr:uid="{00000000-0005-0000-0000-000087330000}"/>
    <cellStyle name="Percent 2 2 3 2 2 4 2" xfId="13131" xr:uid="{00000000-0005-0000-0000-000088330000}"/>
    <cellStyle name="Percent 2 2 3 2 2 4 2 2" xfId="13132" xr:uid="{00000000-0005-0000-0000-000089330000}"/>
    <cellStyle name="Percent 2 2 3 2 2 4 2 2 2" xfId="13133" xr:uid="{00000000-0005-0000-0000-00008A330000}"/>
    <cellStyle name="Percent 2 2 3 2 2 4 2 2 3" xfId="13134" xr:uid="{00000000-0005-0000-0000-00008B330000}"/>
    <cellStyle name="Percent 2 2 3 2 2 4 2 2 4" xfId="13135" xr:uid="{00000000-0005-0000-0000-00008C330000}"/>
    <cellStyle name="Percent 2 2 3 2 2 4 2 3" xfId="13136" xr:uid="{00000000-0005-0000-0000-00008D330000}"/>
    <cellStyle name="Percent 2 2 3 2 2 4 2 3 2" xfId="13137" xr:uid="{00000000-0005-0000-0000-00008E330000}"/>
    <cellStyle name="Percent 2 2 3 2 2 4 2 3 3" xfId="13138" xr:uid="{00000000-0005-0000-0000-00008F330000}"/>
    <cellStyle name="Percent 2 2 3 2 2 4 2 3 4" xfId="13139" xr:uid="{00000000-0005-0000-0000-000090330000}"/>
    <cellStyle name="Percent 2 2 3 2 2 4 2 4" xfId="13140" xr:uid="{00000000-0005-0000-0000-000091330000}"/>
    <cellStyle name="Percent 2 2 3 2 2 4 2 5" xfId="13141" xr:uid="{00000000-0005-0000-0000-000092330000}"/>
    <cellStyle name="Percent 2 2 3 2 2 4 2 6" xfId="13142" xr:uid="{00000000-0005-0000-0000-000093330000}"/>
    <cellStyle name="Percent 2 2 3 2 2 4 3" xfId="13143" xr:uid="{00000000-0005-0000-0000-000094330000}"/>
    <cellStyle name="Percent 2 2 3 2 2 4 3 2" xfId="13144" xr:uid="{00000000-0005-0000-0000-000095330000}"/>
    <cellStyle name="Percent 2 2 3 2 2 4 3 2 2" xfId="13145" xr:uid="{00000000-0005-0000-0000-000096330000}"/>
    <cellStyle name="Percent 2 2 3 2 2 4 3 2 3" xfId="13146" xr:uid="{00000000-0005-0000-0000-000097330000}"/>
    <cellStyle name="Percent 2 2 3 2 2 4 3 2 4" xfId="13147" xr:uid="{00000000-0005-0000-0000-000098330000}"/>
    <cellStyle name="Percent 2 2 3 2 2 4 3 3" xfId="13148" xr:uid="{00000000-0005-0000-0000-000099330000}"/>
    <cellStyle name="Percent 2 2 3 2 2 4 3 3 2" xfId="13149" xr:uid="{00000000-0005-0000-0000-00009A330000}"/>
    <cellStyle name="Percent 2 2 3 2 2 4 3 3 3" xfId="13150" xr:uid="{00000000-0005-0000-0000-00009B330000}"/>
    <cellStyle name="Percent 2 2 3 2 2 4 3 3 4" xfId="13151" xr:uid="{00000000-0005-0000-0000-00009C330000}"/>
    <cellStyle name="Percent 2 2 3 2 2 4 3 4" xfId="13152" xr:uid="{00000000-0005-0000-0000-00009D330000}"/>
    <cellStyle name="Percent 2 2 3 2 2 4 3 5" xfId="13153" xr:uid="{00000000-0005-0000-0000-00009E330000}"/>
    <cellStyle name="Percent 2 2 3 2 2 4 3 6" xfId="13154" xr:uid="{00000000-0005-0000-0000-00009F330000}"/>
    <cellStyle name="Percent 2 2 3 2 2 4 4" xfId="13155" xr:uid="{00000000-0005-0000-0000-0000A0330000}"/>
    <cellStyle name="Percent 2 2 3 2 2 4 4 2" xfId="13156" xr:uid="{00000000-0005-0000-0000-0000A1330000}"/>
    <cellStyle name="Percent 2 2 3 2 2 4 4 3" xfId="13157" xr:uid="{00000000-0005-0000-0000-0000A2330000}"/>
    <cellStyle name="Percent 2 2 3 2 2 4 4 4" xfId="13158" xr:uid="{00000000-0005-0000-0000-0000A3330000}"/>
    <cellStyle name="Percent 2 2 3 2 2 4 5" xfId="13159" xr:uid="{00000000-0005-0000-0000-0000A4330000}"/>
    <cellStyle name="Percent 2 2 3 2 2 4 5 2" xfId="13160" xr:uid="{00000000-0005-0000-0000-0000A5330000}"/>
    <cellStyle name="Percent 2 2 3 2 2 4 5 3" xfId="13161" xr:uid="{00000000-0005-0000-0000-0000A6330000}"/>
    <cellStyle name="Percent 2 2 3 2 2 4 5 4" xfId="13162" xr:uid="{00000000-0005-0000-0000-0000A7330000}"/>
    <cellStyle name="Percent 2 2 3 2 2 4 6" xfId="13163" xr:uid="{00000000-0005-0000-0000-0000A8330000}"/>
    <cellStyle name="Percent 2 2 3 2 2 4 7" xfId="13164" xr:uid="{00000000-0005-0000-0000-0000A9330000}"/>
    <cellStyle name="Percent 2 2 3 2 2 4 8" xfId="13165" xr:uid="{00000000-0005-0000-0000-0000AA330000}"/>
    <cellStyle name="Percent 2 2 3 2 2 5" xfId="13166" xr:uid="{00000000-0005-0000-0000-0000AB330000}"/>
    <cellStyle name="Percent 2 2 3 2 2 5 2" xfId="13167" xr:uid="{00000000-0005-0000-0000-0000AC330000}"/>
    <cellStyle name="Percent 2 2 3 2 2 5 2 2" xfId="13168" xr:uid="{00000000-0005-0000-0000-0000AD330000}"/>
    <cellStyle name="Percent 2 2 3 2 2 5 2 2 2" xfId="13169" xr:uid="{00000000-0005-0000-0000-0000AE330000}"/>
    <cellStyle name="Percent 2 2 3 2 2 5 2 2 3" xfId="13170" xr:uid="{00000000-0005-0000-0000-0000AF330000}"/>
    <cellStyle name="Percent 2 2 3 2 2 5 2 2 4" xfId="13171" xr:uid="{00000000-0005-0000-0000-0000B0330000}"/>
    <cellStyle name="Percent 2 2 3 2 2 5 2 3" xfId="13172" xr:uid="{00000000-0005-0000-0000-0000B1330000}"/>
    <cellStyle name="Percent 2 2 3 2 2 5 2 3 2" xfId="13173" xr:uid="{00000000-0005-0000-0000-0000B2330000}"/>
    <cellStyle name="Percent 2 2 3 2 2 5 2 3 3" xfId="13174" xr:uid="{00000000-0005-0000-0000-0000B3330000}"/>
    <cellStyle name="Percent 2 2 3 2 2 5 2 3 4" xfId="13175" xr:uid="{00000000-0005-0000-0000-0000B4330000}"/>
    <cellStyle name="Percent 2 2 3 2 2 5 2 4" xfId="13176" xr:uid="{00000000-0005-0000-0000-0000B5330000}"/>
    <cellStyle name="Percent 2 2 3 2 2 5 2 5" xfId="13177" xr:uid="{00000000-0005-0000-0000-0000B6330000}"/>
    <cellStyle name="Percent 2 2 3 2 2 5 2 6" xfId="13178" xr:uid="{00000000-0005-0000-0000-0000B7330000}"/>
    <cellStyle name="Percent 2 2 3 2 2 5 3" xfId="13179" xr:uid="{00000000-0005-0000-0000-0000B8330000}"/>
    <cellStyle name="Percent 2 2 3 2 2 5 3 2" xfId="13180" xr:uid="{00000000-0005-0000-0000-0000B9330000}"/>
    <cellStyle name="Percent 2 2 3 2 2 5 3 2 2" xfId="13181" xr:uid="{00000000-0005-0000-0000-0000BA330000}"/>
    <cellStyle name="Percent 2 2 3 2 2 5 3 2 3" xfId="13182" xr:uid="{00000000-0005-0000-0000-0000BB330000}"/>
    <cellStyle name="Percent 2 2 3 2 2 5 3 2 4" xfId="13183" xr:uid="{00000000-0005-0000-0000-0000BC330000}"/>
    <cellStyle name="Percent 2 2 3 2 2 5 3 3" xfId="13184" xr:uid="{00000000-0005-0000-0000-0000BD330000}"/>
    <cellStyle name="Percent 2 2 3 2 2 5 3 3 2" xfId="13185" xr:uid="{00000000-0005-0000-0000-0000BE330000}"/>
    <cellStyle name="Percent 2 2 3 2 2 5 3 3 3" xfId="13186" xr:uid="{00000000-0005-0000-0000-0000BF330000}"/>
    <cellStyle name="Percent 2 2 3 2 2 5 3 3 4" xfId="13187" xr:uid="{00000000-0005-0000-0000-0000C0330000}"/>
    <cellStyle name="Percent 2 2 3 2 2 5 3 4" xfId="13188" xr:uid="{00000000-0005-0000-0000-0000C1330000}"/>
    <cellStyle name="Percent 2 2 3 2 2 5 3 5" xfId="13189" xr:uid="{00000000-0005-0000-0000-0000C2330000}"/>
    <cellStyle name="Percent 2 2 3 2 2 5 3 6" xfId="13190" xr:uid="{00000000-0005-0000-0000-0000C3330000}"/>
    <cellStyle name="Percent 2 2 3 2 2 5 4" xfId="13191" xr:uid="{00000000-0005-0000-0000-0000C4330000}"/>
    <cellStyle name="Percent 2 2 3 2 2 5 4 2" xfId="13192" xr:uid="{00000000-0005-0000-0000-0000C5330000}"/>
    <cellStyle name="Percent 2 2 3 2 2 5 4 3" xfId="13193" xr:uid="{00000000-0005-0000-0000-0000C6330000}"/>
    <cellStyle name="Percent 2 2 3 2 2 5 4 4" xfId="13194" xr:uid="{00000000-0005-0000-0000-0000C7330000}"/>
    <cellStyle name="Percent 2 2 3 2 2 5 5" xfId="13195" xr:uid="{00000000-0005-0000-0000-0000C8330000}"/>
    <cellStyle name="Percent 2 2 3 2 2 5 5 2" xfId="13196" xr:uid="{00000000-0005-0000-0000-0000C9330000}"/>
    <cellStyle name="Percent 2 2 3 2 2 5 5 3" xfId="13197" xr:uid="{00000000-0005-0000-0000-0000CA330000}"/>
    <cellStyle name="Percent 2 2 3 2 2 5 5 4" xfId="13198" xr:uid="{00000000-0005-0000-0000-0000CB330000}"/>
    <cellStyle name="Percent 2 2 3 2 2 5 6" xfId="13199" xr:uid="{00000000-0005-0000-0000-0000CC330000}"/>
    <cellStyle name="Percent 2 2 3 2 2 5 7" xfId="13200" xr:uid="{00000000-0005-0000-0000-0000CD330000}"/>
    <cellStyle name="Percent 2 2 3 2 2 5 8" xfId="13201" xr:uid="{00000000-0005-0000-0000-0000CE330000}"/>
    <cellStyle name="Percent 2 2 3 2 2 6" xfId="13202" xr:uid="{00000000-0005-0000-0000-0000CF330000}"/>
    <cellStyle name="Percent 2 2 3 2 2 6 2" xfId="13203" xr:uid="{00000000-0005-0000-0000-0000D0330000}"/>
    <cellStyle name="Percent 2 2 3 2 2 6 2 2" xfId="13204" xr:uid="{00000000-0005-0000-0000-0000D1330000}"/>
    <cellStyle name="Percent 2 2 3 2 2 6 2 3" xfId="13205" xr:uid="{00000000-0005-0000-0000-0000D2330000}"/>
    <cellStyle name="Percent 2 2 3 2 2 6 2 4" xfId="13206" xr:uid="{00000000-0005-0000-0000-0000D3330000}"/>
    <cellStyle name="Percent 2 2 3 2 2 6 3" xfId="13207" xr:uid="{00000000-0005-0000-0000-0000D4330000}"/>
    <cellStyle name="Percent 2 2 3 2 2 6 3 2" xfId="13208" xr:uid="{00000000-0005-0000-0000-0000D5330000}"/>
    <cellStyle name="Percent 2 2 3 2 2 6 3 3" xfId="13209" xr:uid="{00000000-0005-0000-0000-0000D6330000}"/>
    <cellStyle name="Percent 2 2 3 2 2 6 3 4" xfId="13210" xr:uid="{00000000-0005-0000-0000-0000D7330000}"/>
    <cellStyle name="Percent 2 2 3 2 2 6 4" xfId="13211" xr:uid="{00000000-0005-0000-0000-0000D8330000}"/>
    <cellStyle name="Percent 2 2 3 2 2 6 5" xfId="13212" xr:uid="{00000000-0005-0000-0000-0000D9330000}"/>
    <cellStyle name="Percent 2 2 3 2 2 6 6" xfId="13213" xr:uid="{00000000-0005-0000-0000-0000DA330000}"/>
    <cellStyle name="Percent 2 2 3 2 2 7" xfId="13214" xr:uid="{00000000-0005-0000-0000-0000DB330000}"/>
    <cellStyle name="Percent 2 2 3 2 2 7 2" xfId="13215" xr:uid="{00000000-0005-0000-0000-0000DC330000}"/>
    <cellStyle name="Percent 2 2 3 2 2 7 2 2" xfId="13216" xr:uid="{00000000-0005-0000-0000-0000DD330000}"/>
    <cellStyle name="Percent 2 2 3 2 2 7 2 3" xfId="13217" xr:uid="{00000000-0005-0000-0000-0000DE330000}"/>
    <cellStyle name="Percent 2 2 3 2 2 7 2 4" xfId="13218" xr:uid="{00000000-0005-0000-0000-0000DF330000}"/>
    <cellStyle name="Percent 2 2 3 2 2 7 3" xfId="13219" xr:uid="{00000000-0005-0000-0000-0000E0330000}"/>
    <cellStyle name="Percent 2 2 3 2 2 7 3 2" xfId="13220" xr:uid="{00000000-0005-0000-0000-0000E1330000}"/>
    <cellStyle name="Percent 2 2 3 2 2 7 3 3" xfId="13221" xr:uid="{00000000-0005-0000-0000-0000E2330000}"/>
    <cellStyle name="Percent 2 2 3 2 2 7 3 4" xfId="13222" xr:uid="{00000000-0005-0000-0000-0000E3330000}"/>
    <cellStyle name="Percent 2 2 3 2 2 7 4" xfId="13223" xr:uid="{00000000-0005-0000-0000-0000E4330000}"/>
    <cellStyle name="Percent 2 2 3 2 2 7 5" xfId="13224" xr:uid="{00000000-0005-0000-0000-0000E5330000}"/>
    <cellStyle name="Percent 2 2 3 2 2 7 6" xfId="13225" xr:uid="{00000000-0005-0000-0000-0000E6330000}"/>
    <cellStyle name="Percent 2 2 3 2 2 8" xfId="13226" xr:uid="{00000000-0005-0000-0000-0000E7330000}"/>
    <cellStyle name="Percent 2 2 3 2 2 8 2" xfId="13227" xr:uid="{00000000-0005-0000-0000-0000E8330000}"/>
    <cellStyle name="Percent 2 2 3 2 2 8 3" xfId="13228" xr:uid="{00000000-0005-0000-0000-0000E9330000}"/>
    <cellStyle name="Percent 2 2 3 2 2 8 4" xfId="13229" xr:uid="{00000000-0005-0000-0000-0000EA330000}"/>
    <cellStyle name="Percent 2 2 3 2 2 9" xfId="13230" xr:uid="{00000000-0005-0000-0000-0000EB330000}"/>
    <cellStyle name="Percent 2 2 3 2 2 9 2" xfId="13231" xr:uid="{00000000-0005-0000-0000-0000EC330000}"/>
    <cellStyle name="Percent 2 2 3 2 2 9 3" xfId="13232" xr:uid="{00000000-0005-0000-0000-0000ED330000}"/>
    <cellStyle name="Percent 2 2 3 2 2 9 4" xfId="13233" xr:uid="{00000000-0005-0000-0000-0000EE330000}"/>
    <cellStyle name="Percent 2 2 3 2 3" xfId="13234" xr:uid="{00000000-0005-0000-0000-0000EF330000}"/>
    <cellStyle name="Percent 2 2 3 2 3 10" xfId="13235" xr:uid="{00000000-0005-0000-0000-0000F0330000}"/>
    <cellStyle name="Percent 2 2 3 2 3 2" xfId="13236" xr:uid="{00000000-0005-0000-0000-0000F1330000}"/>
    <cellStyle name="Percent 2 2 3 2 3 2 2" xfId="13237" xr:uid="{00000000-0005-0000-0000-0000F2330000}"/>
    <cellStyle name="Percent 2 2 3 2 3 2 2 2" xfId="13238" xr:uid="{00000000-0005-0000-0000-0000F3330000}"/>
    <cellStyle name="Percent 2 2 3 2 3 2 2 2 2" xfId="13239" xr:uid="{00000000-0005-0000-0000-0000F4330000}"/>
    <cellStyle name="Percent 2 2 3 2 3 2 2 2 3" xfId="13240" xr:uid="{00000000-0005-0000-0000-0000F5330000}"/>
    <cellStyle name="Percent 2 2 3 2 3 2 2 2 4" xfId="13241" xr:uid="{00000000-0005-0000-0000-0000F6330000}"/>
    <cellStyle name="Percent 2 2 3 2 3 2 2 3" xfId="13242" xr:uid="{00000000-0005-0000-0000-0000F7330000}"/>
    <cellStyle name="Percent 2 2 3 2 3 2 2 3 2" xfId="13243" xr:uid="{00000000-0005-0000-0000-0000F8330000}"/>
    <cellStyle name="Percent 2 2 3 2 3 2 2 3 3" xfId="13244" xr:uid="{00000000-0005-0000-0000-0000F9330000}"/>
    <cellStyle name="Percent 2 2 3 2 3 2 2 3 4" xfId="13245" xr:uid="{00000000-0005-0000-0000-0000FA330000}"/>
    <cellStyle name="Percent 2 2 3 2 3 2 2 4" xfId="13246" xr:uid="{00000000-0005-0000-0000-0000FB330000}"/>
    <cellStyle name="Percent 2 2 3 2 3 2 2 5" xfId="13247" xr:uid="{00000000-0005-0000-0000-0000FC330000}"/>
    <cellStyle name="Percent 2 2 3 2 3 2 2 6" xfId="13248" xr:uid="{00000000-0005-0000-0000-0000FD330000}"/>
    <cellStyle name="Percent 2 2 3 2 3 2 3" xfId="13249" xr:uid="{00000000-0005-0000-0000-0000FE330000}"/>
    <cellStyle name="Percent 2 2 3 2 3 2 3 2" xfId="13250" xr:uid="{00000000-0005-0000-0000-0000FF330000}"/>
    <cellStyle name="Percent 2 2 3 2 3 2 3 2 2" xfId="13251" xr:uid="{00000000-0005-0000-0000-000000340000}"/>
    <cellStyle name="Percent 2 2 3 2 3 2 3 2 3" xfId="13252" xr:uid="{00000000-0005-0000-0000-000001340000}"/>
    <cellStyle name="Percent 2 2 3 2 3 2 3 2 4" xfId="13253" xr:uid="{00000000-0005-0000-0000-000002340000}"/>
    <cellStyle name="Percent 2 2 3 2 3 2 3 3" xfId="13254" xr:uid="{00000000-0005-0000-0000-000003340000}"/>
    <cellStyle name="Percent 2 2 3 2 3 2 3 3 2" xfId="13255" xr:uid="{00000000-0005-0000-0000-000004340000}"/>
    <cellStyle name="Percent 2 2 3 2 3 2 3 3 3" xfId="13256" xr:uid="{00000000-0005-0000-0000-000005340000}"/>
    <cellStyle name="Percent 2 2 3 2 3 2 3 3 4" xfId="13257" xr:uid="{00000000-0005-0000-0000-000006340000}"/>
    <cellStyle name="Percent 2 2 3 2 3 2 3 4" xfId="13258" xr:uid="{00000000-0005-0000-0000-000007340000}"/>
    <cellStyle name="Percent 2 2 3 2 3 2 3 5" xfId="13259" xr:uid="{00000000-0005-0000-0000-000008340000}"/>
    <cellStyle name="Percent 2 2 3 2 3 2 3 6" xfId="13260" xr:uid="{00000000-0005-0000-0000-000009340000}"/>
    <cellStyle name="Percent 2 2 3 2 3 2 4" xfId="13261" xr:uid="{00000000-0005-0000-0000-00000A340000}"/>
    <cellStyle name="Percent 2 2 3 2 3 2 4 2" xfId="13262" xr:uid="{00000000-0005-0000-0000-00000B340000}"/>
    <cellStyle name="Percent 2 2 3 2 3 2 4 3" xfId="13263" xr:uid="{00000000-0005-0000-0000-00000C340000}"/>
    <cellStyle name="Percent 2 2 3 2 3 2 4 4" xfId="13264" xr:uid="{00000000-0005-0000-0000-00000D340000}"/>
    <cellStyle name="Percent 2 2 3 2 3 2 5" xfId="13265" xr:uid="{00000000-0005-0000-0000-00000E340000}"/>
    <cellStyle name="Percent 2 2 3 2 3 2 5 2" xfId="13266" xr:uid="{00000000-0005-0000-0000-00000F340000}"/>
    <cellStyle name="Percent 2 2 3 2 3 2 5 3" xfId="13267" xr:uid="{00000000-0005-0000-0000-000010340000}"/>
    <cellStyle name="Percent 2 2 3 2 3 2 5 4" xfId="13268" xr:uid="{00000000-0005-0000-0000-000011340000}"/>
    <cellStyle name="Percent 2 2 3 2 3 2 6" xfId="13269" xr:uid="{00000000-0005-0000-0000-000012340000}"/>
    <cellStyle name="Percent 2 2 3 2 3 2 7" xfId="13270" xr:uid="{00000000-0005-0000-0000-000013340000}"/>
    <cellStyle name="Percent 2 2 3 2 3 2 8" xfId="13271" xr:uid="{00000000-0005-0000-0000-000014340000}"/>
    <cellStyle name="Percent 2 2 3 2 3 3" xfId="13272" xr:uid="{00000000-0005-0000-0000-000015340000}"/>
    <cellStyle name="Percent 2 2 3 2 3 3 2" xfId="13273" xr:uid="{00000000-0005-0000-0000-000016340000}"/>
    <cellStyle name="Percent 2 2 3 2 3 3 2 2" xfId="13274" xr:uid="{00000000-0005-0000-0000-000017340000}"/>
    <cellStyle name="Percent 2 2 3 2 3 3 2 2 2" xfId="13275" xr:uid="{00000000-0005-0000-0000-000018340000}"/>
    <cellStyle name="Percent 2 2 3 2 3 3 2 2 3" xfId="13276" xr:uid="{00000000-0005-0000-0000-000019340000}"/>
    <cellStyle name="Percent 2 2 3 2 3 3 2 2 4" xfId="13277" xr:uid="{00000000-0005-0000-0000-00001A340000}"/>
    <cellStyle name="Percent 2 2 3 2 3 3 2 3" xfId="13278" xr:uid="{00000000-0005-0000-0000-00001B340000}"/>
    <cellStyle name="Percent 2 2 3 2 3 3 2 3 2" xfId="13279" xr:uid="{00000000-0005-0000-0000-00001C340000}"/>
    <cellStyle name="Percent 2 2 3 2 3 3 2 3 3" xfId="13280" xr:uid="{00000000-0005-0000-0000-00001D340000}"/>
    <cellStyle name="Percent 2 2 3 2 3 3 2 3 4" xfId="13281" xr:uid="{00000000-0005-0000-0000-00001E340000}"/>
    <cellStyle name="Percent 2 2 3 2 3 3 2 4" xfId="13282" xr:uid="{00000000-0005-0000-0000-00001F340000}"/>
    <cellStyle name="Percent 2 2 3 2 3 3 2 5" xfId="13283" xr:uid="{00000000-0005-0000-0000-000020340000}"/>
    <cellStyle name="Percent 2 2 3 2 3 3 2 6" xfId="13284" xr:uid="{00000000-0005-0000-0000-000021340000}"/>
    <cellStyle name="Percent 2 2 3 2 3 3 3" xfId="13285" xr:uid="{00000000-0005-0000-0000-000022340000}"/>
    <cellStyle name="Percent 2 2 3 2 3 3 3 2" xfId="13286" xr:uid="{00000000-0005-0000-0000-000023340000}"/>
    <cellStyle name="Percent 2 2 3 2 3 3 3 2 2" xfId="13287" xr:uid="{00000000-0005-0000-0000-000024340000}"/>
    <cellStyle name="Percent 2 2 3 2 3 3 3 2 3" xfId="13288" xr:uid="{00000000-0005-0000-0000-000025340000}"/>
    <cellStyle name="Percent 2 2 3 2 3 3 3 2 4" xfId="13289" xr:uid="{00000000-0005-0000-0000-000026340000}"/>
    <cellStyle name="Percent 2 2 3 2 3 3 3 3" xfId="13290" xr:uid="{00000000-0005-0000-0000-000027340000}"/>
    <cellStyle name="Percent 2 2 3 2 3 3 3 3 2" xfId="13291" xr:uid="{00000000-0005-0000-0000-000028340000}"/>
    <cellStyle name="Percent 2 2 3 2 3 3 3 3 3" xfId="13292" xr:uid="{00000000-0005-0000-0000-000029340000}"/>
    <cellStyle name="Percent 2 2 3 2 3 3 3 3 4" xfId="13293" xr:uid="{00000000-0005-0000-0000-00002A340000}"/>
    <cellStyle name="Percent 2 2 3 2 3 3 3 4" xfId="13294" xr:uid="{00000000-0005-0000-0000-00002B340000}"/>
    <cellStyle name="Percent 2 2 3 2 3 3 3 5" xfId="13295" xr:uid="{00000000-0005-0000-0000-00002C340000}"/>
    <cellStyle name="Percent 2 2 3 2 3 3 3 6" xfId="13296" xr:uid="{00000000-0005-0000-0000-00002D340000}"/>
    <cellStyle name="Percent 2 2 3 2 3 3 4" xfId="13297" xr:uid="{00000000-0005-0000-0000-00002E340000}"/>
    <cellStyle name="Percent 2 2 3 2 3 3 4 2" xfId="13298" xr:uid="{00000000-0005-0000-0000-00002F340000}"/>
    <cellStyle name="Percent 2 2 3 2 3 3 4 3" xfId="13299" xr:uid="{00000000-0005-0000-0000-000030340000}"/>
    <cellStyle name="Percent 2 2 3 2 3 3 4 4" xfId="13300" xr:uid="{00000000-0005-0000-0000-000031340000}"/>
    <cellStyle name="Percent 2 2 3 2 3 3 5" xfId="13301" xr:uid="{00000000-0005-0000-0000-000032340000}"/>
    <cellStyle name="Percent 2 2 3 2 3 3 5 2" xfId="13302" xr:uid="{00000000-0005-0000-0000-000033340000}"/>
    <cellStyle name="Percent 2 2 3 2 3 3 5 3" xfId="13303" xr:uid="{00000000-0005-0000-0000-000034340000}"/>
    <cellStyle name="Percent 2 2 3 2 3 3 5 4" xfId="13304" xr:uid="{00000000-0005-0000-0000-000035340000}"/>
    <cellStyle name="Percent 2 2 3 2 3 3 6" xfId="13305" xr:uid="{00000000-0005-0000-0000-000036340000}"/>
    <cellStyle name="Percent 2 2 3 2 3 3 7" xfId="13306" xr:uid="{00000000-0005-0000-0000-000037340000}"/>
    <cellStyle name="Percent 2 2 3 2 3 3 8" xfId="13307" xr:uid="{00000000-0005-0000-0000-000038340000}"/>
    <cellStyle name="Percent 2 2 3 2 3 4" xfId="13308" xr:uid="{00000000-0005-0000-0000-000039340000}"/>
    <cellStyle name="Percent 2 2 3 2 3 4 2" xfId="13309" xr:uid="{00000000-0005-0000-0000-00003A340000}"/>
    <cellStyle name="Percent 2 2 3 2 3 4 2 2" xfId="13310" xr:uid="{00000000-0005-0000-0000-00003B340000}"/>
    <cellStyle name="Percent 2 2 3 2 3 4 2 3" xfId="13311" xr:uid="{00000000-0005-0000-0000-00003C340000}"/>
    <cellStyle name="Percent 2 2 3 2 3 4 2 4" xfId="13312" xr:uid="{00000000-0005-0000-0000-00003D340000}"/>
    <cellStyle name="Percent 2 2 3 2 3 4 3" xfId="13313" xr:uid="{00000000-0005-0000-0000-00003E340000}"/>
    <cellStyle name="Percent 2 2 3 2 3 4 3 2" xfId="13314" xr:uid="{00000000-0005-0000-0000-00003F340000}"/>
    <cellStyle name="Percent 2 2 3 2 3 4 3 3" xfId="13315" xr:uid="{00000000-0005-0000-0000-000040340000}"/>
    <cellStyle name="Percent 2 2 3 2 3 4 3 4" xfId="13316" xr:uid="{00000000-0005-0000-0000-000041340000}"/>
    <cellStyle name="Percent 2 2 3 2 3 4 4" xfId="13317" xr:uid="{00000000-0005-0000-0000-000042340000}"/>
    <cellStyle name="Percent 2 2 3 2 3 4 5" xfId="13318" xr:uid="{00000000-0005-0000-0000-000043340000}"/>
    <cellStyle name="Percent 2 2 3 2 3 4 6" xfId="13319" xr:uid="{00000000-0005-0000-0000-000044340000}"/>
    <cellStyle name="Percent 2 2 3 2 3 5" xfId="13320" xr:uid="{00000000-0005-0000-0000-000045340000}"/>
    <cellStyle name="Percent 2 2 3 2 3 5 2" xfId="13321" xr:uid="{00000000-0005-0000-0000-000046340000}"/>
    <cellStyle name="Percent 2 2 3 2 3 5 2 2" xfId="13322" xr:uid="{00000000-0005-0000-0000-000047340000}"/>
    <cellStyle name="Percent 2 2 3 2 3 5 2 3" xfId="13323" xr:uid="{00000000-0005-0000-0000-000048340000}"/>
    <cellStyle name="Percent 2 2 3 2 3 5 2 4" xfId="13324" xr:uid="{00000000-0005-0000-0000-000049340000}"/>
    <cellStyle name="Percent 2 2 3 2 3 5 3" xfId="13325" xr:uid="{00000000-0005-0000-0000-00004A340000}"/>
    <cellStyle name="Percent 2 2 3 2 3 5 3 2" xfId="13326" xr:uid="{00000000-0005-0000-0000-00004B340000}"/>
    <cellStyle name="Percent 2 2 3 2 3 5 3 3" xfId="13327" xr:uid="{00000000-0005-0000-0000-00004C340000}"/>
    <cellStyle name="Percent 2 2 3 2 3 5 3 4" xfId="13328" xr:uid="{00000000-0005-0000-0000-00004D340000}"/>
    <cellStyle name="Percent 2 2 3 2 3 5 4" xfId="13329" xr:uid="{00000000-0005-0000-0000-00004E340000}"/>
    <cellStyle name="Percent 2 2 3 2 3 5 5" xfId="13330" xr:uid="{00000000-0005-0000-0000-00004F340000}"/>
    <cellStyle name="Percent 2 2 3 2 3 5 6" xfId="13331" xr:uid="{00000000-0005-0000-0000-000050340000}"/>
    <cellStyle name="Percent 2 2 3 2 3 6" xfId="13332" xr:uid="{00000000-0005-0000-0000-000051340000}"/>
    <cellStyle name="Percent 2 2 3 2 3 6 2" xfId="13333" xr:uid="{00000000-0005-0000-0000-000052340000}"/>
    <cellStyle name="Percent 2 2 3 2 3 6 3" xfId="13334" xr:uid="{00000000-0005-0000-0000-000053340000}"/>
    <cellStyle name="Percent 2 2 3 2 3 6 4" xfId="13335" xr:uid="{00000000-0005-0000-0000-000054340000}"/>
    <cellStyle name="Percent 2 2 3 2 3 7" xfId="13336" xr:uid="{00000000-0005-0000-0000-000055340000}"/>
    <cellStyle name="Percent 2 2 3 2 3 7 2" xfId="13337" xr:uid="{00000000-0005-0000-0000-000056340000}"/>
    <cellStyle name="Percent 2 2 3 2 3 7 3" xfId="13338" xr:uid="{00000000-0005-0000-0000-000057340000}"/>
    <cellStyle name="Percent 2 2 3 2 3 7 4" xfId="13339" xr:uid="{00000000-0005-0000-0000-000058340000}"/>
    <cellStyle name="Percent 2 2 3 2 3 8" xfId="13340" xr:uid="{00000000-0005-0000-0000-000059340000}"/>
    <cellStyle name="Percent 2 2 3 2 3 9" xfId="13341" xr:uid="{00000000-0005-0000-0000-00005A340000}"/>
    <cellStyle name="Percent 2 2 3 2 4" xfId="13342" xr:uid="{00000000-0005-0000-0000-00005B340000}"/>
    <cellStyle name="Percent 2 2 3 2 4 2" xfId="13343" xr:uid="{00000000-0005-0000-0000-00005C340000}"/>
    <cellStyle name="Percent 2 2 3 2 4 2 2" xfId="13344" xr:uid="{00000000-0005-0000-0000-00005D340000}"/>
    <cellStyle name="Percent 2 2 3 2 4 2 2 2" xfId="13345" xr:uid="{00000000-0005-0000-0000-00005E340000}"/>
    <cellStyle name="Percent 2 2 3 2 4 2 2 3" xfId="13346" xr:uid="{00000000-0005-0000-0000-00005F340000}"/>
    <cellStyle name="Percent 2 2 3 2 4 2 2 4" xfId="13347" xr:uid="{00000000-0005-0000-0000-000060340000}"/>
    <cellStyle name="Percent 2 2 3 2 4 2 3" xfId="13348" xr:uid="{00000000-0005-0000-0000-000061340000}"/>
    <cellStyle name="Percent 2 2 3 2 4 2 3 2" xfId="13349" xr:uid="{00000000-0005-0000-0000-000062340000}"/>
    <cellStyle name="Percent 2 2 3 2 4 2 3 3" xfId="13350" xr:uid="{00000000-0005-0000-0000-000063340000}"/>
    <cellStyle name="Percent 2 2 3 2 4 2 3 4" xfId="13351" xr:uid="{00000000-0005-0000-0000-000064340000}"/>
    <cellStyle name="Percent 2 2 3 2 4 2 4" xfId="13352" xr:uid="{00000000-0005-0000-0000-000065340000}"/>
    <cellStyle name="Percent 2 2 3 2 4 2 5" xfId="13353" xr:uid="{00000000-0005-0000-0000-000066340000}"/>
    <cellStyle name="Percent 2 2 3 2 4 2 6" xfId="13354" xr:uid="{00000000-0005-0000-0000-000067340000}"/>
    <cellStyle name="Percent 2 2 3 2 4 3" xfId="13355" xr:uid="{00000000-0005-0000-0000-000068340000}"/>
    <cellStyle name="Percent 2 2 3 2 4 3 2" xfId="13356" xr:uid="{00000000-0005-0000-0000-000069340000}"/>
    <cellStyle name="Percent 2 2 3 2 4 3 2 2" xfId="13357" xr:uid="{00000000-0005-0000-0000-00006A340000}"/>
    <cellStyle name="Percent 2 2 3 2 4 3 2 3" xfId="13358" xr:uid="{00000000-0005-0000-0000-00006B340000}"/>
    <cellStyle name="Percent 2 2 3 2 4 3 2 4" xfId="13359" xr:uid="{00000000-0005-0000-0000-00006C340000}"/>
    <cellStyle name="Percent 2 2 3 2 4 3 3" xfId="13360" xr:uid="{00000000-0005-0000-0000-00006D340000}"/>
    <cellStyle name="Percent 2 2 3 2 4 3 3 2" xfId="13361" xr:uid="{00000000-0005-0000-0000-00006E340000}"/>
    <cellStyle name="Percent 2 2 3 2 4 3 3 3" xfId="13362" xr:uid="{00000000-0005-0000-0000-00006F340000}"/>
    <cellStyle name="Percent 2 2 3 2 4 3 3 4" xfId="13363" xr:uid="{00000000-0005-0000-0000-000070340000}"/>
    <cellStyle name="Percent 2 2 3 2 4 3 4" xfId="13364" xr:uid="{00000000-0005-0000-0000-000071340000}"/>
    <cellStyle name="Percent 2 2 3 2 4 3 5" xfId="13365" xr:uid="{00000000-0005-0000-0000-000072340000}"/>
    <cellStyle name="Percent 2 2 3 2 4 3 6" xfId="13366" xr:uid="{00000000-0005-0000-0000-000073340000}"/>
    <cellStyle name="Percent 2 2 3 2 4 4" xfId="13367" xr:uid="{00000000-0005-0000-0000-000074340000}"/>
    <cellStyle name="Percent 2 2 3 2 4 4 2" xfId="13368" xr:uid="{00000000-0005-0000-0000-000075340000}"/>
    <cellStyle name="Percent 2 2 3 2 4 4 3" xfId="13369" xr:uid="{00000000-0005-0000-0000-000076340000}"/>
    <cellStyle name="Percent 2 2 3 2 4 4 4" xfId="13370" xr:uid="{00000000-0005-0000-0000-000077340000}"/>
    <cellStyle name="Percent 2 2 3 2 4 5" xfId="13371" xr:uid="{00000000-0005-0000-0000-000078340000}"/>
    <cellStyle name="Percent 2 2 3 2 4 5 2" xfId="13372" xr:uid="{00000000-0005-0000-0000-000079340000}"/>
    <cellStyle name="Percent 2 2 3 2 4 5 3" xfId="13373" xr:uid="{00000000-0005-0000-0000-00007A340000}"/>
    <cellStyle name="Percent 2 2 3 2 4 5 4" xfId="13374" xr:uid="{00000000-0005-0000-0000-00007B340000}"/>
    <cellStyle name="Percent 2 2 3 2 4 6" xfId="13375" xr:uid="{00000000-0005-0000-0000-00007C340000}"/>
    <cellStyle name="Percent 2 2 3 2 4 7" xfId="13376" xr:uid="{00000000-0005-0000-0000-00007D340000}"/>
    <cellStyle name="Percent 2 2 3 2 4 8" xfId="13377" xr:uid="{00000000-0005-0000-0000-00007E340000}"/>
    <cellStyle name="Percent 2 2 3 2 5" xfId="13378" xr:uid="{00000000-0005-0000-0000-00007F340000}"/>
    <cellStyle name="Percent 2 2 3 2 5 2" xfId="13379" xr:uid="{00000000-0005-0000-0000-000080340000}"/>
    <cellStyle name="Percent 2 2 3 2 5 2 2" xfId="13380" xr:uid="{00000000-0005-0000-0000-000081340000}"/>
    <cellStyle name="Percent 2 2 3 2 5 2 2 2" xfId="13381" xr:uid="{00000000-0005-0000-0000-000082340000}"/>
    <cellStyle name="Percent 2 2 3 2 5 2 2 3" xfId="13382" xr:uid="{00000000-0005-0000-0000-000083340000}"/>
    <cellStyle name="Percent 2 2 3 2 5 2 2 4" xfId="13383" xr:uid="{00000000-0005-0000-0000-000084340000}"/>
    <cellStyle name="Percent 2 2 3 2 5 2 3" xfId="13384" xr:uid="{00000000-0005-0000-0000-000085340000}"/>
    <cellStyle name="Percent 2 2 3 2 5 2 3 2" xfId="13385" xr:uid="{00000000-0005-0000-0000-000086340000}"/>
    <cellStyle name="Percent 2 2 3 2 5 2 3 3" xfId="13386" xr:uid="{00000000-0005-0000-0000-000087340000}"/>
    <cellStyle name="Percent 2 2 3 2 5 2 3 4" xfId="13387" xr:uid="{00000000-0005-0000-0000-000088340000}"/>
    <cellStyle name="Percent 2 2 3 2 5 2 4" xfId="13388" xr:uid="{00000000-0005-0000-0000-000089340000}"/>
    <cellStyle name="Percent 2 2 3 2 5 2 5" xfId="13389" xr:uid="{00000000-0005-0000-0000-00008A340000}"/>
    <cellStyle name="Percent 2 2 3 2 5 2 6" xfId="13390" xr:uid="{00000000-0005-0000-0000-00008B340000}"/>
    <cellStyle name="Percent 2 2 3 2 5 3" xfId="13391" xr:uid="{00000000-0005-0000-0000-00008C340000}"/>
    <cellStyle name="Percent 2 2 3 2 5 3 2" xfId="13392" xr:uid="{00000000-0005-0000-0000-00008D340000}"/>
    <cellStyle name="Percent 2 2 3 2 5 3 2 2" xfId="13393" xr:uid="{00000000-0005-0000-0000-00008E340000}"/>
    <cellStyle name="Percent 2 2 3 2 5 3 2 3" xfId="13394" xr:uid="{00000000-0005-0000-0000-00008F340000}"/>
    <cellStyle name="Percent 2 2 3 2 5 3 2 4" xfId="13395" xr:uid="{00000000-0005-0000-0000-000090340000}"/>
    <cellStyle name="Percent 2 2 3 2 5 3 3" xfId="13396" xr:uid="{00000000-0005-0000-0000-000091340000}"/>
    <cellStyle name="Percent 2 2 3 2 5 3 3 2" xfId="13397" xr:uid="{00000000-0005-0000-0000-000092340000}"/>
    <cellStyle name="Percent 2 2 3 2 5 3 3 3" xfId="13398" xr:uid="{00000000-0005-0000-0000-000093340000}"/>
    <cellStyle name="Percent 2 2 3 2 5 3 3 4" xfId="13399" xr:uid="{00000000-0005-0000-0000-000094340000}"/>
    <cellStyle name="Percent 2 2 3 2 5 3 4" xfId="13400" xr:uid="{00000000-0005-0000-0000-000095340000}"/>
    <cellStyle name="Percent 2 2 3 2 5 3 5" xfId="13401" xr:uid="{00000000-0005-0000-0000-000096340000}"/>
    <cellStyle name="Percent 2 2 3 2 5 3 6" xfId="13402" xr:uid="{00000000-0005-0000-0000-000097340000}"/>
    <cellStyle name="Percent 2 2 3 2 5 4" xfId="13403" xr:uid="{00000000-0005-0000-0000-000098340000}"/>
    <cellStyle name="Percent 2 2 3 2 5 4 2" xfId="13404" xr:uid="{00000000-0005-0000-0000-000099340000}"/>
    <cellStyle name="Percent 2 2 3 2 5 4 3" xfId="13405" xr:uid="{00000000-0005-0000-0000-00009A340000}"/>
    <cellStyle name="Percent 2 2 3 2 5 4 4" xfId="13406" xr:uid="{00000000-0005-0000-0000-00009B340000}"/>
    <cellStyle name="Percent 2 2 3 2 5 5" xfId="13407" xr:uid="{00000000-0005-0000-0000-00009C340000}"/>
    <cellStyle name="Percent 2 2 3 2 5 5 2" xfId="13408" xr:uid="{00000000-0005-0000-0000-00009D340000}"/>
    <cellStyle name="Percent 2 2 3 2 5 5 3" xfId="13409" xr:uid="{00000000-0005-0000-0000-00009E340000}"/>
    <cellStyle name="Percent 2 2 3 2 5 5 4" xfId="13410" xr:uid="{00000000-0005-0000-0000-00009F340000}"/>
    <cellStyle name="Percent 2 2 3 2 5 6" xfId="13411" xr:uid="{00000000-0005-0000-0000-0000A0340000}"/>
    <cellStyle name="Percent 2 2 3 2 5 7" xfId="13412" xr:uid="{00000000-0005-0000-0000-0000A1340000}"/>
    <cellStyle name="Percent 2 2 3 2 5 8" xfId="13413" xr:uid="{00000000-0005-0000-0000-0000A2340000}"/>
    <cellStyle name="Percent 2 2 3 2 6" xfId="13414" xr:uid="{00000000-0005-0000-0000-0000A3340000}"/>
    <cellStyle name="Percent 2 2 3 2 6 2" xfId="13415" xr:uid="{00000000-0005-0000-0000-0000A4340000}"/>
    <cellStyle name="Percent 2 2 3 2 6 2 2" xfId="13416" xr:uid="{00000000-0005-0000-0000-0000A5340000}"/>
    <cellStyle name="Percent 2 2 3 2 6 2 2 2" xfId="13417" xr:uid="{00000000-0005-0000-0000-0000A6340000}"/>
    <cellStyle name="Percent 2 2 3 2 6 2 2 3" xfId="13418" xr:uid="{00000000-0005-0000-0000-0000A7340000}"/>
    <cellStyle name="Percent 2 2 3 2 6 2 2 4" xfId="13419" xr:uid="{00000000-0005-0000-0000-0000A8340000}"/>
    <cellStyle name="Percent 2 2 3 2 6 2 3" xfId="13420" xr:uid="{00000000-0005-0000-0000-0000A9340000}"/>
    <cellStyle name="Percent 2 2 3 2 6 2 3 2" xfId="13421" xr:uid="{00000000-0005-0000-0000-0000AA340000}"/>
    <cellStyle name="Percent 2 2 3 2 6 2 3 3" xfId="13422" xr:uid="{00000000-0005-0000-0000-0000AB340000}"/>
    <cellStyle name="Percent 2 2 3 2 6 2 3 4" xfId="13423" xr:uid="{00000000-0005-0000-0000-0000AC340000}"/>
    <cellStyle name="Percent 2 2 3 2 6 2 4" xfId="13424" xr:uid="{00000000-0005-0000-0000-0000AD340000}"/>
    <cellStyle name="Percent 2 2 3 2 6 2 5" xfId="13425" xr:uid="{00000000-0005-0000-0000-0000AE340000}"/>
    <cellStyle name="Percent 2 2 3 2 6 2 6" xfId="13426" xr:uid="{00000000-0005-0000-0000-0000AF340000}"/>
    <cellStyle name="Percent 2 2 3 2 6 3" xfId="13427" xr:uid="{00000000-0005-0000-0000-0000B0340000}"/>
    <cellStyle name="Percent 2 2 3 2 6 3 2" xfId="13428" xr:uid="{00000000-0005-0000-0000-0000B1340000}"/>
    <cellStyle name="Percent 2 2 3 2 6 3 2 2" xfId="13429" xr:uid="{00000000-0005-0000-0000-0000B2340000}"/>
    <cellStyle name="Percent 2 2 3 2 6 3 2 3" xfId="13430" xr:uid="{00000000-0005-0000-0000-0000B3340000}"/>
    <cellStyle name="Percent 2 2 3 2 6 3 2 4" xfId="13431" xr:uid="{00000000-0005-0000-0000-0000B4340000}"/>
    <cellStyle name="Percent 2 2 3 2 6 3 3" xfId="13432" xr:uid="{00000000-0005-0000-0000-0000B5340000}"/>
    <cellStyle name="Percent 2 2 3 2 6 3 3 2" xfId="13433" xr:uid="{00000000-0005-0000-0000-0000B6340000}"/>
    <cellStyle name="Percent 2 2 3 2 6 3 3 3" xfId="13434" xr:uid="{00000000-0005-0000-0000-0000B7340000}"/>
    <cellStyle name="Percent 2 2 3 2 6 3 3 4" xfId="13435" xr:uid="{00000000-0005-0000-0000-0000B8340000}"/>
    <cellStyle name="Percent 2 2 3 2 6 3 4" xfId="13436" xr:uid="{00000000-0005-0000-0000-0000B9340000}"/>
    <cellStyle name="Percent 2 2 3 2 6 3 5" xfId="13437" xr:uid="{00000000-0005-0000-0000-0000BA340000}"/>
    <cellStyle name="Percent 2 2 3 2 6 3 6" xfId="13438" xr:uid="{00000000-0005-0000-0000-0000BB340000}"/>
    <cellStyle name="Percent 2 2 3 2 6 4" xfId="13439" xr:uid="{00000000-0005-0000-0000-0000BC340000}"/>
    <cellStyle name="Percent 2 2 3 2 6 4 2" xfId="13440" xr:uid="{00000000-0005-0000-0000-0000BD340000}"/>
    <cellStyle name="Percent 2 2 3 2 6 4 3" xfId="13441" xr:uid="{00000000-0005-0000-0000-0000BE340000}"/>
    <cellStyle name="Percent 2 2 3 2 6 4 4" xfId="13442" xr:uid="{00000000-0005-0000-0000-0000BF340000}"/>
    <cellStyle name="Percent 2 2 3 2 6 5" xfId="13443" xr:uid="{00000000-0005-0000-0000-0000C0340000}"/>
    <cellStyle name="Percent 2 2 3 2 6 5 2" xfId="13444" xr:uid="{00000000-0005-0000-0000-0000C1340000}"/>
    <cellStyle name="Percent 2 2 3 2 6 5 3" xfId="13445" xr:uid="{00000000-0005-0000-0000-0000C2340000}"/>
    <cellStyle name="Percent 2 2 3 2 6 5 4" xfId="13446" xr:uid="{00000000-0005-0000-0000-0000C3340000}"/>
    <cellStyle name="Percent 2 2 3 2 6 6" xfId="13447" xr:uid="{00000000-0005-0000-0000-0000C4340000}"/>
    <cellStyle name="Percent 2 2 3 2 6 7" xfId="13448" xr:uid="{00000000-0005-0000-0000-0000C5340000}"/>
    <cellStyle name="Percent 2 2 3 2 6 8" xfId="13449" xr:uid="{00000000-0005-0000-0000-0000C6340000}"/>
    <cellStyle name="Percent 2 2 3 2 7" xfId="13450" xr:uid="{00000000-0005-0000-0000-0000C7340000}"/>
    <cellStyle name="Percent 2 2 3 2 7 2" xfId="13451" xr:uid="{00000000-0005-0000-0000-0000C8340000}"/>
    <cellStyle name="Percent 2 2 3 2 7 2 2" xfId="13452" xr:uid="{00000000-0005-0000-0000-0000C9340000}"/>
    <cellStyle name="Percent 2 2 3 2 7 2 3" xfId="13453" xr:uid="{00000000-0005-0000-0000-0000CA340000}"/>
    <cellStyle name="Percent 2 2 3 2 7 2 4" xfId="13454" xr:uid="{00000000-0005-0000-0000-0000CB340000}"/>
    <cellStyle name="Percent 2 2 3 2 7 3" xfId="13455" xr:uid="{00000000-0005-0000-0000-0000CC340000}"/>
    <cellStyle name="Percent 2 2 3 2 7 3 2" xfId="13456" xr:uid="{00000000-0005-0000-0000-0000CD340000}"/>
    <cellStyle name="Percent 2 2 3 2 7 3 3" xfId="13457" xr:uid="{00000000-0005-0000-0000-0000CE340000}"/>
    <cellStyle name="Percent 2 2 3 2 7 3 4" xfId="13458" xr:uid="{00000000-0005-0000-0000-0000CF340000}"/>
    <cellStyle name="Percent 2 2 3 2 7 4" xfId="13459" xr:uid="{00000000-0005-0000-0000-0000D0340000}"/>
    <cellStyle name="Percent 2 2 3 2 7 5" xfId="13460" xr:uid="{00000000-0005-0000-0000-0000D1340000}"/>
    <cellStyle name="Percent 2 2 3 2 7 6" xfId="13461" xr:uid="{00000000-0005-0000-0000-0000D2340000}"/>
    <cellStyle name="Percent 2 2 3 2 8" xfId="13462" xr:uid="{00000000-0005-0000-0000-0000D3340000}"/>
    <cellStyle name="Percent 2 2 3 2 8 2" xfId="13463" xr:uid="{00000000-0005-0000-0000-0000D4340000}"/>
    <cellStyle name="Percent 2 2 3 2 8 2 2" xfId="13464" xr:uid="{00000000-0005-0000-0000-0000D5340000}"/>
    <cellStyle name="Percent 2 2 3 2 8 2 3" xfId="13465" xr:uid="{00000000-0005-0000-0000-0000D6340000}"/>
    <cellStyle name="Percent 2 2 3 2 8 2 4" xfId="13466" xr:uid="{00000000-0005-0000-0000-0000D7340000}"/>
    <cellStyle name="Percent 2 2 3 2 8 3" xfId="13467" xr:uid="{00000000-0005-0000-0000-0000D8340000}"/>
    <cellStyle name="Percent 2 2 3 2 8 3 2" xfId="13468" xr:uid="{00000000-0005-0000-0000-0000D9340000}"/>
    <cellStyle name="Percent 2 2 3 2 8 3 3" xfId="13469" xr:uid="{00000000-0005-0000-0000-0000DA340000}"/>
    <cellStyle name="Percent 2 2 3 2 8 3 4" xfId="13470" xr:uid="{00000000-0005-0000-0000-0000DB340000}"/>
    <cellStyle name="Percent 2 2 3 2 8 4" xfId="13471" xr:uid="{00000000-0005-0000-0000-0000DC340000}"/>
    <cellStyle name="Percent 2 2 3 2 8 5" xfId="13472" xr:uid="{00000000-0005-0000-0000-0000DD340000}"/>
    <cellStyle name="Percent 2 2 3 2 8 6" xfId="13473" xr:uid="{00000000-0005-0000-0000-0000DE340000}"/>
    <cellStyle name="Percent 2 2 3 2 9" xfId="13474" xr:uid="{00000000-0005-0000-0000-0000DF340000}"/>
    <cellStyle name="Percent 2 2 3 2 9 2" xfId="13475" xr:uid="{00000000-0005-0000-0000-0000E0340000}"/>
    <cellStyle name="Percent 2 2 3 2 9 3" xfId="13476" xr:uid="{00000000-0005-0000-0000-0000E1340000}"/>
    <cellStyle name="Percent 2 2 3 2 9 4" xfId="13477" xr:uid="{00000000-0005-0000-0000-0000E2340000}"/>
    <cellStyle name="Percent 2 2 3 3" xfId="13478" xr:uid="{00000000-0005-0000-0000-0000E3340000}"/>
    <cellStyle name="Percent 2 2 3 3 10" xfId="13479" xr:uid="{00000000-0005-0000-0000-0000E4340000}"/>
    <cellStyle name="Percent 2 2 3 3 11" xfId="13480" xr:uid="{00000000-0005-0000-0000-0000E5340000}"/>
    <cellStyle name="Percent 2 2 3 3 12" xfId="13481" xr:uid="{00000000-0005-0000-0000-0000E6340000}"/>
    <cellStyle name="Percent 2 2 3 3 2" xfId="13482" xr:uid="{00000000-0005-0000-0000-0000E7340000}"/>
    <cellStyle name="Percent 2 2 3 3 2 10" xfId="13483" xr:uid="{00000000-0005-0000-0000-0000E8340000}"/>
    <cellStyle name="Percent 2 2 3 3 2 2" xfId="13484" xr:uid="{00000000-0005-0000-0000-0000E9340000}"/>
    <cellStyle name="Percent 2 2 3 3 2 2 2" xfId="13485" xr:uid="{00000000-0005-0000-0000-0000EA340000}"/>
    <cellStyle name="Percent 2 2 3 3 2 2 2 2" xfId="13486" xr:uid="{00000000-0005-0000-0000-0000EB340000}"/>
    <cellStyle name="Percent 2 2 3 3 2 2 2 2 2" xfId="13487" xr:uid="{00000000-0005-0000-0000-0000EC340000}"/>
    <cellStyle name="Percent 2 2 3 3 2 2 2 2 3" xfId="13488" xr:uid="{00000000-0005-0000-0000-0000ED340000}"/>
    <cellStyle name="Percent 2 2 3 3 2 2 2 2 4" xfId="13489" xr:uid="{00000000-0005-0000-0000-0000EE340000}"/>
    <cellStyle name="Percent 2 2 3 3 2 2 2 3" xfId="13490" xr:uid="{00000000-0005-0000-0000-0000EF340000}"/>
    <cellStyle name="Percent 2 2 3 3 2 2 2 3 2" xfId="13491" xr:uid="{00000000-0005-0000-0000-0000F0340000}"/>
    <cellStyle name="Percent 2 2 3 3 2 2 2 3 3" xfId="13492" xr:uid="{00000000-0005-0000-0000-0000F1340000}"/>
    <cellStyle name="Percent 2 2 3 3 2 2 2 3 4" xfId="13493" xr:uid="{00000000-0005-0000-0000-0000F2340000}"/>
    <cellStyle name="Percent 2 2 3 3 2 2 2 4" xfId="13494" xr:uid="{00000000-0005-0000-0000-0000F3340000}"/>
    <cellStyle name="Percent 2 2 3 3 2 2 2 5" xfId="13495" xr:uid="{00000000-0005-0000-0000-0000F4340000}"/>
    <cellStyle name="Percent 2 2 3 3 2 2 2 6" xfId="13496" xr:uid="{00000000-0005-0000-0000-0000F5340000}"/>
    <cellStyle name="Percent 2 2 3 3 2 2 3" xfId="13497" xr:uid="{00000000-0005-0000-0000-0000F6340000}"/>
    <cellStyle name="Percent 2 2 3 3 2 2 3 2" xfId="13498" xr:uid="{00000000-0005-0000-0000-0000F7340000}"/>
    <cellStyle name="Percent 2 2 3 3 2 2 3 2 2" xfId="13499" xr:uid="{00000000-0005-0000-0000-0000F8340000}"/>
    <cellStyle name="Percent 2 2 3 3 2 2 3 2 3" xfId="13500" xr:uid="{00000000-0005-0000-0000-0000F9340000}"/>
    <cellStyle name="Percent 2 2 3 3 2 2 3 2 4" xfId="13501" xr:uid="{00000000-0005-0000-0000-0000FA340000}"/>
    <cellStyle name="Percent 2 2 3 3 2 2 3 3" xfId="13502" xr:uid="{00000000-0005-0000-0000-0000FB340000}"/>
    <cellStyle name="Percent 2 2 3 3 2 2 3 3 2" xfId="13503" xr:uid="{00000000-0005-0000-0000-0000FC340000}"/>
    <cellStyle name="Percent 2 2 3 3 2 2 3 3 3" xfId="13504" xr:uid="{00000000-0005-0000-0000-0000FD340000}"/>
    <cellStyle name="Percent 2 2 3 3 2 2 3 3 4" xfId="13505" xr:uid="{00000000-0005-0000-0000-0000FE340000}"/>
    <cellStyle name="Percent 2 2 3 3 2 2 3 4" xfId="13506" xr:uid="{00000000-0005-0000-0000-0000FF340000}"/>
    <cellStyle name="Percent 2 2 3 3 2 2 3 5" xfId="13507" xr:uid="{00000000-0005-0000-0000-000000350000}"/>
    <cellStyle name="Percent 2 2 3 3 2 2 3 6" xfId="13508" xr:uid="{00000000-0005-0000-0000-000001350000}"/>
    <cellStyle name="Percent 2 2 3 3 2 2 4" xfId="13509" xr:uid="{00000000-0005-0000-0000-000002350000}"/>
    <cellStyle name="Percent 2 2 3 3 2 2 4 2" xfId="13510" xr:uid="{00000000-0005-0000-0000-000003350000}"/>
    <cellStyle name="Percent 2 2 3 3 2 2 4 3" xfId="13511" xr:uid="{00000000-0005-0000-0000-000004350000}"/>
    <cellStyle name="Percent 2 2 3 3 2 2 4 4" xfId="13512" xr:uid="{00000000-0005-0000-0000-000005350000}"/>
    <cellStyle name="Percent 2 2 3 3 2 2 5" xfId="13513" xr:uid="{00000000-0005-0000-0000-000006350000}"/>
    <cellStyle name="Percent 2 2 3 3 2 2 5 2" xfId="13514" xr:uid="{00000000-0005-0000-0000-000007350000}"/>
    <cellStyle name="Percent 2 2 3 3 2 2 5 3" xfId="13515" xr:uid="{00000000-0005-0000-0000-000008350000}"/>
    <cellStyle name="Percent 2 2 3 3 2 2 5 4" xfId="13516" xr:uid="{00000000-0005-0000-0000-000009350000}"/>
    <cellStyle name="Percent 2 2 3 3 2 2 6" xfId="13517" xr:uid="{00000000-0005-0000-0000-00000A350000}"/>
    <cellStyle name="Percent 2 2 3 3 2 2 7" xfId="13518" xr:uid="{00000000-0005-0000-0000-00000B350000}"/>
    <cellStyle name="Percent 2 2 3 3 2 2 8" xfId="13519" xr:uid="{00000000-0005-0000-0000-00000C350000}"/>
    <cellStyle name="Percent 2 2 3 3 2 3" xfId="13520" xr:uid="{00000000-0005-0000-0000-00000D350000}"/>
    <cellStyle name="Percent 2 2 3 3 2 3 2" xfId="13521" xr:uid="{00000000-0005-0000-0000-00000E350000}"/>
    <cellStyle name="Percent 2 2 3 3 2 3 2 2" xfId="13522" xr:uid="{00000000-0005-0000-0000-00000F350000}"/>
    <cellStyle name="Percent 2 2 3 3 2 3 2 2 2" xfId="13523" xr:uid="{00000000-0005-0000-0000-000010350000}"/>
    <cellStyle name="Percent 2 2 3 3 2 3 2 2 3" xfId="13524" xr:uid="{00000000-0005-0000-0000-000011350000}"/>
    <cellStyle name="Percent 2 2 3 3 2 3 2 2 4" xfId="13525" xr:uid="{00000000-0005-0000-0000-000012350000}"/>
    <cellStyle name="Percent 2 2 3 3 2 3 2 3" xfId="13526" xr:uid="{00000000-0005-0000-0000-000013350000}"/>
    <cellStyle name="Percent 2 2 3 3 2 3 2 3 2" xfId="13527" xr:uid="{00000000-0005-0000-0000-000014350000}"/>
    <cellStyle name="Percent 2 2 3 3 2 3 2 3 3" xfId="13528" xr:uid="{00000000-0005-0000-0000-000015350000}"/>
    <cellStyle name="Percent 2 2 3 3 2 3 2 3 4" xfId="13529" xr:uid="{00000000-0005-0000-0000-000016350000}"/>
    <cellStyle name="Percent 2 2 3 3 2 3 2 4" xfId="13530" xr:uid="{00000000-0005-0000-0000-000017350000}"/>
    <cellStyle name="Percent 2 2 3 3 2 3 2 5" xfId="13531" xr:uid="{00000000-0005-0000-0000-000018350000}"/>
    <cellStyle name="Percent 2 2 3 3 2 3 2 6" xfId="13532" xr:uid="{00000000-0005-0000-0000-000019350000}"/>
    <cellStyle name="Percent 2 2 3 3 2 3 3" xfId="13533" xr:uid="{00000000-0005-0000-0000-00001A350000}"/>
    <cellStyle name="Percent 2 2 3 3 2 3 3 2" xfId="13534" xr:uid="{00000000-0005-0000-0000-00001B350000}"/>
    <cellStyle name="Percent 2 2 3 3 2 3 3 2 2" xfId="13535" xr:uid="{00000000-0005-0000-0000-00001C350000}"/>
    <cellStyle name="Percent 2 2 3 3 2 3 3 2 3" xfId="13536" xr:uid="{00000000-0005-0000-0000-00001D350000}"/>
    <cellStyle name="Percent 2 2 3 3 2 3 3 2 4" xfId="13537" xr:uid="{00000000-0005-0000-0000-00001E350000}"/>
    <cellStyle name="Percent 2 2 3 3 2 3 3 3" xfId="13538" xr:uid="{00000000-0005-0000-0000-00001F350000}"/>
    <cellStyle name="Percent 2 2 3 3 2 3 3 3 2" xfId="13539" xr:uid="{00000000-0005-0000-0000-000020350000}"/>
    <cellStyle name="Percent 2 2 3 3 2 3 3 3 3" xfId="13540" xr:uid="{00000000-0005-0000-0000-000021350000}"/>
    <cellStyle name="Percent 2 2 3 3 2 3 3 3 4" xfId="13541" xr:uid="{00000000-0005-0000-0000-000022350000}"/>
    <cellStyle name="Percent 2 2 3 3 2 3 3 4" xfId="13542" xr:uid="{00000000-0005-0000-0000-000023350000}"/>
    <cellStyle name="Percent 2 2 3 3 2 3 3 5" xfId="13543" xr:uid="{00000000-0005-0000-0000-000024350000}"/>
    <cellStyle name="Percent 2 2 3 3 2 3 3 6" xfId="13544" xr:uid="{00000000-0005-0000-0000-000025350000}"/>
    <cellStyle name="Percent 2 2 3 3 2 3 4" xfId="13545" xr:uid="{00000000-0005-0000-0000-000026350000}"/>
    <cellStyle name="Percent 2 2 3 3 2 3 4 2" xfId="13546" xr:uid="{00000000-0005-0000-0000-000027350000}"/>
    <cellStyle name="Percent 2 2 3 3 2 3 4 3" xfId="13547" xr:uid="{00000000-0005-0000-0000-000028350000}"/>
    <cellStyle name="Percent 2 2 3 3 2 3 4 4" xfId="13548" xr:uid="{00000000-0005-0000-0000-000029350000}"/>
    <cellStyle name="Percent 2 2 3 3 2 3 5" xfId="13549" xr:uid="{00000000-0005-0000-0000-00002A350000}"/>
    <cellStyle name="Percent 2 2 3 3 2 3 5 2" xfId="13550" xr:uid="{00000000-0005-0000-0000-00002B350000}"/>
    <cellStyle name="Percent 2 2 3 3 2 3 5 3" xfId="13551" xr:uid="{00000000-0005-0000-0000-00002C350000}"/>
    <cellStyle name="Percent 2 2 3 3 2 3 5 4" xfId="13552" xr:uid="{00000000-0005-0000-0000-00002D350000}"/>
    <cellStyle name="Percent 2 2 3 3 2 3 6" xfId="13553" xr:uid="{00000000-0005-0000-0000-00002E350000}"/>
    <cellStyle name="Percent 2 2 3 3 2 3 7" xfId="13554" xr:uid="{00000000-0005-0000-0000-00002F350000}"/>
    <cellStyle name="Percent 2 2 3 3 2 3 8" xfId="13555" xr:uid="{00000000-0005-0000-0000-000030350000}"/>
    <cellStyle name="Percent 2 2 3 3 2 4" xfId="13556" xr:uid="{00000000-0005-0000-0000-000031350000}"/>
    <cellStyle name="Percent 2 2 3 3 2 4 2" xfId="13557" xr:uid="{00000000-0005-0000-0000-000032350000}"/>
    <cellStyle name="Percent 2 2 3 3 2 4 2 2" xfId="13558" xr:uid="{00000000-0005-0000-0000-000033350000}"/>
    <cellStyle name="Percent 2 2 3 3 2 4 2 3" xfId="13559" xr:uid="{00000000-0005-0000-0000-000034350000}"/>
    <cellStyle name="Percent 2 2 3 3 2 4 2 4" xfId="13560" xr:uid="{00000000-0005-0000-0000-000035350000}"/>
    <cellStyle name="Percent 2 2 3 3 2 4 3" xfId="13561" xr:uid="{00000000-0005-0000-0000-000036350000}"/>
    <cellStyle name="Percent 2 2 3 3 2 4 3 2" xfId="13562" xr:uid="{00000000-0005-0000-0000-000037350000}"/>
    <cellStyle name="Percent 2 2 3 3 2 4 3 3" xfId="13563" xr:uid="{00000000-0005-0000-0000-000038350000}"/>
    <cellStyle name="Percent 2 2 3 3 2 4 3 4" xfId="13564" xr:uid="{00000000-0005-0000-0000-000039350000}"/>
    <cellStyle name="Percent 2 2 3 3 2 4 4" xfId="13565" xr:uid="{00000000-0005-0000-0000-00003A350000}"/>
    <cellStyle name="Percent 2 2 3 3 2 4 5" xfId="13566" xr:uid="{00000000-0005-0000-0000-00003B350000}"/>
    <cellStyle name="Percent 2 2 3 3 2 4 6" xfId="13567" xr:uid="{00000000-0005-0000-0000-00003C350000}"/>
    <cellStyle name="Percent 2 2 3 3 2 5" xfId="13568" xr:uid="{00000000-0005-0000-0000-00003D350000}"/>
    <cellStyle name="Percent 2 2 3 3 2 5 2" xfId="13569" xr:uid="{00000000-0005-0000-0000-00003E350000}"/>
    <cellStyle name="Percent 2 2 3 3 2 5 2 2" xfId="13570" xr:uid="{00000000-0005-0000-0000-00003F350000}"/>
    <cellStyle name="Percent 2 2 3 3 2 5 2 3" xfId="13571" xr:uid="{00000000-0005-0000-0000-000040350000}"/>
    <cellStyle name="Percent 2 2 3 3 2 5 2 4" xfId="13572" xr:uid="{00000000-0005-0000-0000-000041350000}"/>
    <cellStyle name="Percent 2 2 3 3 2 5 3" xfId="13573" xr:uid="{00000000-0005-0000-0000-000042350000}"/>
    <cellStyle name="Percent 2 2 3 3 2 5 3 2" xfId="13574" xr:uid="{00000000-0005-0000-0000-000043350000}"/>
    <cellStyle name="Percent 2 2 3 3 2 5 3 3" xfId="13575" xr:uid="{00000000-0005-0000-0000-000044350000}"/>
    <cellStyle name="Percent 2 2 3 3 2 5 3 4" xfId="13576" xr:uid="{00000000-0005-0000-0000-000045350000}"/>
    <cellStyle name="Percent 2 2 3 3 2 5 4" xfId="13577" xr:uid="{00000000-0005-0000-0000-000046350000}"/>
    <cellStyle name="Percent 2 2 3 3 2 5 5" xfId="13578" xr:uid="{00000000-0005-0000-0000-000047350000}"/>
    <cellStyle name="Percent 2 2 3 3 2 5 6" xfId="13579" xr:uid="{00000000-0005-0000-0000-000048350000}"/>
    <cellStyle name="Percent 2 2 3 3 2 6" xfId="13580" xr:uid="{00000000-0005-0000-0000-000049350000}"/>
    <cellStyle name="Percent 2 2 3 3 2 6 2" xfId="13581" xr:uid="{00000000-0005-0000-0000-00004A350000}"/>
    <cellStyle name="Percent 2 2 3 3 2 6 3" xfId="13582" xr:uid="{00000000-0005-0000-0000-00004B350000}"/>
    <cellStyle name="Percent 2 2 3 3 2 6 4" xfId="13583" xr:uid="{00000000-0005-0000-0000-00004C350000}"/>
    <cellStyle name="Percent 2 2 3 3 2 7" xfId="13584" xr:uid="{00000000-0005-0000-0000-00004D350000}"/>
    <cellStyle name="Percent 2 2 3 3 2 7 2" xfId="13585" xr:uid="{00000000-0005-0000-0000-00004E350000}"/>
    <cellStyle name="Percent 2 2 3 3 2 7 3" xfId="13586" xr:uid="{00000000-0005-0000-0000-00004F350000}"/>
    <cellStyle name="Percent 2 2 3 3 2 7 4" xfId="13587" xr:uid="{00000000-0005-0000-0000-000050350000}"/>
    <cellStyle name="Percent 2 2 3 3 2 8" xfId="13588" xr:uid="{00000000-0005-0000-0000-000051350000}"/>
    <cellStyle name="Percent 2 2 3 3 2 9" xfId="13589" xr:uid="{00000000-0005-0000-0000-000052350000}"/>
    <cellStyle name="Percent 2 2 3 3 3" xfId="13590" xr:uid="{00000000-0005-0000-0000-000053350000}"/>
    <cellStyle name="Percent 2 2 3 3 3 2" xfId="13591" xr:uid="{00000000-0005-0000-0000-000054350000}"/>
    <cellStyle name="Percent 2 2 3 3 3 2 2" xfId="13592" xr:uid="{00000000-0005-0000-0000-000055350000}"/>
    <cellStyle name="Percent 2 2 3 3 3 2 2 2" xfId="13593" xr:uid="{00000000-0005-0000-0000-000056350000}"/>
    <cellStyle name="Percent 2 2 3 3 3 2 2 3" xfId="13594" xr:uid="{00000000-0005-0000-0000-000057350000}"/>
    <cellStyle name="Percent 2 2 3 3 3 2 2 4" xfId="13595" xr:uid="{00000000-0005-0000-0000-000058350000}"/>
    <cellStyle name="Percent 2 2 3 3 3 2 3" xfId="13596" xr:uid="{00000000-0005-0000-0000-000059350000}"/>
    <cellStyle name="Percent 2 2 3 3 3 2 3 2" xfId="13597" xr:uid="{00000000-0005-0000-0000-00005A350000}"/>
    <cellStyle name="Percent 2 2 3 3 3 2 3 3" xfId="13598" xr:uid="{00000000-0005-0000-0000-00005B350000}"/>
    <cellStyle name="Percent 2 2 3 3 3 2 3 4" xfId="13599" xr:uid="{00000000-0005-0000-0000-00005C350000}"/>
    <cellStyle name="Percent 2 2 3 3 3 2 4" xfId="13600" xr:uid="{00000000-0005-0000-0000-00005D350000}"/>
    <cellStyle name="Percent 2 2 3 3 3 2 5" xfId="13601" xr:uid="{00000000-0005-0000-0000-00005E350000}"/>
    <cellStyle name="Percent 2 2 3 3 3 2 6" xfId="13602" xr:uid="{00000000-0005-0000-0000-00005F350000}"/>
    <cellStyle name="Percent 2 2 3 3 3 3" xfId="13603" xr:uid="{00000000-0005-0000-0000-000060350000}"/>
    <cellStyle name="Percent 2 2 3 3 3 3 2" xfId="13604" xr:uid="{00000000-0005-0000-0000-000061350000}"/>
    <cellStyle name="Percent 2 2 3 3 3 3 2 2" xfId="13605" xr:uid="{00000000-0005-0000-0000-000062350000}"/>
    <cellStyle name="Percent 2 2 3 3 3 3 2 3" xfId="13606" xr:uid="{00000000-0005-0000-0000-000063350000}"/>
    <cellStyle name="Percent 2 2 3 3 3 3 2 4" xfId="13607" xr:uid="{00000000-0005-0000-0000-000064350000}"/>
    <cellStyle name="Percent 2 2 3 3 3 3 3" xfId="13608" xr:uid="{00000000-0005-0000-0000-000065350000}"/>
    <cellStyle name="Percent 2 2 3 3 3 3 3 2" xfId="13609" xr:uid="{00000000-0005-0000-0000-000066350000}"/>
    <cellStyle name="Percent 2 2 3 3 3 3 3 3" xfId="13610" xr:uid="{00000000-0005-0000-0000-000067350000}"/>
    <cellStyle name="Percent 2 2 3 3 3 3 3 4" xfId="13611" xr:uid="{00000000-0005-0000-0000-000068350000}"/>
    <cellStyle name="Percent 2 2 3 3 3 3 4" xfId="13612" xr:uid="{00000000-0005-0000-0000-000069350000}"/>
    <cellStyle name="Percent 2 2 3 3 3 3 5" xfId="13613" xr:uid="{00000000-0005-0000-0000-00006A350000}"/>
    <cellStyle name="Percent 2 2 3 3 3 3 6" xfId="13614" xr:uid="{00000000-0005-0000-0000-00006B350000}"/>
    <cellStyle name="Percent 2 2 3 3 3 4" xfId="13615" xr:uid="{00000000-0005-0000-0000-00006C350000}"/>
    <cellStyle name="Percent 2 2 3 3 3 4 2" xfId="13616" xr:uid="{00000000-0005-0000-0000-00006D350000}"/>
    <cellStyle name="Percent 2 2 3 3 3 4 3" xfId="13617" xr:uid="{00000000-0005-0000-0000-00006E350000}"/>
    <cellStyle name="Percent 2 2 3 3 3 4 4" xfId="13618" xr:uid="{00000000-0005-0000-0000-00006F350000}"/>
    <cellStyle name="Percent 2 2 3 3 3 5" xfId="13619" xr:uid="{00000000-0005-0000-0000-000070350000}"/>
    <cellStyle name="Percent 2 2 3 3 3 5 2" xfId="13620" xr:uid="{00000000-0005-0000-0000-000071350000}"/>
    <cellStyle name="Percent 2 2 3 3 3 5 3" xfId="13621" xr:uid="{00000000-0005-0000-0000-000072350000}"/>
    <cellStyle name="Percent 2 2 3 3 3 5 4" xfId="13622" xr:uid="{00000000-0005-0000-0000-000073350000}"/>
    <cellStyle name="Percent 2 2 3 3 3 6" xfId="13623" xr:uid="{00000000-0005-0000-0000-000074350000}"/>
    <cellStyle name="Percent 2 2 3 3 3 7" xfId="13624" xr:uid="{00000000-0005-0000-0000-000075350000}"/>
    <cellStyle name="Percent 2 2 3 3 3 8" xfId="13625" xr:uid="{00000000-0005-0000-0000-000076350000}"/>
    <cellStyle name="Percent 2 2 3 3 4" xfId="13626" xr:uid="{00000000-0005-0000-0000-000077350000}"/>
    <cellStyle name="Percent 2 2 3 3 4 2" xfId="13627" xr:uid="{00000000-0005-0000-0000-000078350000}"/>
    <cellStyle name="Percent 2 2 3 3 4 2 2" xfId="13628" xr:uid="{00000000-0005-0000-0000-000079350000}"/>
    <cellStyle name="Percent 2 2 3 3 4 2 2 2" xfId="13629" xr:uid="{00000000-0005-0000-0000-00007A350000}"/>
    <cellStyle name="Percent 2 2 3 3 4 2 2 3" xfId="13630" xr:uid="{00000000-0005-0000-0000-00007B350000}"/>
    <cellStyle name="Percent 2 2 3 3 4 2 2 4" xfId="13631" xr:uid="{00000000-0005-0000-0000-00007C350000}"/>
    <cellStyle name="Percent 2 2 3 3 4 2 3" xfId="13632" xr:uid="{00000000-0005-0000-0000-00007D350000}"/>
    <cellStyle name="Percent 2 2 3 3 4 2 3 2" xfId="13633" xr:uid="{00000000-0005-0000-0000-00007E350000}"/>
    <cellStyle name="Percent 2 2 3 3 4 2 3 3" xfId="13634" xr:uid="{00000000-0005-0000-0000-00007F350000}"/>
    <cellStyle name="Percent 2 2 3 3 4 2 3 4" xfId="13635" xr:uid="{00000000-0005-0000-0000-000080350000}"/>
    <cellStyle name="Percent 2 2 3 3 4 2 4" xfId="13636" xr:uid="{00000000-0005-0000-0000-000081350000}"/>
    <cellStyle name="Percent 2 2 3 3 4 2 5" xfId="13637" xr:uid="{00000000-0005-0000-0000-000082350000}"/>
    <cellStyle name="Percent 2 2 3 3 4 2 6" xfId="13638" xr:uid="{00000000-0005-0000-0000-000083350000}"/>
    <cellStyle name="Percent 2 2 3 3 4 3" xfId="13639" xr:uid="{00000000-0005-0000-0000-000084350000}"/>
    <cellStyle name="Percent 2 2 3 3 4 3 2" xfId="13640" xr:uid="{00000000-0005-0000-0000-000085350000}"/>
    <cellStyle name="Percent 2 2 3 3 4 3 2 2" xfId="13641" xr:uid="{00000000-0005-0000-0000-000086350000}"/>
    <cellStyle name="Percent 2 2 3 3 4 3 2 3" xfId="13642" xr:uid="{00000000-0005-0000-0000-000087350000}"/>
    <cellStyle name="Percent 2 2 3 3 4 3 2 4" xfId="13643" xr:uid="{00000000-0005-0000-0000-000088350000}"/>
    <cellStyle name="Percent 2 2 3 3 4 3 3" xfId="13644" xr:uid="{00000000-0005-0000-0000-000089350000}"/>
    <cellStyle name="Percent 2 2 3 3 4 3 3 2" xfId="13645" xr:uid="{00000000-0005-0000-0000-00008A350000}"/>
    <cellStyle name="Percent 2 2 3 3 4 3 3 3" xfId="13646" xr:uid="{00000000-0005-0000-0000-00008B350000}"/>
    <cellStyle name="Percent 2 2 3 3 4 3 3 4" xfId="13647" xr:uid="{00000000-0005-0000-0000-00008C350000}"/>
    <cellStyle name="Percent 2 2 3 3 4 3 4" xfId="13648" xr:uid="{00000000-0005-0000-0000-00008D350000}"/>
    <cellStyle name="Percent 2 2 3 3 4 3 5" xfId="13649" xr:uid="{00000000-0005-0000-0000-00008E350000}"/>
    <cellStyle name="Percent 2 2 3 3 4 3 6" xfId="13650" xr:uid="{00000000-0005-0000-0000-00008F350000}"/>
    <cellStyle name="Percent 2 2 3 3 4 4" xfId="13651" xr:uid="{00000000-0005-0000-0000-000090350000}"/>
    <cellStyle name="Percent 2 2 3 3 4 4 2" xfId="13652" xr:uid="{00000000-0005-0000-0000-000091350000}"/>
    <cellStyle name="Percent 2 2 3 3 4 4 3" xfId="13653" xr:uid="{00000000-0005-0000-0000-000092350000}"/>
    <cellStyle name="Percent 2 2 3 3 4 4 4" xfId="13654" xr:uid="{00000000-0005-0000-0000-000093350000}"/>
    <cellStyle name="Percent 2 2 3 3 4 5" xfId="13655" xr:uid="{00000000-0005-0000-0000-000094350000}"/>
    <cellStyle name="Percent 2 2 3 3 4 5 2" xfId="13656" xr:uid="{00000000-0005-0000-0000-000095350000}"/>
    <cellStyle name="Percent 2 2 3 3 4 5 3" xfId="13657" xr:uid="{00000000-0005-0000-0000-000096350000}"/>
    <cellStyle name="Percent 2 2 3 3 4 5 4" xfId="13658" xr:uid="{00000000-0005-0000-0000-000097350000}"/>
    <cellStyle name="Percent 2 2 3 3 4 6" xfId="13659" xr:uid="{00000000-0005-0000-0000-000098350000}"/>
    <cellStyle name="Percent 2 2 3 3 4 7" xfId="13660" xr:uid="{00000000-0005-0000-0000-000099350000}"/>
    <cellStyle name="Percent 2 2 3 3 4 8" xfId="13661" xr:uid="{00000000-0005-0000-0000-00009A350000}"/>
    <cellStyle name="Percent 2 2 3 3 5" xfId="13662" xr:uid="{00000000-0005-0000-0000-00009B350000}"/>
    <cellStyle name="Percent 2 2 3 3 5 2" xfId="13663" xr:uid="{00000000-0005-0000-0000-00009C350000}"/>
    <cellStyle name="Percent 2 2 3 3 5 2 2" xfId="13664" xr:uid="{00000000-0005-0000-0000-00009D350000}"/>
    <cellStyle name="Percent 2 2 3 3 5 2 2 2" xfId="13665" xr:uid="{00000000-0005-0000-0000-00009E350000}"/>
    <cellStyle name="Percent 2 2 3 3 5 2 2 3" xfId="13666" xr:uid="{00000000-0005-0000-0000-00009F350000}"/>
    <cellStyle name="Percent 2 2 3 3 5 2 2 4" xfId="13667" xr:uid="{00000000-0005-0000-0000-0000A0350000}"/>
    <cellStyle name="Percent 2 2 3 3 5 2 3" xfId="13668" xr:uid="{00000000-0005-0000-0000-0000A1350000}"/>
    <cellStyle name="Percent 2 2 3 3 5 2 3 2" xfId="13669" xr:uid="{00000000-0005-0000-0000-0000A2350000}"/>
    <cellStyle name="Percent 2 2 3 3 5 2 3 3" xfId="13670" xr:uid="{00000000-0005-0000-0000-0000A3350000}"/>
    <cellStyle name="Percent 2 2 3 3 5 2 3 4" xfId="13671" xr:uid="{00000000-0005-0000-0000-0000A4350000}"/>
    <cellStyle name="Percent 2 2 3 3 5 2 4" xfId="13672" xr:uid="{00000000-0005-0000-0000-0000A5350000}"/>
    <cellStyle name="Percent 2 2 3 3 5 2 5" xfId="13673" xr:uid="{00000000-0005-0000-0000-0000A6350000}"/>
    <cellStyle name="Percent 2 2 3 3 5 2 6" xfId="13674" xr:uid="{00000000-0005-0000-0000-0000A7350000}"/>
    <cellStyle name="Percent 2 2 3 3 5 3" xfId="13675" xr:uid="{00000000-0005-0000-0000-0000A8350000}"/>
    <cellStyle name="Percent 2 2 3 3 5 3 2" xfId="13676" xr:uid="{00000000-0005-0000-0000-0000A9350000}"/>
    <cellStyle name="Percent 2 2 3 3 5 3 2 2" xfId="13677" xr:uid="{00000000-0005-0000-0000-0000AA350000}"/>
    <cellStyle name="Percent 2 2 3 3 5 3 2 3" xfId="13678" xr:uid="{00000000-0005-0000-0000-0000AB350000}"/>
    <cellStyle name="Percent 2 2 3 3 5 3 2 4" xfId="13679" xr:uid="{00000000-0005-0000-0000-0000AC350000}"/>
    <cellStyle name="Percent 2 2 3 3 5 3 3" xfId="13680" xr:uid="{00000000-0005-0000-0000-0000AD350000}"/>
    <cellStyle name="Percent 2 2 3 3 5 3 3 2" xfId="13681" xr:uid="{00000000-0005-0000-0000-0000AE350000}"/>
    <cellStyle name="Percent 2 2 3 3 5 3 3 3" xfId="13682" xr:uid="{00000000-0005-0000-0000-0000AF350000}"/>
    <cellStyle name="Percent 2 2 3 3 5 3 3 4" xfId="13683" xr:uid="{00000000-0005-0000-0000-0000B0350000}"/>
    <cellStyle name="Percent 2 2 3 3 5 3 4" xfId="13684" xr:uid="{00000000-0005-0000-0000-0000B1350000}"/>
    <cellStyle name="Percent 2 2 3 3 5 3 5" xfId="13685" xr:uid="{00000000-0005-0000-0000-0000B2350000}"/>
    <cellStyle name="Percent 2 2 3 3 5 3 6" xfId="13686" xr:uid="{00000000-0005-0000-0000-0000B3350000}"/>
    <cellStyle name="Percent 2 2 3 3 5 4" xfId="13687" xr:uid="{00000000-0005-0000-0000-0000B4350000}"/>
    <cellStyle name="Percent 2 2 3 3 5 4 2" xfId="13688" xr:uid="{00000000-0005-0000-0000-0000B5350000}"/>
    <cellStyle name="Percent 2 2 3 3 5 4 3" xfId="13689" xr:uid="{00000000-0005-0000-0000-0000B6350000}"/>
    <cellStyle name="Percent 2 2 3 3 5 4 4" xfId="13690" xr:uid="{00000000-0005-0000-0000-0000B7350000}"/>
    <cellStyle name="Percent 2 2 3 3 5 5" xfId="13691" xr:uid="{00000000-0005-0000-0000-0000B8350000}"/>
    <cellStyle name="Percent 2 2 3 3 5 5 2" xfId="13692" xr:uid="{00000000-0005-0000-0000-0000B9350000}"/>
    <cellStyle name="Percent 2 2 3 3 5 5 3" xfId="13693" xr:uid="{00000000-0005-0000-0000-0000BA350000}"/>
    <cellStyle name="Percent 2 2 3 3 5 5 4" xfId="13694" xr:uid="{00000000-0005-0000-0000-0000BB350000}"/>
    <cellStyle name="Percent 2 2 3 3 5 6" xfId="13695" xr:uid="{00000000-0005-0000-0000-0000BC350000}"/>
    <cellStyle name="Percent 2 2 3 3 5 7" xfId="13696" xr:uid="{00000000-0005-0000-0000-0000BD350000}"/>
    <cellStyle name="Percent 2 2 3 3 5 8" xfId="13697" xr:uid="{00000000-0005-0000-0000-0000BE350000}"/>
    <cellStyle name="Percent 2 2 3 3 6" xfId="13698" xr:uid="{00000000-0005-0000-0000-0000BF350000}"/>
    <cellStyle name="Percent 2 2 3 3 6 2" xfId="13699" xr:uid="{00000000-0005-0000-0000-0000C0350000}"/>
    <cellStyle name="Percent 2 2 3 3 6 2 2" xfId="13700" xr:uid="{00000000-0005-0000-0000-0000C1350000}"/>
    <cellStyle name="Percent 2 2 3 3 6 2 3" xfId="13701" xr:uid="{00000000-0005-0000-0000-0000C2350000}"/>
    <cellStyle name="Percent 2 2 3 3 6 2 4" xfId="13702" xr:uid="{00000000-0005-0000-0000-0000C3350000}"/>
    <cellStyle name="Percent 2 2 3 3 6 3" xfId="13703" xr:uid="{00000000-0005-0000-0000-0000C4350000}"/>
    <cellStyle name="Percent 2 2 3 3 6 3 2" xfId="13704" xr:uid="{00000000-0005-0000-0000-0000C5350000}"/>
    <cellStyle name="Percent 2 2 3 3 6 3 3" xfId="13705" xr:uid="{00000000-0005-0000-0000-0000C6350000}"/>
    <cellStyle name="Percent 2 2 3 3 6 3 4" xfId="13706" xr:uid="{00000000-0005-0000-0000-0000C7350000}"/>
    <cellStyle name="Percent 2 2 3 3 6 4" xfId="13707" xr:uid="{00000000-0005-0000-0000-0000C8350000}"/>
    <cellStyle name="Percent 2 2 3 3 6 5" xfId="13708" xr:uid="{00000000-0005-0000-0000-0000C9350000}"/>
    <cellStyle name="Percent 2 2 3 3 6 6" xfId="13709" xr:uid="{00000000-0005-0000-0000-0000CA350000}"/>
    <cellStyle name="Percent 2 2 3 3 7" xfId="13710" xr:uid="{00000000-0005-0000-0000-0000CB350000}"/>
    <cellStyle name="Percent 2 2 3 3 7 2" xfId="13711" xr:uid="{00000000-0005-0000-0000-0000CC350000}"/>
    <cellStyle name="Percent 2 2 3 3 7 2 2" xfId="13712" xr:uid="{00000000-0005-0000-0000-0000CD350000}"/>
    <cellStyle name="Percent 2 2 3 3 7 2 3" xfId="13713" xr:uid="{00000000-0005-0000-0000-0000CE350000}"/>
    <cellStyle name="Percent 2 2 3 3 7 2 4" xfId="13714" xr:uid="{00000000-0005-0000-0000-0000CF350000}"/>
    <cellStyle name="Percent 2 2 3 3 7 3" xfId="13715" xr:uid="{00000000-0005-0000-0000-0000D0350000}"/>
    <cellStyle name="Percent 2 2 3 3 7 3 2" xfId="13716" xr:uid="{00000000-0005-0000-0000-0000D1350000}"/>
    <cellStyle name="Percent 2 2 3 3 7 3 3" xfId="13717" xr:uid="{00000000-0005-0000-0000-0000D2350000}"/>
    <cellStyle name="Percent 2 2 3 3 7 3 4" xfId="13718" xr:uid="{00000000-0005-0000-0000-0000D3350000}"/>
    <cellStyle name="Percent 2 2 3 3 7 4" xfId="13719" xr:uid="{00000000-0005-0000-0000-0000D4350000}"/>
    <cellStyle name="Percent 2 2 3 3 7 5" xfId="13720" xr:uid="{00000000-0005-0000-0000-0000D5350000}"/>
    <cellStyle name="Percent 2 2 3 3 7 6" xfId="13721" xr:uid="{00000000-0005-0000-0000-0000D6350000}"/>
    <cellStyle name="Percent 2 2 3 3 8" xfId="13722" xr:uid="{00000000-0005-0000-0000-0000D7350000}"/>
    <cellStyle name="Percent 2 2 3 3 8 2" xfId="13723" xr:uid="{00000000-0005-0000-0000-0000D8350000}"/>
    <cellStyle name="Percent 2 2 3 3 8 3" xfId="13724" xr:uid="{00000000-0005-0000-0000-0000D9350000}"/>
    <cellStyle name="Percent 2 2 3 3 8 4" xfId="13725" xr:uid="{00000000-0005-0000-0000-0000DA350000}"/>
    <cellStyle name="Percent 2 2 3 3 9" xfId="13726" xr:uid="{00000000-0005-0000-0000-0000DB350000}"/>
    <cellStyle name="Percent 2 2 3 3 9 2" xfId="13727" xr:uid="{00000000-0005-0000-0000-0000DC350000}"/>
    <cellStyle name="Percent 2 2 3 3 9 3" xfId="13728" xr:uid="{00000000-0005-0000-0000-0000DD350000}"/>
    <cellStyle name="Percent 2 2 3 3 9 4" xfId="13729" xr:uid="{00000000-0005-0000-0000-0000DE350000}"/>
    <cellStyle name="Percent 2 2 3 4" xfId="13730" xr:uid="{00000000-0005-0000-0000-0000DF350000}"/>
    <cellStyle name="Percent 2 2 3 4 10" xfId="13731" xr:uid="{00000000-0005-0000-0000-0000E0350000}"/>
    <cellStyle name="Percent 2 2 3 4 2" xfId="13732" xr:uid="{00000000-0005-0000-0000-0000E1350000}"/>
    <cellStyle name="Percent 2 2 3 4 2 2" xfId="13733" xr:uid="{00000000-0005-0000-0000-0000E2350000}"/>
    <cellStyle name="Percent 2 2 3 4 2 2 2" xfId="13734" xr:uid="{00000000-0005-0000-0000-0000E3350000}"/>
    <cellStyle name="Percent 2 2 3 4 2 2 2 2" xfId="13735" xr:uid="{00000000-0005-0000-0000-0000E4350000}"/>
    <cellStyle name="Percent 2 2 3 4 2 2 2 3" xfId="13736" xr:uid="{00000000-0005-0000-0000-0000E5350000}"/>
    <cellStyle name="Percent 2 2 3 4 2 2 2 4" xfId="13737" xr:uid="{00000000-0005-0000-0000-0000E6350000}"/>
    <cellStyle name="Percent 2 2 3 4 2 2 3" xfId="13738" xr:uid="{00000000-0005-0000-0000-0000E7350000}"/>
    <cellStyle name="Percent 2 2 3 4 2 2 3 2" xfId="13739" xr:uid="{00000000-0005-0000-0000-0000E8350000}"/>
    <cellStyle name="Percent 2 2 3 4 2 2 3 3" xfId="13740" xr:uid="{00000000-0005-0000-0000-0000E9350000}"/>
    <cellStyle name="Percent 2 2 3 4 2 2 3 4" xfId="13741" xr:uid="{00000000-0005-0000-0000-0000EA350000}"/>
    <cellStyle name="Percent 2 2 3 4 2 2 4" xfId="13742" xr:uid="{00000000-0005-0000-0000-0000EB350000}"/>
    <cellStyle name="Percent 2 2 3 4 2 2 5" xfId="13743" xr:uid="{00000000-0005-0000-0000-0000EC350000}"/>
    <cellStyle name="Percent 2 2 3 4 2 2 6" xfId="13744" xr:uid="{00000000-0005-0000-0000-0000ED350000}"/>
    <cellStyle name="Percent 2 2 3 4 2 3" xfId="13745" xr:uid="{00000000-0005-0000-0000-0000EE350000}"/>
    <cellStyle name="Percent 2 2 3 4 2 3 2" xfId="13746" xr:uid="{00000000-0005-0000-0000-0000EF350000}"/>
    <cellStyle name="Percent 2 2 3 4 2 3 2 2" xfId="13747" xr:uid="{00000000-0005-0000-0000-0000F0350000}"/>
    <cellStyle name="Percent 2 2 3 4 2 3 2 3" xfId="13748" xr:uid="{00000000-0005-0000-0000-0000F1350000}"/>
    <cellStyle name="Percent 2 2 3 4 2 3 2 4" xfId="13749" xr:uid="{00000000-0005-0000-0000-0000F2350000}"/>
    <cellStyle name="Percent 2 2 3 4 2 3 3" xfId="13750" xr:uid="{00000000-0005-0000-0000-0000F3350000}"/>
    <cellStyle name="Percent 2 2 3 4 2 3 3 2" xfId="13751" xr:uid="{00000000-0005-0000-0000-0000F4350000}"/>
    <cellStyle name="Percent 2 2 3 4 2 3 3 3" xfId="13752" xr:uid="{00000000-0005-0000-0000-0000F5350000}"/>
    <cellStyle name="Percent 2 2 3 4 2 3 3 4" xfId="13753" xr:uid="{00000000-0005-0000-0000-0000F6350000}"/>
    <cellStyle name="Percent 2 2 3 4 2 3 4" xfId="13754" xr:uid="{00000000-0005-0000-0000-0000F7350000}"/>
    <cellStyle name="Percent 2 2 3 4 2 3 5" xfId="13755" xr:uid="{00000000-0005-0000-0000-0000F8350000}"/>
    <cellStyle name="Percent 2 2 3 4 2 3 6" xfId="13756" xr:uid="{00000000-0005-0000-0000-0000F9350000}"/>
    <cellStyle name="Percent 2 2 3 4 2 4" xfId="13757" xr:uid="{00000000-0005-0000-0000-0000FA350000}"/>
    <cellStyle name="Percent 2 2 3 4 2 4 2" xfId="13758" xr:uid="{00000000-0005-0000-0000-0000FB350000}"/>
    <cellStyle name="Percent 2 2 3 4 2 4 3" xfId="13759" xr:uid="{00000000-0005-0000-0000-0000FC350000}"/>
    <cellStyle name="Percent 2 2 3 4 2 4 4" xfId="13760" xr:uid="{00000000-0005-0000-0000-0000FD350000}"/>
    <cellStyle name="Percent 2 2 3 4 2 5" xfId="13761" xr:uid="{00000000-0005-0000-0000-0000FE350000}"/>
    <cellStyle name="Percent 2 2 3 4 2 5 2" xfId="13762" xr:uid="{00000000-0005-0000-0000-0000FF350000}"/>
    <cellStyle name="Percent 2 2 3 4 2 5 3" xfId="13763" xr:uid="{00000000-0005-0000-0000-000000360000}"/>
    <cellStyle name="Percent 2 2 3 4 2 5 4" xfId="13764" xr:uid="{00000000-0005-0000-0000-000001360000}"/>
    <cellStyle name="Percent 2 2 3 4 2 6" xfId="13765" xr:uid="{00000000-0005-0000-0000-000002360000}"/>
    <cellStyle name="Percent 2 2 3 4 2 7" xfId="13766" xr:uid="{00000000-0005-0000-0000-000003360000}"/>
    <cellStyle name="Percent 2 2 3 4 2 8" xfId="13767" xr:uid="{00000000-0005-0000-0000-000004360000}"/>
    <cellStyle name="Percent 2 2 3 4 3" xfId="13768" xr:uid="{00000000-0005-0000-0000-000005360000}"/>
    <cellStyle name="Percent 2 2 3 4 3 2" xfId="13769" xr:uid="{00000000-0005-0000-0000-000006360000}"/>
    <cellStyle name="Percent 2 2 3 4 3 2 2" xfId="13770" xr:uid="{00000000-0005-0000-0000-000007360000}"/>
    <cellStyle name="Percent 2 2 3 4 3 2 2 2" xfId="13771" xr:uid="{00000000-0005-0000-0000-000008360000}"/>
    <cellStyle name="Percent 2 2 3 4 3 2 2 3" xfId="13772" xr:uid="{00000000-0005-0000-0000-000009360000}"/>
    <cellStyle name="Percent 2 2 3 4 3 2 2 4" xfId="13773" xr:uid="{00000000-0005-0000-0000-00000A360000}"/>
    <cellStyle name="Percent 2 2 3 4 3 2 3" xfId="13774" xr:uid="{00000000-0005-0000-0000-00000B360000}"/>
    <cellStyle name="Percent 2 2 3 4 3 2 3 2" xfId="13775" xr:uid="{00000000-0005-0000-0000-00000C360000}"/>
    <cellStyle name="Percent 2 2 3 4 3 2 3 3" xfId="13776" xr:uid="{00000000-0005-0000-0000-00000D360000}"/>
    <cellStyle name="Percent 2 2 3 4 3 2 3 4" xfId="13777" xr:uid="{00000000-0005-0000-0000-00000E360000}"/>
    <cellStyle name="Percent 2 2 3 4 3 2 4" xfId="13778" xr:uid="{00000000-0005-0000-0000-00000F360000}"/>
    <cellStyle name="Percent 2 2 3 4 3 2 5" xfId="13779" xr:uid="{00000000-0005-0000-0000-000010360000}"/>
    <cellStyle name="Percent 2 2 3 4 3 2 6" xfId="13780" xr:uid="{00000000-0005-0000-0000-000011360000}"/>
    <cellStyle name="Percent 2 2 3 4 3 3" xfId="13781" xr:uid="{00000000-0005-0000-0000-000012360000}"/>
    <cellStyle name="Percent 2 2 3 4 3 3 2" xfId="13782" xr:uid="{00000000-0005-0000-0000-000013360000}"/>
    <cellStyle name="Percent 2 2 3 4 3 3 2 2" xfId="13783" xr:uid="{00000000-0005-0000-0000-000014360000}"/>
    <cellStyle name="Percent 2 2 3 4 3 3 2 3" xfId="13784" xr:uid="{00000000-0005-0000-0000-000015360000}"/>
    <cellStyle name="Percent 2 2 3 4 3 3 2 4" xfId="13785" xr:uid="{00000000-0005-0000-0000-000016360000}"/>
    <cellStyle name="Percent 2 2 3 4 3 3 3" xfId="13786" xr:uid="{00000000-0005-0000-0000-000017360000}"/>
    <cellStyle name="Percent 2 2 3 4 3 3 3 2" xfId="13787" xr:uid="{00000000-0005-0000-0000-000018360000}"/>
    <cellStyle name="Percent 2 2 3 4 3 3 3 3" xfId="13788" xr:uid="{00000000-0005-0000-0000-000019360000}"/>
    <cellStyle name="Percent 2 2 3 4 3 3 3 4" xfId="13789" xr:uid="{00000000-0005-0000-0000-00001A360000}"/>
    <cellStyle name="Percent 2 2 3 4 3 3 4" xfId="13790" xr:uid="{00000000-0005-0000-0000-00001B360000}"/>
    <cellStyle name="Percent 2 2 3 4 3 3 5" xfId="13791" xr:uid="{00000000-0005-0000-0000-00001C360000}"/>
    <cellStyle name="Percent 2 2 3 4 3 3 6" xfId="13792" xr:uid="{00000000-0005-0000-0000-00001D360000}"/>
    <cellStyle name="Percent 2 2 3 4 3 4" xfId="13793" xr:uid="{00000000-0005-0000-0000-00001E360000}"/>
    <cellStyle name="Percent 2 2 3 4 3 4 2" xfId="13794" xr:uid="{00000000-0005-0000-0000-00001F360000}"/>
    <cellStyle name="Percent 2 2 3 4 3 4 3" xfId="13795" xr:uid="{00000000-0005-0000-0000-000020360000}"/>
    <cellStyle name="Percent 2 2 3 4 3 4 4" xfId="13796" xr:uid="{00000000-0005-0000-0000-000021360000}"/>
    <cellStyle name="Percent 2 2 3 4 3 5" xfId="13797" xr:uid="{00000000-0005-0000-0000-000022360000}"/>
    <cellStyle name="Percent 2 2 3 4 3 5 2" xfId="13798" xr:uid="{00000000-0005-0000-0000-000023360000}"/>
    <cellStyle name="Percent 2 2 3 4 3 5 3" xfId="13799" xr:uid="{00000000-0005-0000-0000-000024360000}"/>
    <cellStyle name="Percent 2 2 3 4 3 5 4" xfId="13800" xr:uid="{00000000-0005-0000-0000-000025360000}"/>
    <cellStyle name="Percent 2 2 3 4 3 6" xfId="13801" xr:uid="{00000000-0005-0000-0000-000026360000}"/>
    <cellStyle name="Percent 2 2 3 4 3 7" xfId="13802" xr:uid="{00000000-0005-0000-0000-000027360000}"/>
    <cellStyle name="Percent 2 2 3 4 3 8" xfId="13803" xr:uid="{00000000-0005-0000-0000-000028360000}"/>
    <cellStyle name="Percent 2 2 3 4 4" xfId="13804" xr:uid="{00000000-0005-0000-0000-000029360000}"/>
    <cellStyle name="Percent 2 2 3 4 4 2" xfId="13805" xr:uid="{00000000-0005-0000-0000-00002A360000}"/>
    <cellStyle name="Percent 2 2 3 4 4 2 2" xfId="13806" xr:uid="{00000000-0005-0000-0000-00002B360000}"/>
    <cellStyle name="Percent 2 2 3 4 4 2 3" xfId="13807" xr:uid="{00000000-0005-0000-0000-00002C360000}"/>
    <cellStyle name="Percent 2 2 3 4 4 2 4" xfId="13808" xr:uid="{00000000-0005-0000-0000-00002D360000}"/>
    <cellStyle name="Percent 2 2 3 4 4 3" xfId="13809" xr:uid="{00000000-0005-0000-0000-00002E360000}"/>
    <cellStyle name="Percent 2 2 3 4 4 3 2" xfId="13810" xr:uid="{00000000-0005-0000-0000-00002F360000}"/>
    <cellStyle name="Percent 2 2 3 4 4 3 3" xfId="13811" xr:uid="{00000000-0005-0000-0000-000030360000}"/>
    <cellStyle name="Percent 2 2 3 4 4 3 4" xfId="13812" xr:uid="{00000000-0005-0000-0000-000031360000}"/>
    <cellStyle name="Percent 2 2 3 4 4 4" xfId="13813" xr:uid="{00000000-0005-0000-0000-000032360000}"/>
    <cellStyle name="Percent 2 2 3 4 4 5" xfId="13814" xr:uid="{00000000-0005-0000-0000-000033360000}"/>
    <cellStyle name="Percent 2 2 3 4 4 6" xfId="13815" xr:uid="{00000000-0005-0000-0000-000034360000}"/>
    <cellStyle name="Percent 2 2 3 4 5" xfId="13816" xr:uid="{00000000-0005-0000-0000-000035360000}"/>
    <cellStyle name="Percent 2 2 3 4 5 2" xfId="13817" xr:uid="{00000000-0005-0000-0000-000036360000}"/>
    <cellStyle name="Percent 2 2 3 4 5 2 2" xfId="13818" xr:uid="{00000000-0005-0000-0000-000037360000}"/>
    <cellStyle name="Percent 2 2 3 4 5 2 3" xfId="13819" xr:uid="{00000000-0005-0000-0000-000038360000}"/>
    <cellStyle name="Percent 2 2 3 4 5 2 4" xfId="13820" xr:uid="{00000000-0005-0000-0000-000039360000}"/>
    <cellStyle name="Percent 2 2 3 4 5 3" xfId="13821" xr:uid="{00000000-0005-0000-0000-00003A360000}"/>
    <cellStyle name="Percent 2 2 3 4 5 3 2" xfId="13822" xr:uid="{00000000-0005-0000-0000-00003B360000}"/>
    <cellStyle name="Percent 2 2 3 4 5 3 3" xfId="13823" xr:uid="{00000000-0005-0000-0000-00003C360000}"/>
    <cellStyle name="Percent 2 2 3 4 5 3 4" xfId="13824" xr:uid="{00000000-0005-0000-0000-00003D360000}"/>
    <cellStyle name="Percent 2 2 3 4 5 4" xfId="13825" xr:uid="{00000000-0005-0000-0000-00003E360000}"/>
    <cellStyle name="Percent 2 2 3 4 5 5" xfId="13826" xr:uid="{00000000-0005-0000-0000-00003F360000}"/>
    <cellStyle name="Percent 2 2 3 4 5 6" xfId="13827" xr:uid="{00000000-0005-0000-0000-000040360000}"/>
    <cellStyle name="Percent 2 2 3 4 6" xfId="13828" xr:uid="{00000000-0005-0000-0000-000041360000}"/>
    <cellStyle name="Percent 2 2 3 4 6 2" xfId="13829" xr:uid="{00000000-0005-0000-0000-000042360000}"/>
    <cellStyle name="Percent 2 2 3 4 6 3" xfId="13830" xr:uid="{00000000-0005-0000-0000-000043360000}"/>
    <cellStyle name="Percent 2 2 3 4 6 4" xfId="13831" xr:uid="{00000000-0005-0000-0000-000044360000}"/>
    <cellStyle name="Percent 2 2 3 4 7" xfId="13832" xr:uid="{00000000-0005-0000-0000-000045360000}"/>
    <cellStyle name="Percent 2 2 3 4 7 2" xfId="13833" xr:uid="{00000000-0005-0000-0000-000046360000}"/>
    <cellStyle name="Percent 2 2 3 4 7 3" xfId="13834" xr:uid="{00000000-0005-0000-0000-000047360000}"/>
    <cellStyle name="Percent 2 2 3 4 7 4" xfId="13835" xr:uid="{00000000-0005-0000-0000-000048360000}"/>
    <cellStyle name="Percent 2 2 3 4 8" xfId="13836" xr:uid="{00000000-0005-0000-0000-000049360000}"/>
    <cellStyle name="Percent 2 2 3 4 9" xfId="13837" xr:uid="{00000000-0005-0000-0000-00004A360000}"/>
    <cellStyle name="Percent 2 2 3 5" xfId="13838" xr:uid="{00000000-0005-0000-0000-00004B360000}"/>
    <cellStyle name="Percent 2 2 3 5 2" xfId="13839" xr:uid="{00000000-0005-0000-0000-00004C360000}"/>
    <cellStyle name="Percent 2 2 3 5 2 2" xfId="13840" xr:uid="{00000000-0005-0000-0000-00004D360000}"/>
    <cellStyle name="Percent 2 2 3 5 2 2 2" xfId="13841" xr:uid="{00000000-0005-0000-0000-00004E360000}"/>
    <cellStyle name="Percent 2 2 3 5 2 2 3" xfId="13842" xr:uid="{00000000-0005-0000-0000-00004F360000}"/>
    <cellStyle name="Percent 2 2 3 5 2 2 4" xfId="13843" xr:uid="{00000000-0005-0000-0000-000050360000}"/>
    <cellStyle name="Percent 2 2 3 5 2 3" xfId="13844" xr:uid="{00000000-0005-0000-0000-000051360000}"/>
    <cellStyle name="Percent 2 2 3 5 2 3 2" xfId="13845" xr:uid="{00000000-0005-0000-0000-000052360000}"/>
    <cellStyle name="Percent 2 2 3 5 2 3 3" xfId="13846" xr:uid="{00000000-0005-0000-0000-000053360000}"/>
    <cellStyle name="Percent 2 2 3 5 2 3 4" xfId="13847" xr:uid="{00000000-0005-0000-0000-000054360000}"/>
    <cellStyle name="Percent 2 2 3 5 2 4" xfId="13848" xr:uid="{00000000-0005-0000-0000-000055360000}"/>
    <cellStyle name="Percent 2 2 3 5 2 5" xfId="13849" xr:uid="{00000000-0005-0000-0000-000056360000}"/>
    <cellStyle name="Percent 2 2 3 5 2 6" xfId="13850" xr:uid="{00000000-0005-0000-0000-000057360000}"/>
    <cellStyle name="Percent 2 2 3 5 3" xfId="13851" xr:uid="{00000000-0005-0000-0000-000058360000}"/>
    <cellStyle name="Percent 2 2 3 5 3 2" xfId="13852" xr:uid="{00000000-0005-0000-0000-000059360000}"/>
    <cellStyle name="Percent 2 2 3 5 3 2 2" xfId="13853" xr:uid="{00000000-0005-0000-0000-00005A360000}"/>
    <cellStyle name="Percent 2 2 3 5 3 2 3" xfId="13854" xr:uid="{00000000-0005-0000-0000-00005B360000}"/>
    <cellStyle name="Percent 2 2 3 5 3 2 4" xfId="13855" xr:uid="{00000000-0005-0000-0000-00005C360000}"/>
    <cellStyle name="Percent 2 2 3 5 3 3" xfId="13856" xr:uid="{00000000-0005-0000-0000-00005D360000}"/>
    <cellStyle name="Percent 2 2 3 5 3 3 2" xfId="13857" xr:uid="{00000000-0005-0000-0000-00005E360000}"/>
    <cellStyle name="Percent 2 2 3 5 3 3 3" xfId="13858" xr:uid="{00000000-0005-0000-0000-00005F360000}"/>
    <cellStyle name="Percent 2 2 3 5 3 3 4" xfId="13859" xr:uid="{00000000-0005-0000-0000-000060360000}"/>
    <cellStyle name="Percent 2 2 3 5 3 4" xfId="13860" xr:uid="{00000000-0005-0000-0000-000061360000}"/>
    <cellStyle name="Percent 2 2 3 5 3 5" xfId="13861" xr:uid="{00000000-0005-0000-0000-000062360000}"/>
    <cellStyle name="Percent 2 2 3 5 3 6" xfId="13862" xr:uid="{00000000-0005-0000-0000-000063360000}"/>
    <cellStyle name="Percent 2 2 3 5 4" xfId="13863" xr:uid="{00000000-0005-0000-0000-000064360000}"/>
    <cellStyle name="Percent 2 2 3 5 4 2" xfId="13864" xr:uid="{00000000-0005-0000-0000-000065360000}"/>
    <cellStyle name="Percent 2 2 3 5 4 3" xfId="13865" xr:uid="{00000000-0005-0000-0000-000066360000}"/>
    <cellStyle name="Percent 2 2 3 5 4 4" xfId="13866" xr:uid="{00000000-0005-0000-0000-000067360000}"/>
    <cellStyle name="Percent 2 2 3 5 5" xfId="13867" xr:uid="{00000000-0005-0000-0000-000068360000}"/>
    <cellStyle name="Percent 2 2 3 5 5 2" xfId="13868" xr:uid="{00000000-0005-0000-0000-000069360000}"/>
    <cellStyle name="Percent 2 2 3 5 5 3" xfId="13869" xr:uid="{00000000-0005-0000-0000-00006A360000}"/>
    <cellStyle name="Percent 2 2 3 5 5 4" xfId="13870" xr:uid="{00000000-0005-0000-0000-00006B360000}"/>
    <cellStyle name="Percent 2 2 3 5 6" xfId="13871" xr:uid="{00000000-0005-0000-0000-00006C360000}"/>
    <cellStyle name="Percent 2 2 3 5 7" xfId="13872" xr:uid="{00000000-0005-0000-0000-00006D360000}"/>
    <cellStyle name="Percent 2 2 3 5 8" xfId="13873" xr:uid="{00000000-0005-0000-0000-00006E360000}"/>
    <cellStyle name="Percent 2 2 3 6" xfId="13874" xr:uid="{00000000-0005-0000-0000-00006F360000}"/>
    <cellStyle name="Percent 2 2 3 6 2" xfId="13875" xr:uid="{00000000-0005-0000-0000-000070360000}"/>
    <cellStyle name="Percent 2 2 3 6 2 2" xfId="13876" xr:uid="{00000000-0005-0000-0000-000071360000}"/>
    <cellStyle name="Percent 2 2 3 6 2 2 2" xfId="13877" xr:uid="{00000000-0005-0000-0000-000072360000}"/>
    <cellStyle name="Percent 2 2 3 6 2 2 3" xfId="13878" xr:uid="{00000000-0005-0000-0000-000073360000}"/>
    <cellStyle name="Percent 2 2 3 6 2 2 4" xfId="13879" xr:uid="{00000000-0005-0000-0000-000074360000}"/>
    <cellStyle name="Percent 2 2 3 6 2 3" xfId="13880" xr:uid="{00000000-0005-0000-0000-000075360000}"/>
    <cellStyle name="Percent 2 2 3 6 2 3 2" xfId="13881" xr:uid="{00000000-0005-0000-0000-000076360000}"/>
    <cellStyle name="Percent 2 2 3 6 2 3 3" xfId="13882" xr:uid="{00000000-0005-0000-0000-000077360000}"/>
    <cellStyle name="Percent 2 2 3 6 2 3 4" xfId="13883" xr:uid="{00000000-0005-0000-0000-000078360000}"/>
    <cellStyle name="Percent 2 2 3 6 2 4" xfId="13884" xr:uid="{00000000-0005-0000-0000-000079360000}"/>
    <cellStyle name="Percent 2 2 3 6 2 5" xfId="13885" xr:uid="{00000000-0005-0000-0000-00007A360000}"/>
    <cellStyle name="Percent 2 2 3 6 2 6" xfId="13886" xr:uid="{00000000-0005-0000-0000-00007B360000}"/>
    <cellStyle name="Percent 2 2 3 6 3" xfId="13887" xr:uid="{00000000-0005-0000-0000-00007C360000}"/>
    <cellStyle name="Percent 2 2 3 6 3 2" xfId="13888" xr:uid="{00000000-0005-0000-0000-00007D360000}"/>
    <cellStyle name="Percent 2 2 3 6 3 2 2" xfId="13889" xr:uid="{00000000-0005-0000-0000-00007E360000}"/>
    <cellStyle name="Percent 2 2 3 6 3 2 3" xfId="13890" xr:uid="{00000000-0005-0000-0000-00007F360000}"/>
    <cellStyle name="Percent 2 2 3 6 3 2 4" xfId="13891" xr:uid="{00000000-0005-0000-0000-000080360000}"/>
    <cellStyle name="Percent 2 2 3 6 3 3" xfId="13892" xr:uid="{00000000-0005-0000-0000-000081360000}"/>
    <cellStyle name="Percent 2 2 3 6 3 3 2" xfId="13893" xr:uid="{00000000-0005-0000-0000-000082360000}"/>
    <cellStyle name="Percent 2 2 3 6 3 3 3" xfId="13894" xr:uid="{00000000-0005-0000-0000-000083360000}"/>
    <cellStyle name="Percent 2 2 3 6 3 3 4" xfId="13895" xr:uid="{00000000-0005-0000-0000-000084360000}"/>
    <cellStyle name="Percent 2 2 3 6 3 4" xfId="13896" xr:uid="{00000000-0005-0000-0000-000085360000}"/>
    <cellStyle name="Percent 2 2 3 6 3 5" xfId="13897" xr:uid="{00000000-0005-0000-0000-000086360000}"/>
    <cellStyle name="Percent 2 2 3 6 3 6" xfId="13898" xr:uid="{00000000-0005-0000-0000-000087360000}"/>
    <cellStyle name="Percent 2 2 3 6 4" xfId="13899" xr:uid="{00000000-0005-0000-0000-000088360000}"/>
    <cellStyle name="Percent 2 2 3 6 4 2" xfId="13900" xr:uid="{00000000-0005-0000-0000-000089360000}"/>
    <cellStyle name="Percent 2 2 3 6 4 3" xfId="13901" xr:uid="{00000000-0005-0000-0000-00008A360000}"/>
    <cellStyle name="Percent 2 2 3 6 4 4" xfId="13902" xr:uid="{00000000-0005-0000-0000-00008B360000}"/>
    <cellStyle name="Percent 2 2 3 6 5" xfId="13903" xr:uid="{00000000-0005-0000-0000-00008C360000}"/>
    <cellStyle name="Percent 2 2 3 6 5 2" xfId="13904" xr:uid="{00000000-0005-0000-0000-00008D360000}"/>
    <cellStyle name="Percent 2 2 3 6 5 3" xfId="13905" xr:uid="{00000000-0005-0000-0000-00008E360000}"/>
    <cellStyle name="Percent 2 2 3 6 5 4" xfId="13906" xr:uid="{00000000-0005-0000-0000-00008F360000}"/>
    <cellStyle name="Percent 2 2 3 6 6" xfId="13907" xr:uid="{00000000-0005-0000-0000-000090360000}"/>
    <cellStyle name="Percent 2 2 3 6 7" xfId="13908" xr:uid="{00000000-0005-0000-0000-000091360000}"/>
    <cellStyle name="Percent 2 2 3 6 8" xfId="13909" xr:uid="{00000000-0005-0000-0000-000092360000}"/>
    <cellStyle name="Percent 2 2 3 7" xfId="13910" xr:uid="{00000000-0005-0000-0000-000093360000}"/>
    <cellStyle name="Percent 2 2 3 7 2" xfId="13911" xr:uid="{00000000-0005-0000-0000-000094360000}"/>
    <cellStyle name="Percent 2 2 3 7 2 2" xfId="13912" xr:uid="{00000000-0005-0000-0000-000095360000}"/>
    <cellStyle name="Percent 2 2 3 7 2 2 2" xfId="13913" xr:uid="{00000000-0005-0000-0000-000096360000}"/>
    <cellStyle name="Percent 2 2 3 7 2 2 3" xfId="13914" xr:uid="{00000000-0005-0000-0000-000097360000}"/>
    <cellStyle name="Percent 2 2 3 7 2 2 4" xfId="13915" xr:uid="{00000000-0005-0000-0000-000098360000}"/>
    <cellStyle name="Percent 2 2 3 7 2 3" xfId="13916" xr:uid="{00000000-0005-0000-0000-000099360000}"/>
    <cellStyle name="Percent 2 2 3 7 2 3 2" xfId="13917" xr:uid="{00000000-0005-0000-0000-00009A360000}"/>
    <cellStyle name="Percent 2 2 3 7 2 3 3" xfId="13918" xr:uid="{00000000-0005-0000-0000-00009B360000}"/>
    <cellStyle name="Percent 2 2 3 7 2 3 4" xfId="13919" xr:uid="{00000000-0005-0000-0000-00009C360000}"/>
    <cellStyle name="Percent 2 2 3 7 2 4" xfId="13920" xr:uid="{00000000-0005-0000-0000-00009D360000}"/>
    <cellStyle name="Percent 2 2 3 7 2 5" xfId="13921" xr:uid="{00000000-0005-0000-0000-00009E360000}"/>
    <cellStyle name="Percent 2 2 3 7 2 6" xfId="13922" xr:uid="{00000000-0005-0000-0000-00009F360000}"/>
    <cellStyle name="Percent 2 2 3 7 3" xfId="13923" xr:uid="{00000000-0005-0000-0000-0000A0360000}"/>
    <cellStyle name="Percent 2 2 3 7 3 2" xfId="13924" xr:uid="{00000000-0005-0000-0000-0000A1360000}"/>
    <cellStyle name="Percent 2 2 3 7 3 2 2" xfId="13925" xr:uid="{00000000-0005-0000-0000-0000A2360000}"/>
    <cellStyle name="Percent 2 2 3 7 3 2 3" xfId="13926" xr:uid="{00000000-0005-0000-0000-0000A3360000}"/>
    <cellStyle name="Percent 2 2 3 7 3 2 4" xfId="13927" xr:uid="{00000000-0005-0000-0000-0000A4360000}"/>
    <cellStyle name="Percent 2 2 3 7 3 3" xfId="13928" xr:uid="{00000000-0005-0000-0000-0000A5360000}"/>
    <cellStyle name="Percent 2 2 3 7 3 3 2" xfId="13929" xr:uid="{00000000-0005-0000-0000-0000A6360000}"/>
    <cellStyle name="Percent 2 2 3 7 3 3 3" xfId="13930" xr:uid="{00000000-0005-0000-0000-0000A7360000}"/>
    <cellStyle name="Percent 2 2 3 7 3 3 4" xfId="13931" xr:uid="{00000000-0005-0000-0000-0000A8360000}"/>
    <cellStyle name="Percent 2 2 3 7 3 4" xfId="13932" xr:uid="{00000000-0005-0000-0000-0000A9360000}"/>
    <cellStyle name="Percent 2 2 3 7 3 5" xfId="13933" xr:uid="{00000000-0005-0000-0000-0000AA360000}"/>
    <cellStyle name="Percent 2 2 3 7 3 6" xfId="13934" xr:uid="{00000000-0005-0000-0000-0000AB360000}"/>
    <cellStyle name="Percent 2 2 3 7 4" xfId="13935" xr:uid="{00000000-0005-0000-0000-0000AC360000}"/>
    <cellStyle name="Percent 2 2 3 7 4 2" xfId="13936" xr:uid="{00000000-0005-0000-0000-0000AD360000}"/>
    <cellStyle name="Percent 2 2 3 7 4 3" xfId="13937" xr:uid="{00000000-0005-0000-0000-0000AE360000}"/>
    <cellStyle name="Percent 2 2 3 7 4 4" xfId="13938" xr:uid="{00000000-0005-0000-0000-0000AF360000}"/>
    <cellStyle name="Percent 2 2 3 7 5" xfId="13939" xr:uid="{00000000-0005-0000-0000-0000B0360000}"/>
    <cellStyle name="Percent 2 2 3 7 5 2" xfId="13940" xr:uid="{00000000-0005-0000-0000-0000B1360000}"/>
    <cellStyle name="Percent 2 2 3 7 5 3" xfId="13941" xr:uid="{00000000-0005-0000-0000-0000B2360000}"/>
    <cellStyle name="Percent 2 2 3 7 5 4" xfId="13942" xr:uid="{00000000-0005-0000-0000-0000B3360000}"/>
    <cellStyle name="Percent 2 2 3 7 6" xfId="13943" xr:uid="{00000000-0005-0000-0000-0000B4360000}"/>
    <cellStyle name="Percent 2 2 3 7 7" xfId="13944" xr:uid="{00000000-0005-0000-0000-0000B5360000}"/>
    <cellStyle name="Percent 2 2 3 7 8" xfId="13945" xr:uid="{00000000-0005-0000-0000-0000B6360000}"/>
    <cellStyle name="Percent 2 2 3 8" xfId="13946" xr:uid="{00000000-0005-0000-0000-0000B7360000}"/>
    <cellStyle name="Percent 2 2 3 8 2" xfId="13947" xr:uid="{00000000-0005-0000-0000-0000B8360000}"/>
    <cellStyle name="Percent 2 2 3 8 2 2" xfId="13948" xr:uid="{00000000-0005-0000-0000-0000B9360000}"/>
    <cellStyle name="Percent 2 2 3 8 2 3" xfId="13949" xr:uid="{00000000-0005-0000-0000-0000BA360000}"/>
    <cellStyle name="Percent 2 2 3 8 2 4" xfId="13950" xr:uid="{00000000-0005-0000-0000-0000BB360000}"/>
    <cellStyle name="Percent 2 2 3 8 3" xfId="13951" xr:uid="{00000000-0005-0000-0000-0000BC360000}"/>
    <cellStyle name="Percent 2 2 3 8 3 2" xfId="13952" xr:uid="{00000000-0005-0000-0000-0000BD360000}"/>
    <cellStyle name="Percent 2 2 3 8 3 3" xfId="13953" xr:uid="{00000000-0005-0000-0000-0000BE360000}"/>
    <cellStyle name="Percent 2 2 3 8 3 4" xfId="13954" xr:uid="{00000000-0005-0000-0000-0000BF360000}"/>
    <cellStyle name="Percent 2 2 3 8 4" xfId="13955" xr:uid="{00000000-0005-0000-0000-0000C0360000}"/>
    <cellStyle name="Percent 2 2 3 8 5" xfId="13956" xr:uid="{00000000-0005-0000-0000-0000C1360000}"/>
    <cellStyle name="Percent 2 2 3 8 6" xfId="13957" xr:uid="{00000000-0005-0000-0000-0000C2360000}"/>
    <cellStyle name="Percent 2 2 3 9" xfId="13958" xr:uid="{00000000-0005-0000-0000-0000C3360000}"/>
    <cellStyle name="Percent 2 2 3 9 2" xfId="13959" xr:uid="{00000000-0005-0000-0000-0000C4360000}"/>
    <cellStyle name="Percent 2 2 3 9 2 2" xfId="13960" xr:uid="{00000000-0005-0000-0000-0000C5360000}"/>
    <cellStyle name="Percent 2 2 3 9 2 3" xfId="13961" xr:uid="{00000000-0005-0000-0000-0000C6360000}"/>
    <cellStyle name="Percent 2 2 3 9 2 4" xfId="13962" xr:uid="{00000000-0005-0000-0000-0000C7360000}"/>
    <cellStyle name="Percent 2 2 3 9 3" xfId="13963" xr:uid="{00000000-0005-0000-0000-0000C8360000}"/>
    <cellStyle name="Percent 2 2 3 9 3 2" xfId="13964" xr:uid="{00000000-0005-0000-0000-0000C9360000}"/>
    <cellStyle name="Percent 2 2 3 9 3 3" xfId="13965" xr:uid="{00000000-0005-0000-0000-0000CA360000}"/>
    <cellStyle name="Percent 2 2 3 9 3 4" xfId="13966" xr:uid="{00000000-0005-0000-0000-0000CB360000}"/>
    <cellStyle name="Percent 2 2 3 9 4" xfId="13967" xr:uid="{00000000-0005-0000-0000-0000CC360000}"/>
    <cellStyle name="Percent 2 2 3 9 5" xfId="13968" xr:uid="{00000000-0005-0000-0000-0000CD360000}"/>
    <cellStyle name="Percent 2 2 3 9 6" xfId="13969" xr:uid="{00000000-0005-0000-0000-0000CE360000}"/>
    <cellStyle name="Percent 2 2 4" xfId="13970" xr:uid="{00000000-0005-0000-0000-0000CF360000}"/>
    <cellStyle name="Percent 2 2 4 10" xfId="13971" xr:uid="{00000000-0005-0000-0000-0000D0360000}"/>
    <cellStyle name="Percent 2 2 4 10 2" xfId="13972" xr:uid="{00000000-0005-0000-0000-0000D1360000}"/>
    <cellStyle name="Percent 2 2 4 10 3" xfId="13973" xr:uid="{00000000-0005-0000-0000-0000D2360000}"/>
    <cellStyle name="Percent 2 2 4 10 4" xfId="13974" xr:uid="{00000000-0005-0000-0000-0000D3360000}"/>
    <cellStyle name="Percent 2 2 4 11" xfId="13975" xr:uid="{00000000-0005-0000-0000-0000D4360000}"/>
    <cellStyle name="Percent 2 2 4 12" xfId="13976" xr:uid="{00000000-0005-0000-0000-0000D5360000}"/>
    <cellStyle name="Percent 2 2 4 13" xfId="13977" xr:uid="{00000000-0005-0000-0000-0000D6360000}"/>
    <cellStyle name="Percent 2 2 4 2" xfId="13978" xr:uid="{00000000-0005-0000-0000-0000D7360000}"/>
    <cellStyle name="Percent 2 2 4 2 10" xfId="13979" xr:uid="{00000000-0005-0000-0000-0000D8360000}"/>
    <cellStyle name="Percent 2 2 4 2 11" xfId="13980" xr:uid="{00000000-0005-0000-0000-0000D9360000}"/>
    <cellStyle name="Percent 2 2 4 2 12" xfId="13981" xr:uid="{00000000-0005-0000-0000-0000DA360000}"/>
    <cellStyle name="Percent 2 2 4 2 2" xfId="13982" xr:uid="{00000000-0005-0000-0000-0000DB360000}"/>
    <cellStyle name="Percent 2 2 4 2 2 10" xfId="13983" xr:uid="{00000000-0005-0000-0000-0000DC360000}"/>
    <cellStyle name="Percent 2 2 4 2 2 2" xfId="13984" xr:uid="{00000000-0005-0000-0000-0000DD360000}"/>
    <cellStyle name="Percent 2 2 4 2 2 2 2" xfId="13985" xr:uid="{00000000-0005-0000-0000-0000DE360000}"/>
    <cellStyle name="Percent 2 2 4 2 2 2 2 2" xfId="13986" xr:uid="{00000000-0005-0000-0000-0000DF360000}"/>
    <cellStyle name="Percent 2 2 4 2 2 2 2 2 2" xfId="13987" xr:uid="{00000000-0005-0000-0000-0000E0360000}"/>
    <cellStyle name="Percent 2 2 4 2 2 2 2 2 3" xfId="13988" xr:uid="{00000000-0005-0000-0000-0000E1360000}"/>
    <cellStyle name="Percent 2 2 4 2 2 2 2 2 4" xfId="13989" xr:uid="{00000000-0005-0000-0000-0000E2360000}"/>
    <cellStyle name="Percent 2 2 4 2 2 2 2 3" xfId="13990" xr:uid="{00000000-0005-0000-0000-0000E3360000}"/>
    <cellStyle name="Percent 2 2 4 2 2 2 2 3 2" xfId="13991" xr:uid="{00000000-0005-0000-0000-0000E4360000}"/>
    <cellStyle name="Percent 2 2 4 2 2 2 2 3 3" xfId="13992" xr:uid="{00000000-0005-0000-0000-0000E5360000}"/>
    <cellStyle name="Percent 2 2 4 2 2 2 2 3 4" xfId="13993" xr:uid="{00000000-0005-0000-0000-0000E6360000}"/>
    <cellStyle name="Percent 2 2 4 2 2 2 2 4" xfId="13994" xr:uid="{00000000-0005-0000-0000-0000E7360000}"/>
    <cellStyle name="Percent 2 2 4 2 2 2 2 5" xfId="13995" xr:uid="{00000000-0005-0000-0000-0000E8360000}"/>
    <cellStyle name="Percent 2 2 4 2 2 2 2 6" xfId="13996" xr:uid="{00000000-0005-0000-0000-0000E9360000}"/>
    <cellStyle name="Percent 2 2 4 2 2 2 3" xfId="13997" xr:uid="{00000000-0005-0000-0000-0000EA360000}"/>
    <cellStyle name="Percent 2 2 4 2 2 2 3 2" xfId="13998" xr:uid="{00000000-0005-0000-0000-0000EB360000}"/>
    <cellStyle name="Percent 2 2 4 2 2 2 3 2 2" xfId="13999" xr:uid="{00000000-0005-0000-0000-0000EC360000}"/>
    <cellStyle name="Percent 2 2 4 2 2 2 3 2 3" xfId="14000" xr:uid="{00000000-0005-0000-0000-0000ED360000}"/>
    <cellStyle name="Percent 2 2 4 2 2 2 3 2 4" xfId="14001" xr:uid="{00000000-0005-0000-0000-0000EE360000}"/>
    <cellStyle name="Percent 2 2 4 2 2 2 3 3" xfId="14002" xr:uid="{00000000-0005-0000-0000-0000EF360000}"/>
    <cellStyle name="Percent 2 2 4 2 2 2 3 3 2" xfId="14003" xr:uid="{00000000-0005-0000-0000-0000F0360000}"/>
    <cellStyle name="Percent 2 2 4 2 2 2 3 3 3" xfId="14004" xr:uid="{00000000-0005-0000-0000-0000F1360000}"/>
    <cellStyle name="Percent 2 2 4 2 2 2 3 3 4" xfId="14005" xr:uid="{00000000-0005-0000-0000-0000F2360000}"/>
    <cellStyle name="Percent 2 2 4 2 2 2 3 4" xfId="14006" xr:uid="{00000000-0005-0000-0000-0000F3360000}"/>
    <cellStyle name="Percent 2 2 4 2 2 2 3 5" xfId="14007" xr:uid="{00000000-0005-0000-0000-0000F4360000}"/>
    <cellStyle name="Percent 2 2 4 2 2 2 3 6" xfId="14008" xr:uid="{00000000-0005-0000-0000-0000F5360000}"/>
    <cellStyle name="Percent 2 2 4 2 2 2 4" xfId="14009" xr:uid="{00000000-0005-0000-0000-0000F6360000}"/>
    <cellStyle name="Percent 2 2 4 2 2 2 4 2" xfId="14010" xr:uid="{00000000-0005-0000-0000-0000F7360000}"/>
    <cellStyle name="Percent 2 2 4 2 2 2 4 3" xfId="14011" xr:uid="{00000000-0005-0000-0000-0000F8360000}"/>
    <cellStyle name="Percent 2 2 4 2 2 2 4 4" xfId="14012" xr:uid="{00000000-0005-0000-0000-0000F9360000}"/>
    <cellStyle name="Percent 2 2 4 2 2 2 5" xfId="14013" xr:uid="{00000000-0005-0000-0000-0000FA360000}"/>
    <cellStyle name="Percent 2 2 4 2 2 2 5 2" xfId="14014" xr:uid="{00000000-0005-0000-0000-0000FB360000}"/>
    <cellStyle name="Percent 2 2 4 2 2 2 5 3" xfId="14015" xr:uid="{00000000-0005-0000-0000-0000FC360000}"/>
    <cellStyle name="Percent 2 2 4 2 2 2 5 4" xfId="14016" xr:uid="{00000000-0005-0000-0000-0000FD360000}"/>
    <cellStyle name="Percent 2 2 4 2 2 2 6" xfId="14017" xr:uid="{00000000-0005-0000-0000-0000FE360000}"/>
    <cellStyle name="Percent 2 2 4 2 2 2 7" xfId="14018" xr:uid="{00000000-0005-0000-0000-0000FF360000}"/>
    <cellStyle name="Percent 2 2 4 2 2 2 8" xfId="14019" xr:uid="{00000000-0005-0000-0000-000000370000}"/>
    <cellStyle name="Percent 2 2 4 2 2 3" xfId="14020" xr:uid="{00000000-0005-0000-0000-000001370000}"/>
    <cellStyle name="Percent 2 2 4 2 2 3 2" xfId="14021" xr:uid="{00000000-0005-0000-0000-000002370000}"/>
    <cellStyle name="Percent 2 2 4 2 2 3 2 2" xfId="14022" xr:uid="{00000000-0005-0000-0000-000003370000}"/>
    <cellStyle name="Percent 2 2 4 2 2 3 2 2 2" xfId="14023" xr:uid="{00000000-0005-0000-0000-000004370000}"/>
    <cellStyle name="Percent 2 2 4 2 2 3 2 2 3" xfId="14024" xr:uid="{00000000-0005-0000-0000-000005370000}"/>
    <cellStyle name="Percent 2 2 4 2 2 3 2 2 4" xfId="14025" xr:uid="{00000000-0005-0000-0000-000006370000}"/>
    <cellStyle name="Percent 2 2 4 2 2 3 2 3" xfId="14026" xr:uid="{00000000-0005-0000-0000-000007370000}"/>
    <cellStyle name="Percent 2 2 4 2 2 3 2 3 2" xfId="14027" xr:uid="{00000000-0005-0000-0000-000008370000}"/>
    <cellStyle name="Percent 2 2 4 2 2 3 2 3 3" xfId="14028" xr:uid="{00000000-0005-0000-0000-000009370000}"/>
    <cellStyle name="Percent 2 2 4 2 2 3 2 3 4" xfId="14029" xr:uid="{00000000-0005-0000-0000-00000A370000}"/>
    <cellStyle name="Percent 2 2 4 2 2 3 2 4" xfId="14030" xr:uid="{00000000-0005-0000-0000-00000B370000}"/>
    <cellStyle name="Percent 2 2 4 2 2 3 2 5" xfId="14031" xr:uid="{00000000-0005-0000-0000-00000C370000}"/>
    <cellStyle name="Percent 2 2 4 2 2 3 2 6" xfId="14032" xr:uid="{00000000-0005-0000-0000-00000D370000}"/>
    <cellStyle name="Percent 2 2 4 2 2 3 3" xfId="14033" xr:uid="{00000000-0005-0000-0000-00000E370000}"/>
    <cellStyle name="Percent 2 2 4 2 2 3 3 2" xfId="14034" xr:uid="{00000000-0005-0000-0000-00000F370000}"/>
    <cellStyle name="Percent 2 2 4 2 2 3 3 2 2" xfId="14035" xr:uid="{00000000-0005-0000-0000-000010370000}"/>
    <cellStyle name="Percent 2 2 4 2 2 3 3 2 3" xfId="14036" xr:uid="{00000000-0005-0000-0000-000011370000}"/>
    <cellStyle name="Percent 2 2 4 2 2 3 3 2 4" xfId="14037" xr:uid="{00000000-0005-0000-0000-000012370000}"/>
    <cellStyle name="Percent 2 2 4 2 2 3 3 3" xfId="14038" xr:uid="{00000000-0005-0000-0000-000013370000}"/>
    <cellStyle name="Percent 2 2 4 2 2 3 3 3 2" xfId="14039" xr:uid="{00000000-0005-0000-0000-000014370000}"/>
    <cellStyle name="Percent 2 2 4 2 2 3 3 3 3" xfId="14040" xr:uid="{00000000-0005-0000-0000-000015370000}"/>
    <cellStyle name="Percent 2 2 4 2 2 3 3 3 4" xfId="14041" xr:uid="{00000000-0005-0000-0000-000016370000}"/>
    <cellStyle name="Percent 2 2 4 2 2 3 3 4" xfId="14042" xr:uid="{00000000-0005-0000-0000-000017370000}"/>
    <cellStyle name="Percent 2 2 4 2 2 3 3 5" xfId="14043" xr:uid="{00000000-0005-0000-0000-000018370000}"/>
    <cellStyle name="Percent 2 2 4 2 2 3 3 6" xfId="14044" xr:uid="{00000000-0005-0000-0000-000019370000}"/>
    <cellStyle name="Percent 2 2 4 2 2 3 4" xfId="14045" xr:uid="{00000000-0005-0000-0000-00001A370000}"/>
    <cellStyle name="Percent 2 2 4 2 2 3 4 2" xfId="14046" xr:uid="{00000000-0005-0000-0000-00001B370000}"/>
    <cellStyle name="Percent 2 2 4 2 2 3 4 3" xfId="14047" xr:uid="{00000000-0005-0000-0000-00001C370000}"/>
    <cellStyle name="Percent 2 2 4 2 2 3 4 4" xfId="14048" xr:uid="{00000000-0005-0000-0000-00001D370000}"/>
    <cellStyle name="Percent 2 2 4 2 2 3 5" xfId="14049" xr:uid="{00000000-0005-0000-0000-00001E370000}"/>
    <cellStyle name="Percent 2 2 4 2 2 3 5 2" xfId="14050" xr:uid="{00000000-0005-0000-0000-00001F370000}"/>
    <cellStyle name="Percent 2 2 4 2 2 3 5 3" xfId="14051" xr:uid="{00000000-0005-0000-0000-000020370000}"/>
    <cellStyle name="Percent 2 2 4 2 2 3 5 4" xfId="14052" xr:uid="{00000000-0005-0000-0000-000021370000}"/>
    <cellStyle name="Percent 2 2 4 2 2 3 6" xfId="14053" xr:uid="{00000000-0005-0000-0000-000022370000}"/>
    <cellStyle name="Percent 2 2 4 2 2 3 7" xfId="14054" xr:uid="{00000000-0005-0000-0000-000023370000}"/>
    <cellStyle name="Percent 2 2 4 2 2 3 8" xfId="14055" xr:uid="{00000000-0005-0000-0000-000024370000}"/>
    <cellStyle name="Percent 2 2 4 2 2 4" xfId="14056" xr:uid="{00000000-0005-0000-0000-000025370000}"/>
    <cellStyle name="Percent 2 2 4 2 2 4 2" xfId="14057" xr:uid="{00000000-0005-0000-0000-000026370000}"/>
    <cellStyle name="Percent 2 2 4 2 2 4 2 2" xfId="14058" xr:uid="{00000000-0005-0000-0000-000027370000}"/>
    <cellStyle name="Percent 2 2 4 2 2 4 2 3" xfId="14059" xr:uid="{00000000-0005-0000-0000-000028370000}"/>
    <cellStyle name="Percent 2 2 4 2 2 4 2 4" xfId="14060" xr:uid="{00000000-0005-0000-0000-000029370000}"/>
    <cellStyle name="Percent 2 2 4 2 2 4 3" xfId="14061" xr:uid="{00000000-0005-0000-0000-00002A370000}"/>
    <cellStyle name="Percent 2 2 4 2 2 4 3 2" xfId="14062" xr:uid="{00000000-0005-0000-0000-00002B370000}"/>
    <cellStyle name="Percent 2 2 4 2 2 4 3 3" xfId="14063" xr:uid="{00000000-0005-0000-0000-00002C370000}"/>
    <cellStyle name="Percent 2 2 4 2 2 4 3 4" xfId="14064" xr:uid="{00000000-0005-0000-0000-00002D370000}"/>
    <cellStyle name="Percent 2 2 4 2 2 4 4" xfId="14065" xr:uid="{00000000-0005-0000-0000-00002E370000}"/>
    <cellStyle name="Percent 2 2 4 2 2 4 5" xfId="14066" xr:uid="{00000000-0005-0000-0000-00002F370000}"/>
    <cellStyle name="Percent 2 2 4 2 2 4 6" xfId="14067" xr:uid="{00000000-0005-0000-0000-000030370000}"/>
    <cellStyle name="Percent 2 2 4 2 2 5" xfId="14068" xr:uid="{00000000-0005-0000-0000-000031370000}"/>
    <cellStyle name="Percent 2 2 4 2 2 5 2" xfId="14069" xr:uid="{00000000-0005-0000-0000-000032370000}"/>
    <cellStyle name="Percent 2 2 4 2 2 5 2 2" xfId="14070" xr:uid="{00000000-0005-0000-0000-000033370000}"/>
    <cellStyle name="Percent 2 2 4 2 2 5 2 3" xfId="14071" xr:uid="{00000000-0005-0000-0000-000034370000}"/>
    <cellStyle name="Percent 2 2 4 2 2 5 2 4" xfId="14072" xr:uid="{00000000-0005-0000-0000-000035370000}"/>
    <cellStyle name="Percent 2 2 4 2 2 5 3" xfId="14073" xr:uid="{00000000-0005-0000-0000-000036370000}"/>
    <cellStyle name="Percent 2 2 4 2 2 5 3 2" xfId="14074" xr:uid="{00000000-0005-0000-0000-000037370000}"/>
    <cellStyle name="Percent 2 2 4 2 2 5 3 3" xfId="14075" xr:uid="{00000000-0005-0000-0000-000038370000}"/>
    <cellStyle name="Percent 2 2 4 2 2 5 3 4" xfId="14076" xr:uid="{00000000-0005-0000-0000-000039370000}"/>
    <cellStyle name="Percent 2 2 4 2 2 5 4" xfId="14077" xr:uid="{00000000-0005-0000-0000-00003A370000}"/>
    <cellStyle name="Percent 2 2 4 2 2 5 5" xfId="14078" xr:uid="{00000000-0005-0000-0000-00003B370000}"/>
    <cellStyle name="Percent 2 2 4 2 2 5 6" xfId="14079" xr:uid="{00000000-0005-0000-0000-00003C370000}"/>
    <cellStyle name="Percent 2 2 4 2 2 6" xfId="14080" xr:uid="{00000000-0005-0000-0000-00003D370000}"/>
    <cellStyle name="Percent 2 2 4 2 2 6 2" xfId="14081" xr:uid="{00000000-0005-0000-0000-00003E370000}"/>
    <cellStyle name="Percent 2 2 4 2 2 6 3" xfId="14082" xr:uid="{00000000-0005-0000-0000-00003F370000}"/>
    <cellStyle name="Percent 2 2 4 2 2 6 4" xfId="14083" xr:uid="{00000000-0005-0000-0000-000040370000}"/>
    <cellStyle name="Percent 2 2 4 2 2 7" xfId="14084" xr:uid="{00000000-0005-0000-0000-000041370000}"/>
    <cellStyle name="Percent 2 2 4 2 2 7 2" xfId="14085" xr:uid="{00000000-0005-0000-0000-000042370000}"/>
    <cellStyle name="Percent 2 2 4 2 2 7 3" xfId="14086" xr:uid="{00000000-0005-0000-0000-000043370000}"/>
    <cellStyle name="Percent 2 2 4 2 2 7 4" xfId="14087" xr:uid="{00000000-0005-0000-0000-000044370000}"/>
    <cellStyle name="Percent 2 2 4 2 2 8" xfId="14088" xr:uid="{00000000-0005-0000-0000-000045370000}"/>
    <cellStyle name="Percent 2 2 4 2 2 9" xfId="14089" xr:uid="{00000000-0005-0000-0000-000046370000}"/>
    <cellStyle name="Percent 2 2 4 2 3" xfId="14090" xr:uid="{00000000-0005-0000-0000-000047370000}"/>
    <cellStyle name="Percent 2 2 4 2 3 2" xfId="14091" xr:uid="{00000000-0005-0000-0000-000048370000}"/>
    <cellStyle name="Percent 2 2 4 2 3 2 2" xfId="14092" xr:uid="{00000000-0005-0000-0000-000049370000}"/>
    <cellStyle name="Percent 2 2 4 2 3 2 2 2" xfId="14093" xr:uid="{00000000-0005-0000-0000-00004A370000}"/>
    <cellStyle name="Percent 2 2 4 2 3 2 2 3" xfId="14094" xr:uid="{00000000-0005-0000-0000-00004B370000}"/>
    <cellStyle name="Percent 2 2 4 2 3 2 2 4" xfId="14095" xr:uid="{00000000-0005-0000-0000-00004C370000}"/>
    <cellStyle name="Percent 2 2 4 2 3 2 3" xfId="14096" xr:uid="{00000000-0005-0000-0000-00004D370000}"/>
    <cellStyle name="Percent 2 2 4 2 3 2 3 2" xfId="14097" xr:uid="{00000000-0005-0000-0000-00004E370000}"/>
    <cellStyle name="Percent 2 2 4 2 3 2 3 3" xfId="14098" xr:uid="{00000000-0005-0000-0000-00004F370000}"/>
    <cellStyle name="Percent 2 2 4 2 3 2 3 4" xfId="14099" xr:uid="{00000000-0005-0000-0000-000050370000}"/>
    <cellStyle name="Percent 2 2 4 2 3 2 4" xfId="14100" xr:uid="{00000000-0005-0000-0000-000051370000}"/>
    <cellStyle name="Percent 2 2 4 2 3 2 5" xfId="14101" xr:uid="{00000000-0005-0000-0000-000052370000}"/>
    <cellStyle name="Percent 2 2 4 2 3 2 6" xfId="14102" xr:uid="{00000000-0005-0000-0000-000053370000}"/>
    <cellStyle name="Percent 2 2 4 2 3 3" xfId="14103" xr:uid="{00000000-0005-0000-0000-000054370000}"/>
    <cellStyle name="Percent 2 2 4 2 3 3 2" xfId="14104" xr:uid="{00000000-0005-0000-0000-000055370000}"/>
    <cellStyle name="Percent 2 2 4 2 3 3 2 2" xfId="14105" xr:uid="{00000000-0005-0000-0000-000056370000}"/>
    <cellStyle name="Percent 2 2 4 2 3 3 2 3" xfId="14106" xr:uid="{00000000-0005-0000-0000-000057370000}"/>
    <cellStyle name="Percent 2 2 4 2 3 3 2 4" xfId="14107" xr:uid="{00000000-0005-0000-0000-000058370000}"/>
    <cellStyle name="Percent 2 2 4 2 3 3 3" xfId="14108" xr:uid="{00000000-0005-0000-0000-000059370000}"/>
    <cellStyle name="Percent 2 2 4 2 3 3 3 2" xfId="14109" xr:uid="{00000000-0005-0000-0000-00005A370000}"/>
    <cellStyle name="Percent 2 2 4 2 3 3 3 3" xfId="14110" xr:uid="{00000000-0005-0000-0000-00005B370000}"/>
    <cellStyle name="Percent 2 2 4 2 3 3 3 4" xfId="14111" xr:uid="{00000000-0005-0000-0000-00005C370000}"/>
    <cellStyle name="Percent 2 2 4 2 3 3 4" xfId="14112" xr:uid="{00000000-0005-0000-0000-00005D370000}"/>
    <cellStyle name="Percent 2 2 4 2 3 3 5" xfId="14113" xr:uid="{00000000-0005-0000-0000-00005E370000}"/>
    <cellStyle name="Percent 2 2 4 2 3 3 6" xfId="14114" xr:uid="{00000000-0005-0000-0000-00005F370000}"/>
    <cellStyle name="Percent 2 2 4 2 3 4" xfId="14115" xr:uid="{00000000-0005-0000-0000-000060370000}"/>
    <cellStyle name="Percent 2 2 4 2 3 4 2" xfId="14116" xr:uid="{00000000-0005-0000-0000-000061370000}"/>
    <cellStyle name="Percent 2 2 4 2 3 4 3" xfId="14117" xr:uid="{00000000-0005-0000-0000-000062370000}"/>
    <cellStyle name="Percent 2 2 4 2 3 4 4" xfId="14118" xr:uid="{00000000-0005-0000-0000-000063370000}"/>
    <cellStyle name="Percent 2 2 4 2 3 5" xfId="14119" xr:uid="{00000000-0005-0000-0000-000064370000}"/>
    <cellStyle name="Percent 2 2 4 2 3 5 2" xfId="14120" xr:uid="{00000000-0005-0000-0000-000065370000}"/>
    <cellStyle name="Percent 2 2 4 2 3 5 3" xfId="14121" xr:uid="{00000000-0005-0000-0000-000066370000}"/>
    <cellStyle name="Percent 2 2 4 2 3 5 4" xfId="14122" xr:uid="{00000000-0005-0000-0000-000067370000}"/>
    <cellStyle name="Percent 2 2 4 2 3 6" xfId="14123" xr:uid="{00000000-0005-0000-0000-000068370000}"/>
    <cellStyle name="Percent 2 2 4 2 3 7" xfId="14124" xr:uid="{00000000-0005-0000-0000-000069370000}"/>
    <cellStyle name="Percent 2 2 4 2 3 8" xfId="14125" xr:uid="{00000000-0005-0000-0000-00006A370000}"/>
    <cellStyle name="Percent 2 2 4 2 4" xfId="14126" xr:uid="{00000000-0005-0000-0000-00006B370000}"/>
    <cellStyle name="Percent 2 2 4 2 4 2" xfId="14127" xr:uid="{00000000-0005-0000-0000-00006C370000}"/>
    <cellStyle name="Percent 2 2 4 2 4 2 2" xfId="14128" xr:uid="{00000000-0005-0000-0000-00006D370000}"/>
    <cellStyle name="Percent 2 2 4 2 4 2 2 2" xfId="14129" xr:uid="{00000000-0005-0000-0000-00006E370000}"/>
    <cellStyle name="Percent 2 2 4 2 4 2 2 3" xfId="14130" xr:uid="{00000000-0005-0000-0000-00006F370000}"/>
    <cellStyle name="Percent 2 2 4 2 4 2 2 4" xfId="14131" xr:uid="{00000000-0005-0000-0000-000070370000}"/>
    <cellStyle name="Percent 2 2 4 2 4 2 3" xfId="14132" xr:uid="{00000000-0005-0000-0000-000071370000}"/>
    <cellStyle name="Percent 2 2 4 2 4 2 3 2" xfId="14133" xr:uid="{00000000-0005-0000-0000-000072370000}"/>
    <cellStyle name="Percent 2 2 4 2 4 2 3 3" xfId="14134" xr:uid="{00000000-0005-0000-0000-000073370000}"/>
    <cellStyle name="Percent 2 2 4 2 4 2 3 4" xfId="14135" xr:uid="{00000000-0005-0000-0000-000074370000}"/>
    <cellStyle name="Percent 2 2 4 2 4 2 4" xfId="14136" xr:uid="{00000000-0005-0000-0000-000075370000}"/>
    <cellStyle name="Percent 2 2 4 2 4 2 5" xfId="14137" xr:uid="{00000000-0005-0000-0000-000076370000}"/>
    <cellStyle name="Percent 2 2 4 2 4 2 6" xfId="14138" xr:uid="{00000000-0005-0000-0000-000077370000}"/>
    <cellStyle name="Percent 2 2 4 2 4 3" xfId="14139" xr:uid="{00000000-0005-0000-0000-000078370000}"/>
    <cellStyle name="Percent 2 2 4 2 4 3 2" xfId="14140" xr:uid="{00000000-0005-0000-0000-000079370000}"/>
    <cellStyle name="Percent 2 2 4 2 4 3 2 2" xfId="14141" xr:uid="{00000000-0005-0000-0000-00007A370000}"/>
    <cellStyle name="Percent 2 2 4 2 4 3 2 3" xfId="14142" xr:uid="{00000000-0005-0000-0000-00007B370000}"/>
    <cellStyle name="Percent 2 2 4 2 4 3 2 4" xfId="14143" xr:uid="{00000000-0005-0000-0000-00007C370000}"/>
    <cellStyle name="Percent 2 2 4 2 4 3 3" xfId="14144" xr:uid="{00000000-0005-0000-0000-00007D370000}"/>
    <cellStyle name="Percent 2 2 4 2 4 3 3 2" xfId="14145" xr:uid="{00000000-0005-0000-0000-00007E370000}"/>
    <cellStyle name="Percent 2 2 4 2 4 3 3 3" xfId="14146" xr:uid="{00000000-0005-0000-0000-00007F370000}"/>
    <cellStyle name="Percent 2 2 4 2 4 3 3 4" xfId="14147" xr:uid="{00000000-0005-0000-0000-000080370000}"/>
    <cellStyle name="Percent 2 2 4 2 4 3 4" xfId="14148" xr:uid="{00000000-0005-0000-0000-000081370000}"/>
    <cellStyle name="Percent 2 2 4 2 4 3 5" xfId="14149" xr:uid="{00000000-0005-0000-0000-000082370000}"/>
    <cellStyle name="Percent 2 2 4 2 4 3 6" xfId="14150" xr:uid="{00000000-0005-0000-0000-000083370000}"/>
    <cellStyle name="Percent 2 2 4 2 4 4" xfId="14151" xr:uid="{00000000-0005-0000-0000-000084370000}"/>
    <cellStyle name="Percent 2 2 4 2 4 4 2" xfId="14152" xr:uid="{00000000-0005-0000-0000-000085370000}"/>
    <cellStyle name="Percent 2 2 4 2 4 4 3" xfId="14153" xr:uid="{00000000-0005-0000-0000-000086370000}"/>
    <cellStyle name="Percent 2 2 4 2 4 4 4" xfId="14154" xr:uid="{00000000-0005-0000-0000-000087370000}"/>
    <cellStyle name="Percent 2 2 4 2 4 5" xfId="14155" xr:uid="{00000000-0005-0000-0000-000088370000}"/>
    <cellStyle name="Percent 2 2 4 2 4 5 2" xfId="14156" xr:uid="{00000000-0005-0000-0000-000089370000}"/>
    <cellStyle name="Percent 2 2 4 2 4 5 3" xfId="14157" xr:uid="{00000000-0005-0000-0000-00008A370000}"/>
    <cellStyle name="Percent 2 2 4 2 4 5 4" xfId="14158" xr:uid="{00000000-0005-0000-0000-00008B370000}"/>
    <cellStyle name="Percent 2 2 4 2 4 6" xfId="14159" xr:uid="{00000000-0005-0000-0000-00008C370000}"/>
    <cellStyle name="Percent 2 2 4 2 4 7" xfId="14160" xr:uid="{00000000-0005-0000-0000-00008D370000}"/>
    <cellStyle name="Percent 2 2 4 2 4 8" xfId="14161" xr:uid="{00000000-0005-0000-0000-00008E370000}"/>
    <cellStyle name="Percent 2 2 4 2 5" xfId="14162" xr:uid="{00000000-0005-0000-0000-00008F370000}"/>
    <cellStyle name="Percent 2 2 4 2 5 2" xfId="14163" xr:uid="{00000000-0005-0000-0000-000090370000}"/>
    <cellStyle name="Percent 2 2 4 2 5 2 2" xfId="14164" xr:uid="{00000000-0005-0000-0000-000091370000}"/>
    <cellStyle name="Percent 2 2 4 2 5 2 2 2" xfId="14165" xr:uid="{00000000-0005-0000-0000-000092370000}"/>
    <cellStyle name="Percent 2 2 4 2 5 2 2 3" xfId="14166" xr:uid="{00000000-0005-0000-0000-000093370000}"/>
    <cellStyle name="Percent 2 2 4 2 5 2 2 4" xfId="14167" xr:uid="{00000000-0005-0000-0000-000094370000}"/>
    <cellStyle name="Percent 2 2 4 2 5 2 3" xfId="14168" xr:uid="{00000000-0005-0000-0000-000095370000}"/>
    <cellStyle name="Percent 2 2 4 2 5 2 3 2" xfId="14169" xr:uid="{00000000-0005-0000-0000-000096370000}"/>
    <cellStyle name="Percent 2 2 4 2 5 2 3 3" xfId="14170" xr:uid="{00000000-0005-0000-0000-000097370000}"/>
    <cellStyle name="Percent 2 2 4 2 5 2 3 4" xfId="14171" xr:uid="{00000000-0005-0000-0000-000098370000}"/>
    <cellStyle name="Percent 2 2 4 2 5 2 4" xfId="14172" xr:uid="{00000000-0005-0000-0000-000099370000}"/>
    <cellStyle name="Percent 2 2 4 2 5 2 5" xfId="14173" xr:uid="{00000000-0005-0000-0000-00009A370000}"/>
    <cellStyle name="Percent 2 2 4 2 5 2 6" xfId="14174" xr:uid="{00000000-0005-0000-0000-00009B370000}"/>
    <cellStyle name="Percent 2 2 4 2 5 3" xfId="14175" xr:uid="{00000000-0005-0000-0000-00009C370000}"/>
    <cellStyle name="Percent 2 2 4 2 5 3 2" xfId="14176" xr:uid="{00000000-0005-0000-0000-00009D370000}"/>
    <cellStyle name="Percent 2 2 4 2 5 3 2 2" xfId="14177" xr:uid="{00000000-0005-0000-0000-00009E370000}"/>
    <cellStyle name="Percent 2 2 4 2 5 3 2 3" xfId="14178" xr:uid="{00000000-0005-0000-0000-00009F370000}"/>
    <cellStyle name="Percent 2 2 4 2 5 3 2 4" xfId="14179" xr:uid="{00000000-0005-0000-0000-0000A0370000}"/>
    <cellStyle name="Percent 2 2 4 2 5 3 3" xfId="14180" xr:uid="{00000000-0005-0000-0000-0000A1370000}"/>
    <cellStyle name="Percent 2 2 4 2 5 3 3 2" xfId="14181" xr:uid="{00000000-0005-0000-0000-0000A2370000}"/>
    <cellStyle name="Percent 2 2 4 2 5 3 3 3" xfId="14182" xr:uid="{00000000-0005-0000-0000-0000A3370000}"/>
    <cellStyle name="Percent 2 2 4 2 5 3 3 4" xfId="14183" xr:uid="{00000000-0005-0000-0000-0000A4370000}"/>
    <cellStyle name="Percent 2 2 4 2 5 3 4" xfId="14184" xr:uid="{00000000-0005-0000-0000-0000A5370000}"/>
    <cellStyle name="Percent 2 2 4 2 5 3 5" xfId="14185" xr:uid="{00000000-0005-0000-0000-0000A6370000}"/>
    <cellStyle name="Percent 2 2 4 2 5 3 6" xfId="14186" xr:uid="{00000000-0005-0000-0000-0000A7370000}"/>
    <cellStyle name="Percent 2 2 4 2 5 4" xfId="14187" xr:uid="{00000000-0005-0000-0000-0000A8370000}"/>
    <cellStyle name="Percent 2 2 4 2 5 4 2" xfId="14188" xr:uid="{00000000-0005-0000-0000-0000A9370000}"/>
    <cellStyle name="Percent 2 2 4 2 5 4 3" xfId="14189" xr:uid="{00000000-0005-0000-0000-0000AA370000}"/>
    <cellStyle name="Percent 2 2 4 2 5 4 4" xfId="14190" xr:uid="{00000000-0005-0000-0000-0000AB370000}"/>
    <cellStyle name="Percent 2 2 4 2 5 5" xfId="14191" xr:uid="{00000000-0005-0000-0000-0000AC370000}"/>
    <cellStyle name="Percent 2 2 4 2 5 5 2" xfId="14192" xr:uid="{00000000-0005-0000-0000-0000AD370000}"/>
    <cellStyle name="Percent 2 2 4 2 5 5 3" xfId="14193" xr:uid="{00000000-0005-0000-0000-0000AE370000}"/>
    <cellStyle name="Percent 2 2 4 2 5 5 4" xfId="14194" xr:uid="{00000000-0005-0000-0000-0000AF370000}"/>
    <cellStyle name="Percent 2 2 4 2 5 6" xfId="14195" xr:uid="{00000000-0005-0000-0000-0000B0370000}"/>
    <cellStyle name="Percent 2 2 4 2 5 7" xfId="14196" xr:uid="{00000000-0005-0000-0000-0000B1370000}"/>
    <cellStyle name="Percent 2 2 4 2 5 8" xfId="14197" xr:uid="{00000000-0005-0000-0000-0000B2370000}"/>
    <cellStyle name="Percent 2 2 4 2 6" xfId="14198" xr:uid="{00000000-0005-0000-0000-0000B3370000}"/>
    <cellStyle name="Percent 2 2 4 2 6 2" xfId="14199" xr:uid="{00000000-0005-0000-0000-0000B4370000}"/>
    <cellStyle name="Percent 2 2 4 2 6 2 2" xfId="14200" xr:uid="{00000000-0005-0000-0000-0000B5370000}"/>
    <cellStyle name="Percent 2 2 4 2 6 2 3" xfId="14201" xr:uid="{00000000-0005-0000-0000-0000B6370000}"/>
    <cellStyle name="Percent 2 2 4 2 6 2 4" xfId="14202" xr:uid="{00000000-0005-0000-0000-0000B7370000}"/>
    <cellStyle name="Percent 2 2 4 2 6 3" xfId="14203" xr:uid="{00000000-0005-0000-0000-0000B8370000}"/>
    <cellStyle name="Percent 2 2 4 2 6 3 2" xfId="14204" xr:uid="{00000000-0005-0000-0000-0000B9370000}"/>
    <cellStyle name="Percent 2 2 4 2 6 3 3" xfId="14205" xr:uid="{00000000-0005-0000-0000-0000BA370000}"/>
    <cellStyle name="Percent 2 2 4 2 6 3 4" xfId="14206" xr:uid="{00000000-0005-0000-0000-0000BB370000}"/>
    <cellStyle name="Percent 2 2 4 2 6 4" xfId="14207" xr:uid="{00000000-0005-0000-0000-0000BC370000}"/>
    <cellStyle name="Percent 2 2 4 2 6 5" xfId="14208" xr:uid="{00000000-0005-0000-0000-0000BD370000}"/>
    <cellStyle name="Percent 2 2 4 2 6 6" xfId="14209" xr:uid="{00000000-0005-0000-0000-0000BE370000}"/>
    <cellStyle name="Percent 2 2 4 2 7" xfId="14210" xr:uid="{00000000-0005-0000-0000-0000BF370000}"/>
    <cellStyle name="Percent 2 2 4 2 7 2" xfId="14211" xr:uid="{00000000-0005-0000-0000-0000C0370000}"/>
    <cellStyle name="Percent 2 2 4 2 7 2 2" xfId="14212" xr:uid="{00000000-0005-0000-0000-0000C1370000}"/>
    <cellStyle name="Percent 2 2 4 2 7 2 3" xfId="14213" xr:uid="{00000000-0005-0000-0000-0000C2370000}"/>
    <cellStyle name="Percent 2 2 4 2 7 2 4" xfId="14214" xr:uid="{00000000-0005-0000-0000-0000C3370000}"/>
    <cellStyle name="Percent 2 2 4 2 7 3" xfId="14215" xr:uid="{00000000-0005-0000-0000-0000C4370000}"/>
    <cellStyle name="Percent 2 2 4 2 7 3 2" xfId="14216" xr:uid="{00000000-0005-0000-0000-0000C5370000}"/>
    <cellStyle name="Percent 2 2 4 2 7 3 3" xfId="14217" xr:uid="{00000000-0005-0000-0000-0000C6370000}"/>
    <cellStyle name="Percent 2 2 4 2 7 3 4" xfId="14218" xr:uid="{00000000-0005-0000-0000-0000C7370000}"/>
    <cellStyle name="Percent 2 2 4 2 7 4" xfId="14219" xr:uid="{00000000-0005-0000-0000-0000C8370000}"/>
    <cellStyle name="Percent 2 2 4 2 7 5" xfId="14220" xr:uid="{00000000-0005-0000-0000-0000C9370000}"/>
    <cellStyle name="Percent 2 2 4 2 7 6" xfId="14221" xr:uid="{00000000-0005-0000-0000-0000CA370000}"/>
    <cellStyle name="Percent 2 2 4 2 8" xfId="14222" xr:uid="{00000000-0005-0000-0000-0000CB370000}"/>
    <cellStyle name="Percent 2 2 4 2 8 2" xfId="14223" xr:uid="{00000000-0005-0000-0000-0000CC370000}"/>
    <cellStyle name="Percent 2 2 4 2 8 3" xfId="14224" xr:uid="{00000000-0005-0000-0000-0000CD370000}"/>
    <cellStyle name="Percent 2 2 4 2 8 4" xfId="14225" xr:uid="{00000000-0005-0000-0000-0000CE370000}"/>
    <cellStyle name="Percent 2 2 4 2 9" xfId="14226" xr:uid="{00000000-0005-0000-0000-0000CF370000}"/>
    <cellStyle name="Percent 2 2 4 2 9 2" xfId="14227" xr:uid="{00000000-0005-0000-0000-0000D0370000}"/>
    <cellStyle name="Percent 2 2 4 2 9 3" xfId="14228" xr:uid="{00000000-0005-0000-0000-0000D1370000}"/>
    <cellStyle name="Percent 2 2 4 2 9 4" xfId="14229" xr:uid="{00000000-0005-0000-0000-0000D2370000}"/>
    <cellStyle name="Percent 2 2 4 3" xfId="14230" xr:uid="{00000000-0005-0000-0000-0000D3370000}"/>
    <cellStyle name="Percent 2 2 4 3 10" xfId="14231" xr:uid="{00000000-0005-0000-0000-0000D4370000}"/>
    <cellStyle name="Percent 2 2 4 3 2" xfId="14232" xr:uid="{00000000-0005-0000-0000-0000D5370000}"/>
    <cellStyle name="Percent 2 2 4 3 2 2" xfId="14233" xr:uid="{00000000-0005-0000-0000-0000D6370000}"/>
    <cellStyle name="Percent 2 2 4 3 2 2 2" xfId="14234" xr:uid="{00000000-0005-0000-0000-0000D7370000}"/>
    <cellStyle name="Percent 2 2 4 3 2 2 2 2" xfId="14235" xr:uid="{00000000-0005-0000-0000-0000D8370000}"/>
    <cellStyle name="Percent 2 2 4 3 2 2 2 3" xfId="14236" xr:uid="{00000000-0005-0000-0000-0000D9370000}"/>
    <cellStyle name="Percent 2 2 4 3 2 2 2 4" xfId="14237" xr:uid="{00000000-0005-0000-0000-0000DA370000}"/>
    <cellStyle name="Percent 2 2 4 3 2 2 3" xfId="14238" xr:uid="{00000000-0005-0000-0000-0000DB370000}"/>
    <cellStyle name="Percent 2 2 4 3 2 2 3 2" xfId="14239" xr:uid="{00000000-0005-0000-0000-0000DC370000}"/>
    <cellStyle name="Percent 2 2 4 3 2 2 3 3" xfId="14240" xr:uid="{00000000-0005-0000-0000-0000DD370000}"/>
    <cellStyle name="Percent 2 2 4 3 2 2 3 4" xfId="14241" xr:uid="{00000000-0005-0000-0000-0000DE370000}"/>
    <cellStyle name="Percent 2 2 4 3 2 2 4" xfId="14242" xr:uid="{00000000-0005-0000-0000-0000DF370000}"/>
    <cellStyle name="Percent 2 2 4 3 2 2 5" xfId="14243" xr:uid="{00000000-0005-0000-0000-0000E0370000}"/>
    <cellStyle name="Percent 2 2 4 3 2 2 6" xfId="14244" xr:uid="{00000000-0005-0000-0000-0000E1370000}"/>
    <cellStyle name="Percent 2 2 4 3 2 3" xfId="14245" xr:uid="{00000000-0005-0000-0000-0000E2370000}"/>
    <cellStyle name="Percent 2 2 4 3 2 3 2" xfId="14246" xr:uid="{00000000-0005-0000-0000-0000E3370000}"/>
    <cellStyle name="Percent 2 2 4 3 2 3 2 2" xfId="14247" xr:uid="{00000000-0005-0000-0000-0000E4370000}"/>
    <cellStyle name="Percent 2 2 4 3 2 3 2 3" xfId="14248" xr:uid="{00000000-0005-0000-0000-0000E5370000}"/>
    <cellStyle name="Percent 2 2 4 3 2 3 2 4" xfId="14249" xr:uid="{00000000-0005-0000-0000-0000E6370000}"/>
    <cellStyle name="Percent 2 2 4 3 2 3 3" xfId="14250" xr:uid="{00000000-0005-0000-0000-0000E7370000}"/>
    <cellStyle name="Percent 2 2 4 3 2 3 3 2" xfId="14251" xr:uid="{00000000-0005-0000-0000-0000E8370000}"/>
    <cellStyle name="Percent 2 2 4 3 2 3 3 3" xfId="14252" xr:uid="{00000000-0005-0000-0000-0000E9370000}"/>
    <cellStyle name="Percent 2 2 4 3 2 3 3 4" xfId="14253" xr:uid="{00000000-0005-0000-0000-0000EA370000}"/>
    <cellStyle name="Percent 2 2 4 3 2 3 4" xfId="14254" xr:uid="{00000000-0005-0000-0000-0000EB370000}"/>
    <cellStyle name="Percent 2 2 4 3 2 3 5" xfId="14255" xr:uid="{00000000-0005-0000-0000-0000EC370000}"/>
    <cellStyle name="Percent 2 2 4 3 2 3 6" xfId="14256" xr:uid="{00000000-0005-0000-0000-0000ED370000}"/>
    <cellStyle name="Percent 2 2 4 3 2 4" xfId="14257" xr:uid="{00000000-0005-0000-0000-0000EE370000}"/>
    <cellStyle name="Percent 2 2 4 3 2 4 2" xfId="14258" xr:uid="{00000000-0005-0000-0000-0000EF370000}"/>
    <cellStyle name="Percent 2 2 4 3 2 4 3" xfId="14259" xr:uid="{00000000-0005-0000-0000-0000F0370000}"/>
    <cellStyle name="Percent 2 2 4 3 2 4 4" xfId="14260" xr:uid="{00000000-0005-0000-0000-0000F1370000}"/>
    <cellStyle name="Percent 2 2 4 3 2 5" xfId="14261" xr:uid="{00000000-0005-0000-0000-0000F2370000}"/>
    <cellStyle name="Percent 2 2 4 3 2 5 2" xfId="14262" xr:uid="{00000000-0005-0000-0000-0000F3370000}"/>
    <cellStyle name="Percent 2 2 4 3 2 5 3" xfId="14263" xr:uid="{00000000-0005-0000-0000-0000F4370000}"/>
    <cellStyle name="Percent 2 2 4 3 2 5 4" xfId="14264" xr:uid="{00000000-0005-0000-0000-0000F5370000}"/>
    <cellStyle name="Percent 2 2 4 3 2 6" xfId="14265" xr:uid="{00000000-0005-0000-0000-0000F6370000}"/>
    <cellStyle name="Percent 2 2 4 3 2 7" xfId="14266" xr:uid="{00000000-0005-0000-0000-0000F7370000}"/>
    <cellStyle name="Percent 2 2 4 3 2 8" xfId="14267" xr:uid="{00000000-0005-0000-0000-0000F8370000}"/>
    <cellStyle name="Percent 2 2 4 3 3" xfId="14268" xr:uid="{00000000-0005-0000-0000-0000F9370000}"/>
    <cellStyle name="Percent 2 2 4 3 3 2" xfId="14269" xr:uid="{00000000-0005-0000-0000-0000FA370000}"/>
    <cellStyle name="Percent 2 2 4 3 3 2 2" xfId="14270" xr:uid="{00000000-0005-0000-0000-0000FB370000}"/>
    <cellStyle name="Percent 2 2 4 3 3 2 2 2" xfId="14271" xr:uid="{00000000-0005-0000-0000-0000FC370000}"/>
    <cellStyle name="Percent 2 2 4 3 3 2 2 3" xfId="14272" xr:uid="{00000000-0005-0000-0000-0000FD370000}"/>
    <cellStyle name="Percent 2 2 4 3 3 2 2 4" xfId="14273" xr:uid="{00000000-0005-0000-0000-0000FE370000}"/>
    <cellStyle name="Percent 2 2 4 3 3 2 3" xfId="14274" xr:uid="{00000000-0005-0000-0000-0000FF370000}"/>
    <cellStyle name="Percent 2 2 4 3 3 2 3 2" xfId="14275" xr:uid="{00000000-0005-0000-0000-000000380000}"/>
    <cellStyle name="Percent 2 2 4 3 3 2 3 3" xfId="14276" xr:uid="{00000000-0005-0000-0000-000001380000}"/>
    <cellStyle name="Percent 2 2 4 3 3 2 3 4" xfId="14277" xr:uid="{00000000-0005-0000-0000-000002380000}"/>
    <cellStyle name="Percent 2 2 4 3 3 2 4" xfId="14278" xr:uid="{00000000-0005-0000-0000-000003380000}"/>
    <cellStyle name="Percent 2 2 4 3 3 2 5" xfId="14279" xr:uid="{00000000-0005-0000-0000-000004380000}"/>
    <cellStyle name="Percent 2 2 4 3 3 2 6" xfId="14280" xr:uid="{00000000-0005-0000-0000-000005380000}"/>
    <cellStyle name="Percent 2 2 4 3 3 3" xfId="14281" xr:uid="{00000000-0005-0000-0000-000006380000}"/>
    <cellStyle name="Percent 2 2 4 3 3 3 2" xfId="14282" xr:uid="{00000000-0005-0000-0000-000007380000}"/>
    <cellStyle name="Percent 2 2 4 3 3 3 2 2" xfId="14283" xr:uid="{00000000-0005-0000-0000-000008380000}"/>
    <cellStyle name="Percent 2 2 4 3 3 3 2 3" xfId="14284" xr:uid="{00000000-0005-0000-0000-000009380000}"/>
    <cellStyle name="Percent 2 2 4 3 3 3 2 4" xfId="14285" xr:uid="{00000000-0005-0000-0000-00000A380000}"/>
    <cellStyle name="Percent 2 2 4 3 3 3 3" xfId="14286" xr:uid="{00000000-0005-0000-0000-00000B380000}"/>
    <cellStyle name="Percent 2 2 4 3 3 3 3 2" xfId="14287" xr:uid="{00000000-0005-0000-0000-00000C380000}"/>
    <cellStyle name="Percent 2 2 4 3 3 3 3 3" xfId="14288" xr:uid="{00000000-0005-0000-0000-00000D380000}"/>
    <cellStyle name="Percent 2 2 4 3 3 3 3 4" xfId="14289" xr:uid="{00000000-0005-0000-0000-00000E380000}"/>
    <cellStyle name="Percent 2 2 4 3 3 3 4" xfId="14290" xr:uid="{00000000-0005-0000-0000-00000F380000}"/>
    <cellStyle name="Percent 2 2 4 3 3 3 5" xfId="14291" xr:uid="{00000000-0005-0000-0000-000010380000}"/>
    <cellStyle name="Percent 2 2 4 3 3 3 6" xfId="14292" xr:uid="{00000000-0005-0000-0000-000011380000}"/>
    <cellStyle name="Percent 2 2 4 3 3 4" xfId="14293" xr:uid="{00000000-0005-0000-0000-000012380000}"/>
    <cellStyle name="Percent 2 2 4 3 3 4 2" xfId="14294" xr:uid="{00000000-0005-0000-0000-000013380000}"/>
    <cellStyle name="Percent 2 2 4 3 3 4 3" xfId="14295" xr:uid="{00000000-0005-0000-0000-000014380000}"/>
    <cellStyle name="Percent 2 2 4 3 3 4 4" xfId="14296" xr:uid="{00000000-0005-0000-0000-000015380000}"/>
    <cellStyle name="Percent 2 2 4 3 3 5" xfId="14297" xr:uid="{00000000-0005-0000-0000-000016380000}"/>
    <cellStyle name="Percent 2 2 4 3 3 5 2" xfId="14298" xr:uid="{00000000-0005-0000-0000-000017380000}"/>
    <cellStyle name="Percent 2 2 4 3 3 5 3" xfId="14299" xr:uid="{00000000-0005-0000-0000-000018380000}"/>
    <cellStyle name="Percent 2 2 4 3 3 5 4" xfId="14300" xr:uid="{00000000-0005-0000-0000-000019380000}"/>
    <cellStyle name="Percent 2 2 4 3 3 6" xfId="14301" xr:uid="{00000000-0005-0000-0000-00001A380000}"/>
    <cellStyle name="Percent 2 2 4 3 3 7" xfId="14302" xr:uid="{00000000-0005-0000-0000-00001B380000}"/>
    <cellStyle name="Percent 2 2 4 3 3 8" xfId="14303" xr:uid="{00000000-0005-0000-0000-00001C380000}"/>
    <cellStyle name="Percent 2 2 4 3 4" xfId="14304" xr:uid="{00000000-0005-0000-0000-00001D380000}"/>
    <cellStyle name="Percent 2 2 4 3 4 2" xfId="14305" xr:uid="{00000000-0005-0000-0000-00001E380000}"/>
    <cellStyle name="Percent 2 2 4 3 4 2 2" xfId="14306" xr:uid="{00000000-0005-0000-0000-00001F380000}"/>
    <cellStyle name="Percent 2 2 4 3 4 2 3" xfId="14307" xr:uid="{00000000-0005-0000-0000-000020380000}"/>
    <cellStyle name="Percent 2 2 4 3 4 2 4" xfId="14308" xr:uid="{00000000-0005-0000-0000-000021380000}"/>
    <cellStyle name="Percent 2 2 4 3 4 3" xfId="14309" xr:uid="{00000000-0005-0000-0000-000022380000}"/>
    <cellStyle name="Percent 2 2 4 3 4 3 2" xfId="14310" xr:uid="{00000000-0005-0000-0000-000023380000}"/>
    <cellStyle name="Percent 2 2 4 3 4 3 3" xfId="14311" xr:uid="{00000000-0005-0000-0000-000024380000}"/>
    <cellStyle name="Percent 2 2 4 3 4 3 4" xfId="14312" xr:uid="{00000000-0005-0000-0000-000025380000}"/>
    <cellStyle name="Percent 2 2 4 3 4 4" xfId="14313" xr:uid="{00000000-0005-0000-0000-000026380000}"/>
    <cellStyle name="Percent 2 2 4 3 4 5" xfId="14314" xr:uid="{00000000-0005-0000-0000-000027380000}"/>
    <cellStyle name="Percent 2 2 4 3 4 6" xfId="14315" xr:uid="{00000000-0005-0000-0000-000028380000}"/>
    <cellStyle name="Percent 2 2 4 3 5" xfId="14316" xr:uid="{00000000-0005-0000-0000-000029380000}"/>
    <cellStyle name="Percent 2 2 4 3 5 2" xfId="14317" xr:uid="{00000000-0005-0000-0000-00002A380000}"/>
    <cellStyle name="Percent 2 2 4 3 5 2 2" xfId="14318" xr:uid="{00000000-0005-0000-0000-00002B380000}"/>
    <cellStyle name="Percent 2 2 4 3 5 2 3" xfId="14319" xr:uid="{00000000-0005-0000-0000-00002C380000}"/>
    <cellStyle name="Percent 2 2 4 3 5 2 4" xfId="14320" xr:uid="{00000000-0005-0000-0000-00002D380000}"/>
    <cellStyle name="Percent 2 2 4 3 5 3" xfId="14321" xr:uid="{00000000-0005-0000-0000-00002E380000}"/>
    <cellStyle name="Percent 2 2 4 3 5 3 2" xfId="14322" xr:uid="{00000000-0005-0000-0000-00002F380000}"/>
    <cellStyle name="Percent 2 2 4 3 5 3 3" xfId="14323" xr:uid="{00000000-0005-0000-0000-000030380000}"/>
    <cellStyle name="Percent 2 2 4 3 5 3 4" xfId="14324" xr:uid="{00000000-0005-0000-0000-000031380000}"/>
    <cellStyle name="Percent 2 2 4 3 5 4" xfId="14325" xr:uid="{00000000-0005-0000-0000-000032380000}"/>
    <cellStyle name="Percent 2 2 4 3 5 5" xfId="14326" xr:uid="{00000000-0005-0000-0000-000033380000}"/>
    <cellStyle name="Percent 2 2 4 3 5 6" xfId="14327" xr:uid="{00000000-0005-0000-0000-000034380000}"/>
    <cellStyle name="Percent 2 2 4 3 6" xfId="14328" xr:uid="{00000000-0005-0000-0000-000035380000}"/>
    <cellStyle name="Percent 2 2 4 3 6 2" xfId="14329" xr:uid="{00000000-0005-0000-0000-000036380000}"/>
    <cellStyle name="Percent 2 2 4 3 6 3" xfId="14330" xr:uid="{00000000-0005-0000-0000-000037380000}"/>
    <cellStyle name="Percent 2 2 4 3 6 4" xfId="14331" xr:uid="{00000000-0005-0000-0000-000038380000}"/>
    <cellStyle name="Percent 2 2 4 3 7" xfId="14332" xr:uid="{00000000-0005-0000-0000-000039380000}"/>
    <cellStyle name="Percent 2 2 4 3 7 2" xfId="14333" xr:uid="{00000000-0005-0000-0000-00003A380000}"/>
    <cellStyle name="Percent 2 2 4 3 7 3" xfId="14334" xr:uid="{00000000-0005-0000-0000-00003B380000}"/>
    <cellStyle name="Percent 2 2 4 3 7 4" xfId="14335" xr:uid="{00000000-0005-0000-0000-00003C380000}"/>
    <cellStyle name="Percent 2 2 4 3 8" xfId="14336" xr:uid="{00000000-0005-0000-0000-00003D380000}"/>
    <cellStyle name="Percent 2 2 4 3 9" xfId="14337" xr:uid="{00000000-0005-0000-0000-00003E380000}"/>
    <cellStyle name="Percent 2 2 4 4" xfId="14338" xr:uid="{00000000-0005-0000-0000-00003F380000}"/>
    <cellStyle name="Percent 2 2 4 4 2" xfId="14339" xr:uid="{00000000-0005-0000-0000-000040380000}"/>
    <cellStyle name="Percent 2 2 4 4 2 2" xfId="14340" xr:uid="{00000000-0005-0000-0000-000041380000}"/>
    <cellStyle name="Percent 2 2 4 4 2 2 2" xfId="14341" xr:uid="{00000000-0005-0000-0000-000042380000}"/>
    <cellStyle name="Percent 2 2 4 4 2 2 3" xfId="14342" xr:uid="{00000000-0005-0000-0000-000043380000}"/>
    <cellStyle name="Percent 2 2 4 4 2 2 4" xfId="14343" xr:uid="{00000000-0005-0000-0000-000044380000}"/>
    <cellStyle name="Percent 2 2 4 4 2 3" xfId="14344" xr:uid="{00000000-0005-0000-0000-000045380000}"/>
    <cellStyle name="Percent 2 2 4 4 2 3 2" xfId="14345" xr:uid="{00000000-0005-0000-0000-000046380000}"/>
    <cellStyle name="Percent 2 2 4 4 2 3 3" xfId="14346" xr:uid="{00000000-0005-0000-0000-000047380000}"/>
    <cellStyle name="Percent 2 2 4 4 2 3 4" xfId="14347" xr:uid="{00000000-0005-0000-0000-000048380000}"/>
    <cellStyle name="Percent 2 2 4 4 2 4" xfId="14348" xr:uid="{00000000-0005-0000-0000-000049380000}"/>
    <cellStyle name="Percent 2 2 4 4 2 5" xfId="14349" xr:uid="{00000000-0005-0000-0000-00004A380000}"/>
    <cellStyle name="Percent 2 2 4 4 2 6" xfId="14350" xr:uid="{00000000-0005-0000-0000-00004B380000}"/>
    <cellStyle name="Percent 2 2 4 4 3" xfId="14351" xr:uid="{00000000-0005-0000-0000-00004C380000}"/>
    <cellStyle name="Percent 2 2 4 4 3 2" xfId="14352" xr:uid="{00000000-0005-0000-0000-00004D380000}"/>
    <cellStyle name="Percent 2 2 4 4 3 2 2" xfId="14353" xr:uid="{00000000-0005-0000-0000-00004E380000}"/>
    <cellStyle name="Percent 2 2 4 4 3 2 3" xfId="14354" xr:uid="{00000000-0005-0000-0000-00004F380000}"/>
    <cellStyle name="Percent 2 2 4 4 3 2 4" xfId="14355" xr:uid="{00000000-0005-0000-0000-000050380000}"/>
    <cellStyle name="Percent 2 2 4 4 3 3" xfId="14356" xr:uid="{00000000-0005-0000-0000-000051380000}"/>
    <cellStyle name="Percent 2 2 4 4 3 3 2" xfId="14357" xr:uid="{00000000-0005-0000-0000-000052380000}"/>
    <cellStyle name="Percent 2 2 4 4 3 3 3" xfId="14358" xr:uid="{00000000-0005-0000-0000-000053380000}"/>
    <cellStyle name="Percent 2 2 4 4 3 3 4" xfId="14359" xr:uid="{00000000-0005-0000-0000-000054380000}"/>
    <cellStyle name="Percent 2 2 4 4 3 4" xfId="14360" xr:uid="{00000000-0005-0000-0000-000055380000}"/>
    <cellStyle name="Percent 2 2 4 4 3 5" xfId="14361" xr:uid="{00000000-0005-0000-0000-000056380000}"/>
    <cellStyle name="Percent 2 2 4 4 3 6" xfId="14362" xr:uid="{00000000-0005-0000-0000-000057380000}"/>
    <cellStyle name="Percent 2 2 4 4 4" xfId="14363" xr:uid="{00000000-0005-0000-0000-000058380000}"/>
    <cellStyle name="Percent 2 2 4 4 4 2" xfId="14364" xr:uid="{00000000-0005-0000-0000-000059380000}"/>
    <cellStyle name="Percent 2 2 4 4 4 3" xfId="14365" xr:uid="{00000000-0005-0000-0000-00005A380000}"/>
    <cellStyle name="Percent 2 2 4 4 4 4" xfId="14366" xr:uid="{00000000-0005-0000-0000-00005B380000}"/>
    <cellStyle name="Percent 2 2 4 4 5" xfId="14367" xr:uid="{00000000-0005-0000-0000-00005C380000}"/>
    <cellStyle name="Percent 2 2 4 4 5 2" xfId="14368" xr:uid="{00000000-0005-0000-0000-00005D380000}"/>
    <cellStyle name="Percent 2 2 4 4 5 3" xfId="14369" xr:uid="{00000000-0005-0000-0000-00005E380000}"/>
    <cellStyle name="Percent 2 2 4 4 5 4" xfId="14370" xr:uid="{00000000-0005-0000-0000-00005F380000}"/>
    <cellStyle name="Percent 2 2 4 4 6" xfId="14371" xr:uid="{00000000-0005-0000-0000-000060380000}"/>
    <cellStyle name="Percent 2 2 4 4 7" xfId="14372" xr:uid="{00000000-0005-0000-0000-000061380000}"/>
    <cellStyle name="Percent 2 2 4 4 8" xfId="14373" xr:uid="{00000000-0005-0000-0000-000062380000}"/>
    <cellStyle name="Percent 2 2 4 5" xfId="14374" xr:uid="{00000000-0005-0000-0000-000063380000}"/>
    <cellStyle name="Percent 2 2 4 5 2" xfId="14375" xr:uid="{00000000-0005-0000-0000-000064380000}"/>
    <cellStyle name="Percent 2 2 4 5 2 2" xfId="14376" xr:uid="{00000000-0005-0000-0000-000065380000}"/>
    <cellStyle name="Percent 2 2 4 5 2 2 2" xfId="14377" xr:uid="{00000000-0005-0000-0000-000066380000}"/>
    <cellStyle name="Percent 2 2 4 5 2 2 3" xfId="14378" xr:uid="{00000000-0005-0000-0000-000067380000}"/>
    <cellStyle name="Percent 2 2 4 5 2 2 4" xfId="14379" xr:uid="{00000000-0005-0000-0000-000068380000}"/>
    <cellStyle name="Percent 2 2 4 5 2 3" xfId="14380" xr:uid="{00000000-0005-0000-0000-000069380000}"/>
    <cellStyle name="Percent 2 2 4 5 2 3 2" xfId="14381" xr:uid="{00000000-0005-0000-0000-00006A380000}"/>
    <cellStyle name="Percent 2 2 4 5 2 3 3" xfId="14382" xr:uid="{00000000-0005-0000-0000-00006B380000}"/>
    <cellStyle name="Percent 2 2 4 5 2 3 4" xfId="14383" xr:uid="{00000000-0005-0000-0000-00006C380000}"/>
    <cellStyle name="Percent 2 2 4 5 2 4" xfId="14384" xr:uid="{00000000-0005-0000-0000-00006D380000}"/>
    <cellStyle name="Percent 2 2 4 5 2 5" xfId="14385" xr:uid="{00000000-0005-0000-0000-00006E380000}"/>
    <cellStyle name="Percent 2 2 4 5 2 6" xfId="14386" xr:uid="{00000000-0005-0000-0000-00006F380000}"/>
    <cellStyle name="Percent 2 2 4 5 3" xfId="14387" xr:uid="{00000000-0005-0000-0000-000070380000}"/>
    <cellStyle name="Percent 2 2 4 5 3 2" xfId="14388" xr:uid="{00000000-0005-0000-0000-000071380000}"/>
    <cellStyle name="Percent 2 2 4 5 3 2 2" xfId="14389" xr:uid="{00000000-0005-0000-0000-000072380000}"/>
    <cellStyle name="Percent 2 2 4 5 3 2 3" xfId="14390" xr:uid="{00000000-0005-0000-0000-000073380000}"/>
    <cellStyle name="Percent 2 2 4 5 3 2 4" xfId="14391" xr:uid="{00000000-0005-0000-0000-000074380000}"/>
    <cellStyle name="Percent 2 2 4 5 3 3" xfId="14392" xr:uid="{00000000-0005-0000-0000-000075380000}"/>
    <cellStyle name="Percent 2 2 4 5 3 3 2" xfId="14393" xr:uid="{00000000-0005-0000-0000-000076380000}"/>
    <cellStyle name="Percent 2 2 4 5 3 3 3" xfId="14394" xr:uid="{00000000-0005-0000-0000-000077380000}"/>
    <cellStyle name="Percent 2 2 4 5 3 3 4" xfId="14395" xr:uid="{00000000-0005-0000-0000-000078380000}"/>
    <cellStyle name="Percent 2 2 4 5 3 4" xfId="14396" xr:uid="{00000000-0005-0000-0000-000079380000}"/>
    <cellStyle name="Percent 2 2 4 5 3 5" xfId="14397" xr:uid="{00000000-0005-0000-0000-00007A380000}"/>
    <cellStyle name="Percent 2 2 4 5 3 6" xfId="14398" xr:uid="{00000000-0005-0000-0000-00007B380000}"/>
    <cellStyle name="Percent 2 2 4 5 4" xfId="14399" xr:uid="{00000000-0005-0000-0000-00007C380000}"/>
    <cellStyle name="Percent 2 2 4 5 4 2" xfId="14400" xr:uid="{00000000-0005-0000-0000-00007D380000}"/>
    <cellStyle name="Percent 2 2 4 5 4 3" xfId="14401" xr:uid="{00000000-0005-0000-0000-00007E380000}"/>
    <cellStyle name="Percent 2 2 4 5 4 4" xfId="14402" xr:uid="{00000000-0005-0000-0000-00007F380000}"/>
    <cellStyle name="Percent 2 2 4 5 5" xfId="14403" xr:uid="{00000000-0005-0000-0000-000080380000}"/>
    <cellStyle name="Percent 2 2 4 5 5 2" xfId="14404" xr:uid="{00000000-0005-0000-0000-000081380000}"/>
    <cellStyle name="Percent 2 2 4 5 5 3" xfId="14405" xr:uid="{00000000-0005-0000-0000-000082380000}"/>
    <cellStyle name="Percent 2 2 4 5 5 4" xfId="14406" xr:uid="{00000000-0005-0000-0000-000083380000}"/>
    <cellStyle name="Percent 2 2 4 5 6" xfId="14407" xr:uid="{00000000-0005-0000-0000-000084380000}"/>
    <cellStyle name="Percent 2 2 4 5 7" xfId="14408" xr:uid="{00000000-0005-0000-0000-000085380000}"/>
    <cellStyle name="Percent 2 2 4 5 8" xfId="14409" xr:uid="{00000000-0005-0000-0000-000086380000}"/>
    <cellStyle name="Percent 2 2 4 6" xfId="14410" xr:uid="{00000000-0005-0000-0000-000087380000}"/>
    <cellStyle name="Percent 2 2 4 6 2" xfId="14411" xr:uid="{00000000-0005-0000-0000-000088380000}"/>
    <cellStyle name="Percent 2 2 4 6 2 2" xfId="14412" xr:uid="{00000000-0005-0000-0000-000089380000}"/>
    <cellStyle name="Percent 2 2 4 6 2 2 2" xfId="14413" xr:uid="{00000000-0005-0000-0000-00008A380000}"/>
    <cellStyle name="Percent 2 2 4 6 2 2 3" xfId="14414" xr:uid="{00000000-0005-0000-0000-00008B380000}"/>
    <cellStyle name="Percent 2 2 4 6 2 2 4" xfId="14415" xr:uid="{00000000-0005-0000-0000-00008C380000}"/>
    <cellStyle name="Percent 2 2 4 6 2 3" xfId="14416" xr:uid="{00000000-0005-0000-0000-00008D380000}"/>
    <cellStyle name="Percent 2 2 4 6 2 3 2" xfId="14417" xr:uid="{00000000-0005-0000-0000-00008E380000}"/>
    <cellStyle name="Percent 2 2 4 6 2 3 3" xfId="14418" xr:uid="{00000000-0005-0000-0000-00008F380000}"/>
    <cellStyle name="Percent 2 2 4 6 2 3 4" xfId="14419" xr:uid="{00000000-0005-0000-0000-000090380000}"/>
    <cellStyle name="Percent 2 2 4 6 2 4" xfId="14420" xr:uid="{00000000-0005-0000-0000-000091380000}"/>
    <cellStyle name="Percent 2 2 4 6 2 5" xfId="14421" xr:uid="{00000000-0005-0000-0000-000092380000}"/>
    <cellStyle name="Percent 2 2 4 6 2 6" xfId="14422" xr:uid="{00000000-0005-0000-0000-000093380000}"/>
    <cellStyle name="Percent 2 2 4 6 3" xfId="14423" xr:uid="{00000000-0005-0000-0000-000094380000}"/>
    <cellStyle name="Percent 2 2 4 6 3 2" xfId="14424" xr:uid="{00000000-0005-0000-0000-000095380000}"/>
    <cellStyle name="Percent 2 2 4 6 3 2 2" xfId="14425" xr:uid="{00000000-0005-0000-0000-000096380000}"/>
    <cellStyle name="Percent 2 2 4 6 3 2 3" xfId="14426" xr:uid="{00000000-0005-0000-0000-000097380000}"/>
    <cellStyle name="Percent 2 2 4 6 3 2 4" xfId="14427" xr:uid="{00000000-0005-0000-0000-000098380000}"/>
    <cellStyle name="Percent 2 2 4 6 3 3" xfId="14428" xr:uid="{00000000-0005-0000-0000-000099380000}"/>
    <cellStyle name="Percent 2 2 4 6 3 3 2" xfId="14429" xr:uid="{00000000-0005-0000-0000-00009A380000}"/>
    <cellStyle name="Percent 2 2 4 6 3 3 3" xfId="14430" xr:uid="{00000000-0005-0000-0000-00009B380000}"/>
    <cellStyle name="Percent 2 2 4 6 3 3 4" xfId="14431" xr:uid="{00000000-0005-0000-0000-00009C380000}"/>
    <cellStyle name="Percent 2 2 4 6 3 4" xfId="14432" xr:uid="{00000000-0005-0000-0000-00009D380000}"/>
    <cellStyle name="Percent 2 2 4 6 3 5" xfId="14433" xr:uid="{00000000-0005-0000-0000-00009E380000}"/>
    <cellStyle name="Percent 2 2 4 6 3 6" xfId="14434" xr:uid="{00000000-0005-0000-0000-00009F380000}"/>
    <cellStyle name="Percent 2 2 4 6 4" xfId="14435" xr:uid="{00000000-0005-0000-0000-0000A0380000}"/>
    <cellStyle name="Percent 2 2 4 6 4 2" xfId="14436" xr:uid="{00000000-0005-0000-0000-0000A1380000}"/>
    <cellStyle name="Percent 2 2 4 6 4 3" xfId="14437" xr:uid="{00000000-0005-0000-0000-0000A2380000}"/>
    <cellStyle name="Percent 2 2 4 6 4 4" xfId="14438" xr:uid="{00000000-0005-0000-0000-0000A3380000}"/>
    <cellStyle name="Percent 2 2 4 6 5" xfId="14439" xr:uid="{00000000-0005-0000-0000-0000A4380000}"/>
    <cellStyle name="Percent 2 2 4 6 5 2" xfId="14440" xr:uid="{00000000-0005-0000-0000-0000A5380000}"/>
    <cellStyle name="Percent 2 2 4 6 5 3" xfId="14441" xr:uid="{00000000-0005-0000-0000-0000A6380000}"/>
    <cellStyle name="Percent 2 2 4 6 5 4" xfId="14442" xr:uid="{00000000-0005-0000-0000-0000A7380000}"/>
    <cellStyle name="Percent 2 2 4 6 6" xfId="14443" xr:uid="{00000000-0005-0000-0000-0000A8380000}"/>
    <cellStyle name="Percent 2 2 4 6 7" xfId="14444" xr:uid="{00000000-0005-0000-0000-0000A9380000}"/>
    <cellStyle name="Percent 2 2 4 6 8" xfId="14445" xr:uid="{00000000-0005-0000-0000-0000AA380000}"/>
    <cellStyle name="Percent 2 2 4 7" xfId="14446" xr:uid="{00000000-0005-0000-0000-0000AB380000}"/>
    <cellStyle name="Percent 2 2 4 7 2" xfId="14447" xr:uid="{00000000-0005-0000-0000-0000AC380000}"/>
    <cellStyle name="Percent 2 2 4 7 2 2" xfId="14448" xr:uid="{00000000-0005-0000-0000-0000AD380000}"/>
    <cellStyle name="Percent 2 2 4 7 2 3" xfId="14449" xr:uid="{00000000-0005-0000-0000-0000AE380000}"/>
    <cellStyle name="Percent 2 2 4 7 2 4" xfId="14450" xr:uid="{00000000-0005-0000-0000-0000AF380000}"/>
    <cellStyle name="Percent 2 2 4 7 3" xfId="14451" xr:uid="{00000000-0005-0000-0000-0000B0380000}"/>
    <cellStyle name="Percent 2 2 4 7 3 2" xfId="14452" xr:uid="{00000000-0005-0000-0000-0000B1380000}"/>
    <cellStyle name="Percent 2 2 4 7 3 3" xfId="14453" xr:uid="{00000000-0005-0000-0000-0000B2380000}"/>
    <cellStyle name="Percent 2 2 4 7 3 4" xfId="14454" xr:uid="{00000000-0005-0000-0000-0000B3380000}"/>
    <cellStyle name="Percent 2 2 4 7 4" xfId="14455" xr:uid="{00000000-0005-0000-0000-0000B4380000}"/>
    <cellStyle name="Percent 2 2 4 7 5" xfId="14456" xr:uid="{00000000-0005-0000-0000-0000B5380000}"/>
    <cellStyle name="Percent 2 2 4 7 6" xfId="14457" xr:uid="{00000000-0005-0000-0000-0000B6380000}"/>
    <cellStyle name="Percent 2 2 4 8" xfId="14458" xr:uid="{00000000-0005-0000-0000-0000B7380000}"/>
    <cellStyle name="Percent 2 2 4 8 2" xfId="14459" xr:uid="{00000000-0005-0000-0000-0000B8380000}"/>
    <cellStyle name="Percent 2 2 4 8 2 2" xfId="14460" xr:uid="{00000000-0005-0000-0000-0000B9380000}"/>
    <cellStyle name="Percent 2 2 4 8 2 3" xfId="14461" xr:uid="{00000000-0005-0000-0000-0000BA380000}"/>
    <cellStyle name="Percent 2 2 4 8 2 4" xfId="14462" xr:uid="{00000000-0005-0000-0000-0000BB380000}"/>
    <cellStyle name="Percent 2 2 4 8 3" xfId="14463" xr:uid="{00000000-0005-0000-0000-0000BC380000}"/>
    <cellStyle name="Percent 2 2 4 8 3 2" xfId="14464" xr:uid="{00000000-0005-0000-0000-0000BD380000}"/>
    <cellStyle name="Percent 2 2 4 8 3 3" xfId="14465" xr:uid="{00000000-0005-0000-0000-0000BE380000}"/>
    <cellStyle name="Percent 2 2 4 8 3 4" xfId="14466" xr:uid="{00000000-0005-0000-0000-0000BF380000}"/>
    <cellStyle name="Percent 2 2 4 8 4" xfId="14467" xr:uid="{00000000-0005-0000-0000-0000C0380000}"/>
    <cellStyle name="Percent 2 2 4 8 5" xfId="14468" xr:uid="{00000000-0005-0000-0000-0000C1380000}"/>
    <cellStyle name="Percent 2 2 4 8 6" xfId="14469" xr:uid="{00000000-0005-0000-0000-0000C2380000}"/>
    <cellStyle name="Percent 2 2 4 9" xfId="14470" xr:uid="{00000000-0005-0000-0000-0000C3380000}"/>
    <cellStyle name="Percent 2 2 4 9 2" xfId="14471" xr:uid="{00000000-0005-0000-0000-0000C4380000}"/>
    <cellStyle name="Percent 2 2 4 9 3" xfId="14472" xr:uid="{00000000-0005-0000-0000-0000C5380000}"/>
    <cellStyle name="Percent 2 2 4 9 4" xfId="14473" xr:uid="{00000000-0005-0000-0000-0000C6380000}"/>
    <cellStyle name="Percent 2 2 5" xfId="14474" xr:uid="{00000000-0005-0000-0000-0000C7380000}"/>
    <cellStyle name="Percent 2 2 5 10" xfId="14475" xr:uid="{00000000-0005-0000-0000-0000C8380000}"/>
    <cellStyle name="Percent 2 2 5 11" xfId="14476" xr:uid="{00000000-0005-0000-0000-0000C9380000}"/>
    <cellStyle name="Percent 2 2 5 12" xfId="14477" xr:uid="{00000000-0005-0000-0000-0000CA380000}"/>
    <cellStyle name="Percent 2 2 5 2" xfId="14478" xr:uid="{00000000-0005-0000-0000-0000CB380000}"/>
    <cellStyle name="Percent 2 2 5 2 10" xfId="14479" xr:uid="{00000000-0005-0000-0000-0000CC380000}"/>
    <cellStyle name="Percent 2 2 5 2 2" xfId="14480" xr:uid="{00000000-0005-0000-0000-0000CD380000}"/>
    <cellStyle name="Percent 2 2 5 2 2 2" xfId="14481" xr:uid="{00000000-0005-0000-0000-0000CE380000}"/>
    <cellStyle name="Percent 2 2 5 2 2 2 2" xfId="14482" xr:uid="{00000000-0005-0000-0000-0000CF380000}"/>
    <cellStyle name="Percent 2 2 5 2 2 2 2 2" xfId="14483" xr:uid="{00000000-0005-0000-0000-0000D0380000}"/>
    <cellStyle name="Percent 2 2 5 2 2 2 2 3" xfId="14484" xr:uid="{00000000-0005-0000-0000-0000D1380000}"/>
    <cellStyle name="Percent 2 2 5 2 2 2 2 4" xfId="14485" xr:uid="{00000000-0005-0000-0000-0000D2380000}"/>
    <cellStyle name="Percent 2 2 5 2 2 2 3" xfId="14486" xr:uid="{00000000-0005-0000-0000-0000D3380000}"/>
    <cellStyle name="Percent 2 2 5 2 2 2 3 2" xfId="14487" xr:uid="{00000000-0005-0000-0000-0000D4380000}"/>
    <cellStyle name="Percent 2 2 5 2 2 2 3 3" xfId="14488" xr:uid="{00000000-0005-0000-0000-0000D5380000}"/>
    <cellStyle name="Percent 2 2 5 2 2 2 3 4" xfId="14489" xr:uid="{00000000-0005-0000-0000-0000D6380000}"/>
    <cellStyle name="Percent 2 2 5 2 2 2 4" xfId="14490" xr:uid="{00000000-0005-0000-0000-0000D7380000}"/>
    <cellStyle name="Percent 2 2 5 2 2 2 5" xfId="14491" xr:uid="{00000000-0005-0000-0000-0000D8380000}"/>
    <cellStyle name="Percent 2 2 5 2 2 2 6" xfId="14492" xr:uid="{00000000-0005-0000-0000-0000D9380000}"/>
    <cellStyle name="Percent 2 2 5 2 2 3" xfId="14493" xr:uid="{00000000-0005-0000-0000-0000DA380000}"/>
    <cellStyle name="Percent 2 2 5 2 2 3 2" xfId="14494" xr:uid="{00000000-0005-0000-0000-0000DB380000}"/>
    <cellStyle name="Percent 2 2 5 2 2 3 2 2" xfId="14495" xr:uid="{00000000-0005-0000-0000-0000DC380000}"/>
    <cellStyle name="Percent 2 2 5 2 2 3 2 3" xfId="14496" xr:uid="{00000000-0005-0000-0000-0000DD380000}"/>
    <cellStyle name="Percent 2 2 5 2 2 3 2 4" xfId="14497" xr:uid="{00000000-0005-0000-0000-0000DE380000}"/>
    <cellStyle name="Percent 2 2 5 2 2 3 3" xfId="14498" xr:uid="{00000000-0005-0000-0000-0000DF380000}"/>
    <cellStyle name="Percent 2 2 5 2 2 3 3 2" xfId="14499" xr:uid="{00000000-0005-0000-0000-0000E0380000}"/>
    <cellStyle name="Percent 2 2 5 2 2 3 3 3" xfId="14500" xr:uid="{00000000-0005-0000-0000-0000E1380000}"/>
    <cellStyle name="Percent 2 2 5 2 2 3 3 4" xfId="14501" xr:uid="{00000000-0005-0000-0000-0000E2380000}"/>
    <cellStyle name="Percent 2 2 5 2 2 3 4" xfId="14502" xr:uid="{00000000-0005-0000-0000-0000E3380000}"/>
    <cellStyle name="Percent 2 2 5 2 2 3 5" xfId="14503" xr:uid="{00000000-0005-0000-0000-0000E4380000}"/>
    <cellStyle name="Percent 2 2 5 2 2 3 6" xfId="14504" xr:uid="{00000000-0005-0000-0000-0000E5380000}"/>
    <cellStyle name="Percent 2 2 5 2 2 4" xfId="14505" xr:uid="{00000000-0005-0000-0000-0000E6380000}"/>
    <cellStyle name="Percent 2 2 5 2 2 4 2" xfId="14506" xr:uid="{00000000-0005-0000-0000-0000E7380000}"/>
    <cellStyle name="Percent 2 2 5 2 2 4 3" xfId="14507" xr:uid="{00000000-0005-0000-0000-0000E8380000}"/>
    <cellStyle name="Percent 2 2 5 2 2 4 4" xfId="14508" xr:uid="{00000000-0005-0000-0000-0000E9380000}"/>
    <cellStyle name="Percent 2 2 5 2 2 5" xfId="14509" xr:uid="{00000000-0005-0000-0000-0000EA380000}"/>
    <cellStyle name="Percent 2 2 5 2 2 5 2" xfId="14510" xr:uid="{00000000-0005-0000-0000-0000EB380000}"/>
    <cellStyle name="Percent 2 2 5 2 2 5 3" xfId="14511" xr:uid="{00000000-0005-0000-0000-0000EC380000}"/>
    <cellStyle name="Percent 2 2 5 2 2 5 4" xfId="14512" xr:uid="{00000000-0005-0000-0000-0000ED380000}"/>
    <cellStyle name="Percent 2 2 5 2 2 6" xfId="14513" xr:uid="{00000000-0005-0000-0000-0000EE380000}"/>
    <cellStyle name="Percent 2 2 5 2 2 7" xfId="14514" xr:uid="{00000000-0005-0000-0000-0000EF380000}"/>
    <cellStyle name="Percent 2 2 5 2 2 8" xfId="14515" xr:uid="{00000000-0005-0000-0000-0000F0380000}"/>
    <cellStyle name="Percent 2 2 5 2 3" xfId="14516" xr:uid="{00000000-0005-0000-0000-0000F1380000}"/>
    <cellStyle name="Percent 2 2 5 2 3 2" xfId="14517" xr:uid="{00000000-0005-0000-0000-0000F2380000}"/>
    <cellStyle name="Percent 2 2 5 2 3 2 2" xfId="14518" xr:uid="{00000000-0005-0000-0000-0000F3380000}"/>
    <cellStyle name="Percent 2 2 5 2 3 2 2 2" xfId="14519" xr:uid="{00000000-0005-0000-0000-0000F4380000}"/>
    <cellStyle name="Percent 2 2 5 2 3 2 2 3" xfId="14520" xr:uid="{00000000-0005-0000-0000-0000F5380000}"/>
    <cellStyle name="Percent 2 2 5 2 3 2 2 4" xfId="14521" xr:uid="{00000000-0005-0000-0000-0000F6380000}"/>
    <cellStyle name="Percent 2 2 5 2 3 2 3" xfId="14522" xr:uid="{00000000-0005-0000-0000-0000F7380000}"/>
    <cellStyle name="Percent 2 2 5 2 3 2 3 2" xfId="14523" xr:uid="{00000000-0005-0000-0000-0000F8380000}"/>
    <cellStyle name="Percent 2 2 5 2 3 2 3 3" xfId="14524" xr:uid="{00000000-0005-0000-0000-0000F9380000}"/>
    <cellStyle name="Percent 2 2 5 2 3 2 3 4" xfId="14525" xr:uid="{00000000-0005-0000-0000-0000FA380000}"/>
    <cellStyle name="Percent 2 2 5 2 3 2 4" xfId="14526" xr:uid="{00000000-0005-0000-0000-0000FB380000}"/>
    <cellStyle name="Percent 2 2 5 2 3 2 5" xfId="14527" xr:uid="{00000000-0005-0000-0000-0000FC380000}"/>
    <cellStyle name="Percent 2 2 5 2 3 2 6" xfId="14528" xr:uid="{00000000-0005-0000-0000-0000FD380000}"/>
    <cellStyle name="Percent 2 2 5 2 3 3" xfId="14529" xr:uid="{00000000-0005-0000-0000-0000FE380000}"/>
    <cellStyle name="Percent 2 2 5 2 3 3 2" xfId="14530" xr:uid="{00000000-0005-0000-0000-0000FF380000}"/>
    <cellStyle name="Percent 2 2 5 2 3 3 2 2" xfId="14531" xr:uid="{00000000-0005-0000-0000-000000390000}"/>
    <cellStyle name="Percent 2 2 5 2 3 3 2 3" xfId="14532" xr:uid="{00000000-0005-0000-0000-000001390000}"/>
    <cellStyle name="Percent 2 2 5 2 3 3 2 4" xfId="14533" xr:uid="{00000000-0005-0000-0000-000002390000}"/>
    <cellStyle name="Percent 2 2 5 2 3 3 3" xfId="14534" xr:uid="{00000000-0005-0000-0000-000003390000}"/>
    <cellStyle name="Percent 2 2 5 2 3 3 3 2" xfId="14535" xr:uid="{00000000-0005-0000-0000-000004390000}"/>
    <cellStyle name="Percent 2 2 5 2 3 3 3 3" xfId="14536" xr:uid="{00000000-0005-0000-0000-000005390000}"/>
    <cellStyle name="Percent 2 2 5 2 3 3 3 4" xfId="14537" xr:uid="{00000000-0005-0000-0000-000006390000}"/>
    <cellStyle name="Percent 2 2 5 2 3 3 4" xfId="14538" xr:uid="{00000000-0005-0000-0000-000007390000}"/>
    <cellStyle name="Percent 2 2 5 2 3 3 5" xfId="14539" xr:uid="{00000000-0005-0000-0000-000008390000}"/>
    <cellStyle name="Percent 2 2 5 2 3 3 6" xfId="14540" xr:uid="{00000000-0005-0000-0000-000009390000}"/>
    <cellStyle name="Percent 2 2 5 2 3 4" xfId="14541" xr:uid="{00000000-0005-0000-0000-00000A390000}"/>
    <cellStyle name="Percent 2 2 5 2 3 4 2" xfId="14542" xr:uid="{00000000-0005-0000-0000-00000B390000}"/>
    <cellStyle name="Percent 2 2 5 2 3 4 3" xfId="14543" xr:uid="{00000000-0005-0000-0000-00000C390000}"/>
    <cellStyle name="Percent 2 2 5 2 3 4 4" xfId="14544" xr:uid="{00000000-0005-0000-0000-00000D390000}"/>
    <cellStyle name="Percent 2 2 5 2 3 5" xfId="14545" xr:uid="{00000000-0005-0000-0000-00000E390000}"/>
    <cellStyle name="Percent 2 2 5 2 3 5 2" xfId="14546" xr:uid="{00000000-0005-0000-0000-00000F390000}"/>
    <cellStyle name="Percent 2 2 5 2 3 5 3" xfId="14547" xr:uid="{00000000-0005-0000-0000-000010390000}"/>
    <cellStyle name="Percent 2 2 5 2 3 5 4" xfId="14548" xr:uid="{00000000-0005-0000-0000-000011390000}"/>
    <cellStyle name="Percent 2 2 5 2 3 6" xfId="14549" xr:uid="{00000000-0005-0000-0000-000012390000}"/>
    <cellStyle name="Percent 2 2 5 2 3 7" xfId="14550" xr:uid="{00000000-0005-0000-0000-000013390000}"/>
    <cellStyle name="Percent 2 2 5 2 3 8" xfId="14551" xr:uid="{00000000-0005-0000-0000-000014390000}"/>
    <cellStyle name="Percent 2 2 5 2 4" xfId="14552" xr:uid="{00000000-0005-0000-0000-000015390000}"/>
    <cellStyle name="Percent 2 2 5 2 4 2" xfId="14553" xr:uid="{00000000-0005-0000-0000-000016390000}"/>
    <cellStyle name="Percent 2 2 5 2 4 2 2" xfId="14554" xr:uid="{00000000-0005-0000-0000-000017390000}"/>
    <cellStyle name="Percent 2 2 5 2 4 2 3" xfId="14555" xr:uid="{00000000-0005-0000-0000-000018390000}"/>
    <cellStyle name="Percent 2 2 5 2 4 2 4" xfId="14556" xr:uid="{00000000-0005-0000-0000-000019390000}"/>
    <cellStyle name="Percent 2 2 5 2 4 3" xfId="14557" xr:uid="{00000000-0005-0000-0000-00001A390000}"/>
    <cellStyle name="Percent 2 2 5 2 4 3 2" xfId="14558" xr:uid="{00000000-0005-0000-0000-00001B390000}"/>
    <cellStyle name="Percent 2 2 5 2 4 3 3" xfId="14559" xr:uid="{00000000-0005-0000-0000-00001C390000}"/>
    <cellStyle name="Percent 2 2 5 2 4 3 4" xfId="14560" xr:uid="{00000000-0005-0000-0000-00001D390000}"/>
    <cellStyle name="Percent 2 2 5 2 4 4" xfId="14561" xr:uid="{00000000-0005-0000-0000-00001E390000}"/>
    <cellStyle name="Percent 2 2 5 2 4 5" xfId="14562" xr:uid="{00000000-0005-0000-0000-00001F390000}"/>
    <cellStyle name="Percent 2 2 5 2 4 6" xfId="14563" xr:uid="{00000000-0005-0000-0000-000020390000}"/>
    <cellStyle name="Percent 2 2 5 2 5" xfId="14564" xr:uid="{00000000-0005-0000-0000-000021390000}"/>
    <cellStyle name="Percent 2 2 5 2 5 2" xfId="14565" xr:uid="{00000000-0005-0000-0000-000022390000}"/>
    <cellStyle name="Percent 2 2 5 2 5 2 2" xfId="14566" xr:uid="{00000000-0005-0000-0000-000023390000}"/>
    <cellStyle name="Percent 2 2 5 2 5 2 3" xfId="14567" xr:uid="{00000000-0005-0000-0000-000024390000}"/>
    <cellStyle name="Percent 2 2 5 2 5 2 4" xfId="14568" xr:uid="{00000000-0005-0000-0000-000025390000}"/>
    <cellStyle name="Percent 2 2 5 2 5 3" xfId="14569" xr:uid="{00000000-0005-0000-0000-000026390000}"/>
    <cellStyle name="Percent 2 2 5 2 5 3 2" xfId="14570" xr:uid="{00000000-0005-0000-0000-000027390000}"/>
    <cellStyle name="Percent 2 2 5 2 5 3 3" xfId="14571" xr:uid="{00000000-0005-0000-0000-000028390000}"/>
    <cellStyle name="Percent 2 2 5 2 5 3 4" xfId="14572" xr:uid="{00000000-0005-0000-0000-000029390000}"/>
    <cellStyle name="Percent 2 2 5 2 5 4" xfId="14573" xr:uid="{00000000-0005-0000-0000-00002A390000}"/>
    <cellStyle name="Percent 2 2 5 2 5 5" xfId="14574" xr:uid="{00000000-0005-0000-0000-00002B390000}"/>
    <cellStyle name="Percent 2 2 5 2 5 6" xfId="14575" xr:uid="{00000000-0005-0000-0000-00002C390000}"/>
    <cellStyle name="Percent 2 2 5 2 6" xfId="14576" xr:uid="{00000000-0005-0000-0000-00002D390000}"/>
    <cellStyle name="Percent 2 2 5 2 6 2" xfId="14577" xr:uid="{00000000-0005-0000-0000-00002E390000}"/>
    <cellStyle name="Percent 2 2 5 2 6 3" xfId="14578" xr:uid="{00000000-0005-0000-0000-00002F390000}"/>
    <cellStyle name="Percent 2 2 5 2 6 4" xfId="14579" xr:uid="{00000000-0005-0000-0000-000030390000}"/>
    <cellStyle name="Percent 2 2 5 2 7" xfId="14580" xr:uid="{00000000-0005-0000-0000-000031390000}"/>
    <cellStyle name="Percent 2 2 5 2 7 2" xfId="14581" xr:uid="{00000000-0005-0000-0000-000032390000}"/>
    <cellStyle name="Percent 2 2 5 2 7 3" xfId="14582" xr:uid="{00000000-0005-0000-0000-000033390000}"/>
    <cellStyle name="Percent 2 2 5 2 7 4" xfId="14583" xr:uid="{00000000-0005-0000-0000-000034390000}"/>
    <cellStyle name="Percent 2 2 5 2 8" xfId="14584" xr:uid="{00000000-0005-0000-0000-000035390000}"/>
    <cellStyle name="Percent 2 2 5 2 9" xfId="14585" xr:uid="{00000000-0005-0000-0000-000036390000}"/>
    <cellStyle name="Percent 2 2 5 3" xfId="14586" xr:uid="{00000000-0005-0000-0000-000037390000}"/>
    <cellStyle name="Percent 2 2 5 3 2" xfId="14587" xr:uid="{00000000-0005-0000-0000-000038390000}"/>
    <cellStyle name="Percent 2 2 5 3 2 2" xfId="14588" xr:uid="{00000000-0005-0000-0000-000039390000}"/>
    <cellStyle name="Percent 2 2 5 3 2 2 2" xfId="14589" xr:uid="{00000000-0005-0000-0000-00003A390000}"/>
    <cellStyle name="Percent 2 2 5 3 2 2 3" xfId="14590" xr:uid="{00000000-0005-0000-0000-00003B390000}"/>
    <cellStyle name="Percent 2 2 5 3 2 2 4" xfId="14591" xr:uid="{00000000-0005-0000-0000-00003C390000}"/>
    <cellStyle name="Percent 2 2 5 3 2 3" xfId="14592" xr:uid="{00000000-0005-0000-0000-00003D390000}"/>
    <cellStyle name="Percent 2 2 5 3 2 3 2" xfId="14593" xr:uid="{00000000-0005-0000-0000-00003E390000}"/>
    <cellStyle name="Percent 2 2 5 3 2 3 3" xfId="14594" xr:uid="{00000000-0005-0000-0000-00003F390000}"/>
    <cellStyle name="Percent 2 2 5 3 2 3 4" xfId="14595" xr:uid="{00000000-0005-0000-0000-000040390000}"/>
    <cellStyle name="Percent 2 2 5 3 2 4" xfId="14596" xr:uid="{00000000-0005-0000-0000-000041390000}"/>
    <cellStyle name="Percent 2 2 5 3 2 5" xfId="14597" xr:uid="{00000000-0005-0000-0000-000042390000}"/>
    <cellStyle name="Percent 2 2 5 3 2 6" xfId="14598" xr:uid="{00000000-0005-0000-0000-000043390000}"/>
    <cellStyle name="Percent 2 2 5 3 3" xfId="14599" xr:uid="{00000000-0005-0000-0000-000044390000}"/>
    <cellStyle name="Percent 2 2 5 3 3 2" xfId="14600" xr:uid="{00000000-0005-0000-0000-000045390000}"/>
    <cellStyle name="Percent 2 2 5 3 3 2 2" xfId="14601" xr:uid="{00000000-0005-0000-0000-000046390000}"/>
    <cellStyle name="Percent 2 2 5 3 3 2 3" xfId="14602" xr:uid="{00000000-0005-0000-0000-000047390000}"/>
    <cellStyle name="Percent 2 2 5 3 3 2 4" xfId="14603" xr:uid="{00000000-0005-0000-0000-000048390000}"/>
    <cellStyle name="Percent 2 2 5 3 3 3" xfId="14604" xr:uid="{00000000-0005-0000-0000-000049390000}"/>
    <cellStyle name="Percent 2 2 5 3 3 3 2" xfId="14605" xr:uid="{00000000-0005-0000-0000-00004A390000}"/>
    <cellStyle name="Percent 2 2 5 3 3 3 3" xfId="14606" xr:uid="{00000000-0005-0000-0000-00004B390000}"/>
    <cellStyle name="Percent 2 2 5 3 3 3 4" xfId="14607" xr:uid="{00000000-0005-0000-0000-00004C390000}"/>
    <cellStyle name="Percent 2 2 5 3 3 4" xfId="14608" xr:uid="{00000000-0005-0000-0000-00004D390000}"/>
    <cellStyle name="Percent 2 2 5 3 3 5" xfId="14609" xr:uid="{00000000-0005-0000-0000-00004E390000}"/>
    <cellStyle name="Percent 2 2 5 3 3 6" xfId="14610" xr:uid="{00000000-0005-0000-0000-00004F390000}"/>
    <cellStyle name="Percent 2 2 5 3 4" xfId="14611" xr:uid="{00000000-0005-0000-0000-000050390000}"/>
    <cellStyle name="Percent 2 2 5 3 4 2" xfId="14612" xr:uid="{00000000-0005-0000-0000-000051390000}"/>
    <cellStyle name="Percent 2 2 5 3 4 3" xfId="14613" xr:uid="{00000000-0005-0000-0000-000052390000}"/>
    <cellStyle name="Percent 2 2 5 3 4 4" xfId="14614" xr:uid="{00000000-0005-0000-0000-000053390000}"/>
    <cellStyle name="Percent 2 2 5 3 5" xfId="14615" xr:uid="{00000000-0005-0000-0000-000054390000}"/>
    <cellStyle name="Percent 2 2 5 3 5 2" xfId="14616" xr:uid="{00000000-0005-0000-0000-000055390000}"/>
    <cellStyle name="Percent 2 2 5 3 5 3" xfId="14617" xr:uid="{00000000-0005-0000-0000-000056390000}"/>
    <cellStyle name="Percent 2 2 5 3 5 4" xfId="14618" xr:uid="{00000000-0005-0000-0000-000057390000}"/>
    <cellStyle name="Percent 2 2 5 3 6" xfId="14619" xr:uid="{00000000-0005-0000-0000-000058390000}"/>
    <cellStyle name="Percent 2 2 5 3 7" xfId="14620" xr:uid="{00000000-0005-0000-0000-000059390000}"/>
    <cellStyle name="Percent 2 2 5 3 8" xfId="14621" xr:uid="{00000000-0005-0000-0000-00005A390000}"/>
    <cellStyle name="Percent 2 2 5 4" xfId="14622" xr:uid="{00000000-0005-0000-0000-00005B390000}"/>
    <cellStyle name="Percent 2 2 5 4 2" xfId="14623" xr:uid="{00000000-0005-0000-0000-00005C390000}"/>
    <cellStyle name="Percent 2 2 5 4 2 2" xfId="14624" xr:uid="{00000000-0005-0000-0000-00005D390000}"/>
    <cellStyle name="Percent 2 2 5 4 2 2 2" xfId="14625" xr:uid="{00000000-0005-0000-0000-00005E390000}"/>
    <cellStyle name="Percent 2 2 5 4 2 2 3" xfId="14626" xr:uid="{00000000-0005-0000-0000-00005F390000}"/>
    <cellStyle name="Percent 2 2 5 4 2 2 4" xfId="14627" xr:uid="{00000000-0005-0000-0000-000060390000}"/>
    <cellStyle name="Percent 2 2 5 4 2 3" xfId="14628" xr:uid="{00000000-0005-0000-0000-000061390000}"/>
    <cellStyle name="Percent 2 2 5 4 2 3 2" xfId="14629" xr:uid="{00000000-0005-0000-0000-000062390000}"/>
    <cellStyle name="Percent 2 2 5 4 2 3 3" xfId="14630" xr:uid="{00000000-0005-0000-0000-000063390000}"/>
    <cellStyle name="Percent 2 2 5 4 2 3 4" xfId="14631" xr:uid="{00000000-0005-0000-0000-000064390000}"/>
    <cellStyle name="Percent 2 2 5 4 2 4" xfId="14632" xr:uid="{00000000-0005-0000-0000-000065390000}"/>
    <cellStyle name="Percent 2 2 5 4 2 5" xfId="14633" xr:uid="{00000000-0005-0000-0000-000066390000}"/>
    <cellStyle name="Percent 2 2 5 4 2 6" xfId="14634" xr:uid="{00000000-0005-0000-0000-000067390000}"/>
    <cellStyle name="Percent 2 2 5 4 3" xfId="14635" xr:uid="{00000000-0005-0000-0000-000068390000}"/>
    <cellStyle name="Percent 2 2 5 4 3 2" xfId="14636" xr:uid="{00000000-0005-0000-0000-000069390000}"/>
    <cellStyle name="Percent 2 2 5 4 3 2 2" xfId="14637" xr:uid="{00000000-0005-0000-0000-00006A390000}"/>
    <cellStyle name="Percent 2 2 5 4 3 2 3" xfId="14638" xr:uid="{00000000-0005-0000-0000-00006B390000}"/>
    <cellStyle name="Percent 2 2 5 4 3 2 4" xfId="14639" xr:uid="{00000000-0005-0000-0000-00006C390000}"/>
    <cellStyle name="Percent 2 2 5 4 3 3" xfId="14640" xr:uid="{00000000-0005-0000-0000-00006D390000}"/>
    <cellStyle name="Percent 2 2 5 4 3 3 2" xfId="14641" xr:uid="{00000000-0005-0000-0000-00006E390000}"/>
    <cellStyle name="Percent 2 2 5 4 3 3 3" xfId="14642" xr:uid="{00000000-0005-0000-0000-00006F390000}"/>
    <cellStyle name="Percent 2 2 5 4 3 3 4" xfId="14643" xr:uid="{00000000-0005-0000-0000-000070390000}"/>
    <cellStyle name="Percent 2 2 5 4 3 4" xfId="14644" xr:uid="{00000000-0005-0000-0000-000071390000}"/>
    <cellStyle name="Percent 2 2 5 4 3 5" xfId="14645" xr:uid="{00000000-0005-0000-0000-000072390000}"/>
    <cellStyle name="Percent 2 2 5 4 3 6" xfId="14646" xr:uid="{00000000-0005-0000-0000-000073390000}"/>
    <cellStyle name="Percent 2 2 5 4 4" xfId="14647" xr:uid="{00000000-0005-0000-0000-000074390000}"/>
    <cellStyle name="Percent 2 2 5 4 4 2" xfId="14648" xr:uid="{00000000-0005-0000-0000-000075390000}"/>
    <cellStyle name="Percent 2 2 5 4 4 3" xfId="14649" xr:uid="{00000000-0005-0000-0000-000076390000}"/>
    <cellStyle name="Percent 2 2 5 4 4 4" xfId="14650" xr:uid="{00000000-0005-0000-0000-000077390000}"/>
    <cellStyle name="Percent 2 2 5 4 5" xfId="14651" xr:uid="{00000000-0005-0000-0000-000078390000}"/>
    <cellStyle name="Percent 2 2 5 4 5 2" xfId="14652" xr:uid="{00000000-0005-0000-0000-000079390000}"/>
    <cellStyle name="Percent 2 2 5 4 5 3" xfId="14653" xr:uid="{00000000-0005-0000-0000-00007A390000}"/>
    <cellStyle name="Percent 2 2 5 4 5 4" xfId="14654" xr:uid="{00000000-0005-0000-0000-00007B390000}"/>
    <cellStyle name="Percent 2 2 5 4 6" xfId="14655" xr:uid="{00000000-0005-0000-0000-00007C390000}"/>
    <cellStyle name="Percent 2 2 5 4 7" xfId="14656" xr:uid="{00000000-0005-0000-0000-00007D390000}"/>
    <cellStyle name="Percent 2 2 5 4 8" xfId="14657" xr:uid="{00000000-0005-0000-0000-00007E390000}"/>
    <cellStyle name="Percent 2 2 5 5" xfId="14658" xr:uid="{00000000-0005-0000-0000-00007F390000}"/>
    <cellStyle name="Percent 2 2 5 5 2" xfId="14659" xr:uid="{00000000-0005-0000-0000-000080390000}"/>
    <cellStyle name="Percent 2 2 5 5 2 2" xfId="14660" xr:uid="{00000000-0005-0000-0000-000081390000}"/>
    <cellStyle name="Percent 2 2 5 5 2 2 2" xfId="14661" xr:uid="{00000000-0005-0000-0000-000082390000}"/>
    <cellStyle name="Percent 2 2 5 5 2 2 3" xfId="14662" xr:uid="{00000000-0005-0000-0000-000083390000}"/>
    <cellStyle name="Percent 2 2 5 5 2 2 4" xfId="14663" xr:uid="{00000000-0005-0000-0000-000084390000}"/>
    <cellStyle name="Percent 2 2 5 5 2 3" xfId="14664" xr:uid="{00000000-0005-0000-0000-000085390000}"/>
    <cellStyle name="Percent 2 2 5 5 2 3 2" xfId="14665" xr:uid="{00000000-0005-0000-0000-000086390000}"/>
    <cellStyle name="Percent 2 2 5 5 2 3 3" xfId="14666" xr:uid="{00000000-0005-0000-0000-000087390000}"/>
    <cellStyle name="Percent 2 2 5 5 2 3 4" xfId="14667" xr:uid="{00000000-0005-0000-0000-000088390000}"/>
    <cellStyle name="Percent 2 2 5 5 2 4" xfId="14668" xr:uid="{00000000-0005-0000-0000-000089390000}"/>
    <cellStyle name="Percent 2 2 5 5 2 5" xfId="14669" xr:uid="{00000000-0005-0000-0000-00008A390000}"/>
    <cellStyle name="Percent 2 2 5 5 2 6" xfId="14670" xr:uid="{00000000-0005-0000-0000-00008B390000}"/>
    <cellStyle name="Percent 2 2 5 5 3" xfId="14671" xr:uid="{00000000-0005-0000-0000-00008C390000}"/>
    <cellStyle name="Percent 2 2 5 5 3 2" xfId="14672" xr:uid="{00000000-0005-0000-0000-00008D390000}"/>
    <cellStyle name="Percent 2 2 5 5 3 2 2" xfId="14673" xr:uid="{00000000-0005-0000-0000-00008E390000}"/>
    <cellStyle name="Percent 2 2 5 5 3 2 3" xfId="14674" xr:uid="{00000000-0005-0000-0000-00008F390000}"/>
    <cellStyle name="Percent 2 2 5 5 3 2 4" xfId="14675" xr:uid="{00000000-0005-0000-0000-000090390000}"/>
    <cellStyle name="Percent 2 2 5 5 3 3" xfId="14676" xr:uid="{00000000-0005-0000-0000-000091390000}"/>
    <cellStyle name="Percent 2 2 5 5 3 3 2" xfId="14677" xr:uid="{00000000-0005-0000-0000-000092390000}"/>
    <cellStyle name="Percent 2 2 5 5 3 3 3" xfId="14678" xr:uid="{00000000-0005-0000-0000-000093390000}"/>
    <cellStyle name="Percent 2 2 5 5 3 3 4" xfId="14679" xr:uid="{00000000-0005-0000-0000-000094390000}"/>
    <cellStyle name="Percent 2 2 5 5 3 4" xfId="14680" xr:uid="{00000000-0005-0000-0000-000095390000}"/>
    <cellStyle name="Percent 2 2 5 5 3 5" xfId="14681" xr:uid="{00000000-0005-0000-0000-000096390000}"/>
    <cellStyle name="Percent 2 2 5 5 3 6" xfId="14682" xr:uid="{00000000-0005-0000-0000-000097390000}"/>
    <cellStyle name="Percent 2 2 5 5 4" xfId="14683" xr:uid="{00000000-0005-0000-0000-000098390000}"/>
    <cellStyle name="Percent 2 2 5 5 4 2" xfId="14684" xr:uid="{00000000-0005-0000-0000-000099390000}"/>
    <cellStyle name="Percent 2 2 5 5 4 3" xfId="14685" xr:uid="{00000000-0005-0000-0000-00009A390000}"/>
    <cellStyle name="Percent 2 2 5 5 4 4" xfId="14686" xr:uid="{00000000-0005-0000-0000-00009B390000}"/>
    <cellStyle name="Percent 2 2 5 5 5" xfId="14687" xr:uid="{00000000-0005-0000-0000-00009C390000}"/>
    <cellStyle name="Percent 2 2 5 5 5 2" xfId="14688" xr:uid="{00000000-0005-0000-0000-00009D390000}"/>
    <cellStyle name="Percent 2 2 5 5 5 3" xfId="14689" xr:uid="{00000000-0005-0000-0000-00009E390000}"/>
    <cellStyle name="Percent 2 2 5 5 5 4" xfId="14690" xr:uid="{00000000-0005-0000-0000-00009F390000}"/>
    <cellStyle name="Percent 2 2 5 5 6" xfId="14691" xr:uid="{00000000-0005-0000-0000-0000A0390000}"/>
    <cellStyle name="Percent 2 2 5 5 7" xfId="14692" xr:uid="{00000000-0005-0000-0000-0000A1390000}"/>
    <cellStyle name="Percent 2 2 5 5 8" xfId="14693" xr:uid="{00000000-0005-0000-0000-0000A2390000}"/>
    <cellStyle name="Percent 2 2 5 6" xfId="14694" xr:uid="{00000000-0005-0000-0000-0000A3390000}"/>
    <cellStyle name="Percent 2 2 5 6 2" xfId="14695" xr:uid="{00000000-0005-0000-0000-0000A4390000}"/>
    <cellStyle name="Percent 2 2 5 6 2 2" xfId="14696" xr:uid="{00000000-0005-0000-0000-0000A5390000}"/>
    <cellStyle name="Percent 2 2 5 6 2 3" xfId="14697" xr:uid="{00000000-0005-0000-0000-0000A6390000}"/>
    <cellStyle name="Percent 2 2 5 6 2 4" xfId="14698" xr:uid="{00000000-0005-0000-0000-0000A7390000}"/>
    <cellStyle name="Percent 2 2 5 6 3" xfId="14699" xr:uid="{00000000-0005-0000-0000-0000A8390000}"/>
    <cellStyle name="Percent 2 2 5 6 3 2" xfId="14700" xr:uid="{00000000-0005-0000-0000-0000A9390000}"/>
    <cellStyle name="Percent 2 2 5 6 3 3" xfId="14701" xr:uid="{00000000-0005-0000-0000-0000AA390000}"/>
    <cellStyle name="Percent 2 2 5 6 3 4" xfId="14702" xr:uid="{00000000-0005-0000-0000-0000AB390000}"/>
    <cellStyle name="Percent 2 2 5 6 4" xfId="14703" xr:uid="{00000000-0005-0000-0000-0000AC390000}"/>
    <cellStyle name="Percent 2 2 5 6 5" xfId="14704" xr:uid="{00000000-0005-0000-0000-0000AD390000}"/>
    <cellStyle name="Percent 2 2 5 6 6" xfId="14705" xr:uid="{00000000-0005-0000-0000-0000AE390000}"/>
    <cellStyle name="Percent 2 2 5 7" xfId="14706" xr:uid="{00000000-0005-0000-0000-0000AF390000}"/>
    <cellStyle name="Percent 2 2 5 7 2" xfId="14707" xr:uid="{00000000-0005-0000-0000-0000B0390000}"/>
    <cellStyle name="Percent 2 2 5 7 2 2" xfId="14708" xr:uid="{00000000-0005-0000-0000-0000B1390000}"/>
    <cellStyle name="Percent 2 2 5 7 2 3" xfId="14709" xr:uid="{00000000-0005-0000-0000-0000B2390000}"/>
    <cellStyle name="Percent 2 2 5 7 2 4" xfId="14710" xr:uid="{00000000-0005-0000-0000-0000B3390000}"/>
    <cellStyle name="Percent 2 2 5 7 3" xfId="14711" xr:uid="{00000000-0005-0000-0000-0000B4390000}"/>
    <cellStyle name="Percent 2 2 5 7 3 2" xfId="14712" xr:uid="{00000000-0005-0000-0000-0000B5390000}"/>
    <cellStyle name="Percent 2 2 5 7 3 3" xfId="14713" xr:uid="{00000000-0005-0000-0000-0000B6390000}"/>
    <cellStyle name="Percent 2 2 5 7 3 4" xfId="14714" xr:uid="{00000000-0005-0000-0000-0000B7390000}"/>
    <cellStyle name="Percent 2 2 5 7 4" xfId="14715" xr:uid="{00000000-0005-0000-0000-0000B8390000}"/>
    <cellStyle name="Percent 2 2 5 7 5" xfId="14716" xr:uid="{00000000-0005-0000-0000-0000B9390000}"/>
    <cellStyle name="Percent 2 2 5 7 6" xfId="14717" xr:uid="{00000000-0005-0000-0000-0000BA390000}"/>
    <cellStyle name="Percent 2 2 5 8" xfId="14718" xr:uid="{00000000-0005-0000-0000-0000BB390000}"/>
    <cellStyle name="Percent 2 2 5 8 2" xfId="14719" xr:uid="{00000000-0005-0000-0000-0000BC390000}"/>
    <cellStyle name="Percent 2 2 5 8 3" xfId="14720" xr:uid="{00000000-0005-0000-0000-0000BD390000}"/>
    <cellStyle name="Percent 2 2 5 8 4" xfId="14721" xr:uid="{00000000-0005-0000-0000-0000BE390000}"/>
    <cellStyle name="Percent 2 2 5 9" xfId="14722" xr:uid="{00000000-0005-0000-0000-0000BF390000}"/>
    <cellStyle name="Percent 2 2 5 9 2" xfId="14723" xr:uid="{00000000-0005-0000-0000-0000C0390000}"/>
    <cellStyle name="Percent 2 2 5 9 3" xfId="14724" xr:uid="{00000000-0005-0000-0000-0000C1390000}"/>
    <cellStyle name="Percent 2 2 5 9 4" xfId="14725" xr:uid="{00000000-0005-0000-0000-0000C2390000}"/>
    <cellStyle name="Percent 2 2 6" xfId="14726" xr:uid="{00000000-0005-0000-0000-0000C3390000}"/>
    <cellStyle name="Percent 2 2 6 10" xfId="14727" xr:uid="{00000000-0005-0000-0000-0000C4390000}"/>
    <cellStyle name="Percent 2 2 6 2" xfId="14728" xr:uid="{00000000-0005-0000-0000-0000C5390000}"/>
    <cellStyle name="Percent 2 2 6 2 2" xfId="14729" xr:uid="{00000000-0005-0000-0000-0000C6390000}"/>
    <cellStyle name="Percent 2 2 6 2 2 2" xfId="14730" xr:uid="{00000000-0005-0000-0000-0000C7390000}"/>
    <cellStyle name="Percent 2 2 6 2 2 2 2" xfId="14731" xr:uid="{00000000-0005-0000-0000-0000C8390000}"/>
    <cellStyle name="Percent 2 2 6 2 2 2 3" xfId="14732" xr:uid="{00000000-0005-0000-0000-0000C9390000}"/>
    <cellStyle name="Percent 2 2 6 2 2 2 4" xfId="14733" xr:uid="{00000000-0005-0000-0000-0000CA390000}"/>
    <cellStyle name="Percent 2 2 6 2 2 3" xfId="14734" xr:uid="{00000000-0005-0000-0000-0000CB390000}"/>
    <cellStyle name="Percent 2 2 6 2 2 3 2" xfId="14735" xr:uid="{00000000-0005-0000-0000-0000CC390000}"/>
    <cellStyle name="Percent 2 2 6 2 2 3 3" xfId="14736" xr:uid="{00000000-0005-0000-0000-0000CD390000}"/>
    <cellStyle name="Percent 2 2 6 2 2 3 4" xfId="14737" xr:uid="{00000000-0005-0000-0000-0000CE390000}"/>
    <cellStyle name="Percent 2 2 6 2 2 4" xfId="14738" xr:uid="{00000000-0005-0000-0000-0000CF390000}"/>
    <cellStyle name="Percent 2 2 6 2 2 5" xfId="14739" xr:uid="{00000000-0005-0000-0000-0000D0390000}"/>
    <cellStyle name="Percent 2 2 6 2 2 6" xfId="14740" xr:uid="{00000000-0005-0000-0000-0000D1390000}"/>
    <cellStyle name="Percent 2 2 6 2 3" xfId="14741" xr:uid="{00000000-0005-0000-0000-0000D2390000}"/>
    <cellStyle name="Percent 2 2 6 2 3 2" xfId="14742" xr:uid="{00000000-0005-0000-0000-0000D3390000}"/>
    <cellStyle name="Percent 2 2 6 2 3 2 2" xfId="14743" xr:uid="{00000000-0005-0000-0000-0000D4390000}"/>
    <cellStyle name="Percent 2 2 6 2 3 2 3" xfId="14744" xr:uid="{00000000-0005-0000-0000-0000D5390000}"/>
    <cellStyle name="Percent 2 2 6 2 3 2 4" xfId="14745" xr:uid="{00000000-0005-0000-0000-0000D6390000}"/>
    <cellStyle name="Percent 2 2 6 2 3 3" xfId="14746" xr:uid="{00000000-0005-0000-0000-0000D7390000}"/>
    <cellStyle name="Percent 2 2 6 2 3 3 2" xfId="14747" xr:uid="{00000000-0005-0000-0000-0000D8390000}"/>
    <cellStyle name="Percent 2 2 6 2 3 3 3" xfId="14748" xr:uid="{00000000-0005-0000-0000-0000D9390000}"/>
    <cellStyle name="Percent 2 2 6 2 3 3 4" xfId="14749" xr:uid="{00000000-0005-0000-0000-0000DA390000}"/>
    <cellStyle name="Percent 2 2 6 2 3 4" xfId="14750" xr:uid="{00000000-0005-0000-0000-0000DB390000}"/>
    <cellStyle name="Percent 2 2 6 2 3 5" xfId="14751" xr:uid="{00000000-0005-0000-0000-0000DC390000}"/>
    <cellStyle name="Percent 2 2 6 2 3 6" xfId="14752" xr:uid="{00000000-0005-0000-0000-0000DD390000}"/>
    <cellStyle name="Percent 2 2 6 2 4" xfId="14753" xr:uid="{00000000-0005-0000-0000-0000DE390000}"/>
    <cellStyle name="Percent 2 2 6 2 4 2" xfId="14754" xr:uid="{00000000-0005-0000-0000-0000DF390000}"/>
    <cellStyle name="Percent 2 2 6 2 4 3" xfId="14755" xr:uid="{00000000-0005-0000-0000-0000E0390000}"/>
    <cellStyle name="Percent 2 2 6 2 4 4" xfId="14756" xr:uid="{00000000-0005-0000-0000-0000E1390000}"/>
    <cellStyle name="Percent 2 2 6 2 5" xfId="14757" xr:uid="{00000000-0005-0000-0000-0000E2390000}"/>
    <cellStyle name="Percent 2 2 6 2 5 2" xfId="14758" xr:uid="{00000000-0005-0000-0000-0000E3390000}"/>
    <cellStyle name="Percent 2 2 6 2 5 3" xfId="14759" xr:uid="{00000000-0005-0000-0000-0000E4390000}"/>
    <cellStyle name="Percent 2 2 6 2 5 4" xfId="14760" xr:uid="{00000000-0005-0000-0000-0000E5390000}"/>
    <cellStyle name="Percent 2 2 6 2 6" xfId="14761" xr:uid="{00000000-0005-0000-0000-0000E6390000}"/>
    <cellStyle name="Percent 2 2 6 2 7" xfId="14762" xr:uid="{00000000-0005-0000-0000-0000E7390000}"/>
    <cellStyle name="Percent 2 2 6 2 8" xfId="14763" xr:uid="{00000000-0005-0000-0000-0000E8390000}"/>
    <cellStyle name="Percent 2 2 6 3" xfId="14764" xr:uid="{00000000-0005-0000-0000-0000E9390000}"/>
    <cellStyle name="Percent 2 2 6 3 2" xfId="14765" xr:uid="{00000000-0005-0000-0000-0000EA390000}"/>
    <cellStyle name="Percent 2 2 6 3 2 2" xfId="14766" xr:uid="{00000000-0005-0000-0000-0000EB390000}"/>
    <cellStyle name="Percent 2 2 6 3 2 2 2" xfId="14767" xr:uid="{00000000-0005-0000-0000-0000EC390000}"/>
    <cellStyle name="Percent 2 2 6 3 2 2 3" xfId="14768" xr:uid="{00000000-0005-0000-0000-0000ED390000}"/>
    <cellStyle name="Percent 2 2 6 3 2 2 4" xfId="14769" xr:uid="{00000000-0005-0000-0000-0000EE390000}"/>
    <cellStyle name="Percent 2 2 6 3 2 3" xfId="14770" xr:uid="{00000000-0005-0000-0000-0000EF390000}"/>
    <cellStyle name="Percent 2 2 6 3 2 3 2" xfId="14771" xr:uid="{00000000-0005-0000-0000-0000F0390000}"/>
    <cellStyle name="Percent 2 2 6 3 2 3 3" xfId="14772" xr:uid="{00000000-0005-0000-0000-0000F1390000}"/>
    <cellStyle name="Percent 2 2 6 3 2 3 4" xfId="14773" xr:uid="{00000000-0005-0000-0000-0000F2390000}"/>
    <cellStyle name="Percent 2 2 6 3 2 4" xfId="14774" xr:uid="{00000000-0005-0000-0000-0000F3390000}"/>
    <cellStyle name="Percent 2 2 6 3 2 5" xfId="14775" xr:uid="{00000000-0005-0000-0000-0000F4390000}"/>
    <cellStyle name="Percent 2 2 6 3 2 6" xfId="14776" xr:uid="{00000000-0005-0000-0000-0000F5390000}"/>
    <cellStyle name="Percent 2 2 6 3 3" xfId="14777" xr:uid="{00000000-0005-0000-0000-0000F6390000}"/>
    <cellStyle name="Percent 2 2 6 3 3 2" xfId="14778" xr:uid="{00000000-0005-0000-0000-0000F7390000}"/>
    <cellStyle name="Percent 2 2 6 3 3 2 2" xfId="14779" xr:uid="{00000000-0005-0000-0000-0000F8390000}"/>
    <cellStyle name="Percent 2 2 6 3 3 2 3" xfId="14780" xr:uid="{00000000-0005-0000-0000-0000F9390000}"/>
    <cellStyle name="Percent 2 2 6 3 3 2 4" xfId="14781" xr:uid="{00000000-0005-0000-0000-0000FA390000}"/>
    <cellStyle name="Percent 2 2 6 3 3 3" xfId="14782" xr:uid="{00000000-0005-0000-0000-0000FB390000}"/>
    <cellStyle name="Percent 2 2 6 3 3 3 2" xfId="14783" xr:uid="{00000000-0005-0000-0000-0000FC390000}"/>
    <cellStyle name="Percent 2 2 6 3 3 3 3" xfId="14784" xr:uid="{00000000-0005-0000-0000-0000FD390000}"/>
    <cellStyle name="Percent 2 2 6 3 3 3 4" xfId="14785" xr:uid="{00000000-0005-0000-0000-0000FE390000}"/>
    <cellStyle name="Percent 2 2 6 3 3 4" xfId="14786" xr:uid="{00000000-0005-0000-0000-0000FF390000}"/>
    <cellStyle name="Percent 2 2 6 3 3 5" xfId="14787" xr:uid="{00000000-0005-0000-0000-0000003A0000}"/>
    <cellStyle name="Percent 2 2 6 3 3 6" xfId="14788" xr:uid="{00000000-0005-0000-0000-0000013A0000}"/>
    <cellStyle name="Percent 2 2 6 3 4" xfId="14789" xr:uid="{00000000-0005-0000-0000-0000023A0000}"/>
    <cellStyle name="Percent 2 2 6 3 4 2" xfId="14790" xr:uid="{00000000-0005-0000-0000-0000033A0000}"/>
    <cellStyle name="Percent 2 2 6 3 4 3" xfId="14791" xr:uid="{00000000-0005-0000-0000-0000043A0000}"/>
    <cellStyle name="Percent 2 2 6 3 4 4" xfId="14792" xr:uid="{00000000-0005-0000-0000-0000053A0000}"/>
    <cellStyle name="Percent 2 2 6 3 5" xfId="14793" xr:uid="{00000000-0005-0000-0000-0000063A0000}"/>
    <cellStyle name="Percent 2 2 6 3 5 2" xfId="14794" xr:uid="{00000000-0005-0000-0000-0000073A0000}"/>
    <cellStyle name="Percent 2 2 6 3 5 3" xfId="14795" xr:uid="{00000000-0005-0000-0000-0000083A0000}"/>
    <cellStyle name="Percent 2 2 6 3 5 4" xfId="14796" xr:uid="{00000000-0005-0000-0000-0000093A0000}"/>
    <cellStyle name="Percent 2 2 6 3 6" xfId="14797" xr:uid="{00000000-0005-0000-0000-00000A3A0000}"/>
    <cellStyle name="Percent 2 2 6 3 7" xfId="14798" xr:uid="{00000000-0005-0000-0000-00000B3A0000}"/>
    <cellStyle name="Percent 2 2 6 3 8" xfId="14799" xr:uid="{00000000-0005-0000-0000-00000C3A0000}"/>
    <cellStyle name="Percent 2 2 6 4" xfId="14800" xr:uid="{00000000-0005-0000-0000-00000D3A0000}"/>
    <cellStyle name="Percent 2 2 6 4 2" xfId="14801" xr:uid="{00000000-0005-0000-0000-00000E3A0000}"/>
    <cellStyle name="Percent 2 2 6 4 2 2" xfId="14802" xr:uid="{00000000-0005-0000-0000-00000F3A0000}"/>
    <cellStyle name="Percent 2 2 6 4 2 3" xfId="14803" xr:uid="{00000000-0005-0000-0000-0000103A0000}"/>
    <cellStyle name="Percent 2 2 6 4 2 4" xfId="14804" xr:uid="{00000000-0005-0000-0000-0000113A0000}"/>
    <cellStyle name="Percent 2 2 6 4 3" xfId="14805" xr:uid="{00000000-0005-0000-0000-0000123A0000}"/>
    <cellStyle name="Percent 2 2 6 4 3 2" xfId="14806" xr:uid="{00000000-0005-0000-0000-0000133A0000}"/>
    <cellStyle name="Percent 2 2 6 4 3 3" xfId="14807" xr:uid="{00000000-0005-0000-0000-0000143A0000}"/>
    <cellStyle name="Percent 2 2 6 4 3 4" xfId="14808" xr:uid="{00000000-0005-0000-0000-0000153A0000}"/>
    <cellStyle name="Percent 2 2 6 4 4" xfId="14809" xr:uid="{00000000-0005-0000-0000-0000163A0000}"/>
    <cellStyle name="Percent 2 2 6 4 5" xfId="14810" xr:uid="{00000000-0005-0000-0000-0000173A0000}"/>
    <cellStyle name="Percent 2 2 6 4 6" xfId="14811" xr:uid="{00000000-0005-0000-0000-0000183A0000}"/>
    <cellStyle name="Percent 2 2 6 5" xfId="14812" xr:uid="{00000000-0005-0000-0000-0000193A0000}"/>
    <cellStyle name="Percent 2 2 6 5 2" xfId="14813" xr:uid="{00000000-0005-0000-0000-00001A3A0000}"/>
    <cellStyle name="Percent 2 2 6 5 2 2" xfId="14814" xr:uid="{00000000-0005-0000-0000-00001B3A0000}"/>
    <cellStyle name="Percent 2 2 6 5 2 3" xfId="14815" xr:uid="{00000000-0005-0000-0000-00001C3A0000}"/>
    <cellStyle name="Percent 2 2 6 5 2 4" xfId="14816" xr:uid="{00000000-0005-0000-0000-00001D3A0000}"/>
    <cellStyle name="Percent 2 2 6 5 3" xfId="14817" xr:uid="{00000000-0005-0000-0000-00001E3A0000}"/>
    <cellStyle name="Percent 2 2 6 5 3 2" xfId="14818" xr:uid="{00000000-0005-0000-0000-00001F3A0000}"/>
    <cellStyle name="Percent 2 2 6 5 3 3" xfId="14819" xr:uid="{00000000-0005-0000-0000-0000203A0000}"/>
    <cellStyle name="Percent 2 2 6 5 3 4" xfId="14820" xr:uid="{00000000-0005-0000-0000-0000213A0000}"/>
    <cellStyle name="Percent 2 2 6 5 4" xfId="14821" xr:uid="{00000000-0005-0000-0000-0000223A0000}"/>
    <cellStyle name="Percent 2 2 6 5 5" xfId="14822" xr:uid="{00000000-0005-0000-0000-0000233A0000}"/>
    <cellStyle name="Percent 2 2 6 5 6" xfId="14823" xr:uid="{00000000-0005-0000-0000-0000243A0000}"/>
    <cellStyle name="Percent 2 2 6 6" xfId="14824" xr:uid="{00000000-0005-0000-0000-0000253A0000}"/>
    <cellStyle name="Percent 2 2 6 6 2" xfId="14825" xr:uid="{00000000-0005-0000-0000-0000263A0000}"/>
    <cellStyle name="Percent 2 2 6 6 3" xfId="14826" xr:uid="{00000000-0005-0000-0000-0000273A0000}"/>
    <cellStyle name="Percent 2 2 6 6 4" xfId="14827" xr:uid="{00000000-0005-0000-0000-0000283A0000}"/>
    <cellStyle name="Percent 2 2 6 7" xfId="14828" xr:uid="{00000000-0005-0000-0000-0000293A0000}"/>
    <cellStyle name="Percent 2 2 6 7 2" xfId="14829" xr:uid="{00000000-0005-0000-0000-00002A3A0000}"/>
    <cellStyle name="Percent 2 2 6 7 3" xfId="14830" xr:uid="{00000000-0005-0000-0000-00002B3A0000}"/>
    <cellStyle name="Percent 2 2 6 7 4" xfId="14831" xr:uid="{00000000-0005-0000-0000-00002C3A0000}"/>
    <cellStyle name="Percent 2 2 6 8" xfId="14832" xr:uid="{00000000-0005-0000-0000-00002D3A0000}"/>
    <cellStyle name="Percent 2 2 6 9" xfId="14833" xr:uid="{00000000-0005-0000-0000-00002E3A0000}"/>
    <cellStyle name="Percent 2 2 7" xfId="14834" xr:uid="{00000000-0005-0000-0000-00002F3A0000}"/>
    <cellStyle name="Percent 2 2 7 2" xfId="14835" xr:uid="{00000000-0005-0000-0000-0000303A0000}"/>
    <cellStyle name="Percent 2 2 7 2 2" xfId="14836" xr:uid="{00000000-0005-0000-0000-0000313A0000}"/>
    <cellStyle name="Percent 2 2 7 2 2 2" xfId="14837" xr:uid="{00000000-0005-0000-0000-0000323A0000}"/>
    <cellStyle name="Percent 2 2 7 2 2 3" xfId="14838" xr:uid="{00000000-0005-0000-0000-0000333A0000}"/>
    <cellStyle name="Percent 2 2 7 2 2 4" xfId="14839" xr:uid="{00000000-0005-0000-0000-0000343A0000}"/>
    <cellStyle name="Percent 2 2 7 2 3" xfId="14840" xr:uid="{00000000-0005-0000-0000-0000353A0000}"/>
    <cellStyle name="Percent 2 2 7 2 3 2" xfId="14841" xr:uid="{00000000-0005-0000-0000-0000363A0000}"/>
    <cellStyle name="Percent 2 2 7 2 3 3" xfId="14842" xr:uid="{00000000-0005-0000-0000-0000373A0000}"/>
    <cellStyle name="Percent 2 2 7 2 3 4" xfId="14843" xr:uid="{00000000-0005-0000-0000-0000383A0000}"/>
    <cellStyle name="Percent 2 2 7 2 4" xfId="14844" xr:uid="{00000000-0005-0000-0000-0000393A0000}"/>
    <cellStyle name="Percent 2 2 7 2 5" xfId="14845" xr:uid="{00000000-0005-0000-0000-00003A3A0000}"/>
    <cellStyle name="Percent 2 2 7 2 6" xfId="14846" xr:uid="{00000000-0005-0000-0000-00003B3A0000}"/>
    <cellStyle name="Percent 2 2 7 3" xfId="14847" xr:uid="{00000000-0005-0000-0000-00003C3A0000}"/>
    <cellStyle name="Percent 2 2 7 3 2" xfId="14848" xr:uid="{00000000-0005-0000-0000-00003D3A0000}"/>
    <cellStyle name="Percent 2 2 7 3 2 2" xfId="14849" xr:uid="{00000000-0005-0000-0000-00003E3A0000}"/>
    <cellStyle name="Percent 2 2 7 3 2 3" xfId="14850" xr:uid="{00000000-0005-0000-0000-00003F3A0000}"/>
    <cellStyle name="Percent 2 2 7 3 2 4" xfId="14851" xr:uid="{00000000-0005-0000-0000-0000403A0000}"/>
    <cellStyle name="Percent 2 2 7 3 3" xfId="14852" xr:uid="{00000000-0005-0000-0000-0000413A0000}"/>
    <cellStyle name="Percent 2 2 7 3 3 2" xfId="14853" xr:uid="{00000000-0005-0000-0000-0000423A0000}"/>
    <cellStyle name="Percent 2 2 7 3 3 3" xfId="14854" xr:uid="{00000000-0005-0000-0000-0000433A0000}"/>
    <cellStyle name="Percent 2 2 7 3 3 4" xfId="14855" xr:uid="{00000000-0005-0000-0000-0000443A0000}"/>
    <cellStyle name="Percent 2 2 7 3 4" xfId="14856" xr:uid="{00000000-0005-0000-0000-0000453A0000}"/>
    <cellStyle name="Percent 2 2 7 3 5" xfId="14857" xr:uid="{00000000-0005-0000-0000-0000463A0000}"/>
    <cellStyle name="Percent 2 2 7 3 6" xfId="14858" xr:uid="{00000000-0005-0000-0000-0000473A0000}"/>
    <cellStyle name="Percent 2 2 7 4" xfId="14859" xr:uid="{00000000-0005-0000-0000-0000483A0000}"/>
    <cellStyle name="Percent 2 2 7 4 2" xfId="14860" xr:uid="{00000000-0005-0000-0000-0000493A0000}"/>
    <cellStyle name="Percent 2 2 7 4 3" xfId="14861" xr:uid="{00000000-0005-0000-0000-00004A3A0000}"/>
    <cellStyle name="Percent 2 2 7 4 4" xfId="14862" xr:uid="{00000000-0005-0000-0000-00004B3A0000}"/>
    <cellStyle name="Percent 2 2 7 5" xfId="14863" xr:uid="{00000000-0005-0000-0000-00004C3A0000}"/>
    <cellStyle name="Percent 2 2 7 5 2" xfId="14864" xr:uid="{00000000-0005-0000-0000-00004D3A0000}"/>
    <cellStyle name="Percent 2 2 7 5 3" xfId="14865" xr:uid="{00000000-0005-0000-0000-00004E3A0000}"/>
    <cellStyle name="Percent 2 2 7 5 4" xfId="14866" xr:uid="{00000000-0005-0000-0000-00004F3A0000}"/>
    <cellStyle name="Percent 2 2 7 6" xfId="14867" xr:uid="{00000000-0005-0000-0000-0000503A0000}"/>
    <cellStyle name="Percent 2 2 7 7" xfId="14868" xr:uid="{00000000-0005-0000-0000-0000513A0000}"/>
    <cellStyle name="Percent 2 2 7 8" xfId="14869" xr:uid="{00000000-0005-0000-0000-0000523A0000}"/>
    <cellStyle name="Percent 2 2 8" xfId="14870" xr:uid="{00000000-0005-0000-0000-0000533A0000}"/>
    <cellStyle name="Percent 2 2 8 2" xfId="14871" xr:uid="{00000000-0005-0000-0000-0000543A0000}"/>
    <cellStyle name="Percent 2 2 8 2 2" xfId="14872" xr:uid="{00000000-0005-0000-0000-0000553A0000}"/>
    <cellStyle name="Percent 2 2 8 2 2 2" xfId="14873" xr:uid="{00000000-0005-0000-0000-0000563A0000}"/>
    <cellStyle name="Percent 2 2 8 2 2 3" xfId="14874" xr:uid="{00000000-0005-0000-0000-0000573A0000}"/>
    <cellStyle name="Percent 2 2 8 2 2 4" xfId="14875" xr:uid="{00000000-0005-0000-0000-0000583A0000}"/>
    <cellStyle name="Percent 2 2 8 2 3" xfId="14876" xr:uid="{00000000-0005-0000-0000-0000593A0000}"/>
    <cellStyle name="Percent 2 2 8 2 3 2" xfId="14877" xr:uid="{00000000-0005-0000-0000-00005A3A0000}"/>
    <cellStyle name="Percent 2 2 8 2 3 3" xfId="14878" xr:uid="{00000000-0005-0000-0000-00005B3A0000}"/>
    <cellStyle name="Percent 2 2 8 2 3 4" xfId="14879" xr:uid="{00000000-0005-0000-0000-00005C3A0000}"/>
    <cellStyle name="Percent 2 2 8 2 4" xfId="14880" xr:uid="{00000000-0005-0000-0000-00005D3A0000}"/>
    <cellStyle name="Percent 2 2 8 2 5" xfId="14881" xr:uid="{00000000-0005-0000-0000-00005E3A0000}"/>
    <cellStyle name="Percent 2 2 8 2 6" xfId="14882" xr:uid="{00000000-0005-0000-0000-00005F3A0000}"/>
    <cellStyle name="Percent 2 2 8 3" xfId="14883" xr:uid="{00000000-0005-0000-0000-0000603A0000}"/>
    <cellStyle name="Percent 2 2 8 3 2" xfId="14884" xr:uid="{00000000-0005-0000-0000-0000613A0000}"/>
    <cellStyle name="Percent 2 2 8 3 2 2" xfId="14885" xr:uid="{00000000-0005-0000-0000-0000623A0000}"/>
    <cellStyle name="Percent 2 2 8 3 2 3" xfId="14886" xr:uid="{00000000-0005-0000-0000-0000633A0000}"/>
    <cellStyle name="Percent 2 2 8 3 2 4" xfId="14887" xr:uid="{00000000-0005-0000-0000-0000643A0000}"/>
    <cellStyle name="Percent 2 2 8 3 3" xfId="14888" xr:uid="{00000000-0005-0000-0000-0000653A0000}"/>
    <cellStyle name="Percent 2 2 8 3 3 2" xfId="14889" xr:uid="{00000000-0005-0000-0000-0000663A0000}"/>
    <cellStyle name="Percent 2 2 8 3 3 3" xfId="14890" xr:uid="{00000000-0005-0000-0000-0000673A0000}"/>
    <cellStyle name="Percent 2 2 8 3 3 4" xfId="14891" xr:uid="{00000000-0005-0000-0000-0000683A0000}"/>
    <cellStyle name="Percent 2 2 8 3 4" xfId="14892" xr:uid="{00000000-0005-0000-0000-0000693A0000}"/>
    <cellStyle name="Percent 2 2 8 3 5" xfId="14893" xr:uid="{00000000-0005-0000-0000-00006A3A0000}"/>
    <cellStyle name="Percent 2 2 8 3 6" xfId="14894" xr:uid="{00000000-0005-0000-0000-00006B3A0000}"/>
    <cellStyle name="Percent 2 2 8 4" xfId="14895" xr:uid="{00000000-0005-0000-0000-00006C3A0000}"/>
    <cellStyle name="Percent 2 2 8 4 2" xfId="14896" xr:uid="{00000000-0005-0000-0000-00006D3A0000}"/>
    <cellStyle name="Percent 2 2 8 4 3" xfId="14897" xr:uid="{00000000-0005-0000-0000-00006E3A0000}"/>
    <cellStyle name="Percent 2 2 8 4 4" xfId="14898" xr:uid="{00000000-0005-0000-0000-00006F3A0000}"/>
    <cellStyle name="Percent 2 2 8 5" xfId="14899" xr:uid="{00000000-0005-0000-0000-0000703A0000}"/>
    <cellStyle name="Percent 2 2 8 5 2" xfId="14900" xr:uid="{00000000-0005-0000-0000-0000713A0000}"/>
    <cellStyle name="Percent 2 2 8 5 3" xfId="14901" xr:uid="{00000000-0005-0000-0000-0000723A0000}"/>
    <cellStyle name="Percent 2 2 8 5 4" xfId="14902" xr:uid="{00000000-0005-0000-0000-0000733A0000}"/>
    <cellStyle name="Percent 2 2 8 6" xfId="14903" xr:uid="{00000000-0005-0000-0000-0000743A0000}"/>
    <cellStyle name="Percent 2 2 8 7" xfId="14904" xr:uid="{00000000-0005-0000-0000-0000753A0000}"/>
    <cellStyle name="Percent 2 2 8 8" xfId="14905" xr:uid="{00000000-0005-0000-0000-0000763A0000}"/>
    <cellStyle name="Percent 2 2 9" xfId="14906" xr:uid="{00000000-0005-0000-0000-0000773A0000}"/>
    <cellStyle name="Percent 2 2 9 2" xfId="14907" xr:uid="{00000000-0005-0000-0000-0000783A0000}"/>
    <cellStyle name="Percent 2 2 9 2 2" xfId="14908" xr:uid="{00000000-0005-0000-0000-0000793A0000}"/>
    <cellStyle name="Percent 2 2 9 2 2 2" xfId="14909" xr:uid="{00000000-0005-0000-0000-00007A3A0000}"/>
    <cellStyle name="Percent 2 2 9 2 2 3" xfId="14910" xr:uid="{00000000-0005-0000-0000-00007B3A0000}"/>
    <cellStyle name="Percent 2 2 9 2 2 4" xfId="14911" xr:uid="{00000000-0005-0000-0000-00007C3A0000}"/>
    <cellStyle name="Percent 2 2 9 2 3" xfId="14912" xr:uid="{00000000-0005-0000-0000-00007D3A0000}"/>
    <cellStyle name="Percent 2 2 9 2 3 2" xfId="14913" xr:uid="{00000000-0005-0000-0000-00007E3A0000}"/>
    <cellStyle name="Percent 2 2 9 2 3 3" xfId="14914" xr:uid="{00000000-0005-0000-0000-00007F3A0000}"/>
    <cellStyle name="Percent 2 2 9 2 3 4" xfId="14915" xr:uid="{00000000-0005-0000-0000-0000803A0000}"/>
    <cellStyle name="Percent 2 2 9 2 4" xfId="14916" xr:uid="{00000000-0005-0000-0000-0000813A0000}"/>
    <cellStyle name="Percent 2 2 9 2 5" xfId="14917" xr:uid="{00000000-0005-0000-0000-0000823A0000}"/>
    <cellStyle name="Percent 2 2 9 2 6" xfId="14918" xr:uid="{00000000-0005-0000-0000-0000833A0000}"/>
    <cellStyle name="Percent 2 2 9 3" xfId="14919" xr:uid="{00000000-0005-0000-0000-0000843A0000}"/>
    <cellStyle name="Percent 2 2 9 3 2" xfId="14920" xr:uid="{00000000-0005-0000-0000-0000853A0000}"/>
    <cellStyle name="Percent 2 2 9 3 2 2" xfId="14921" xr:uid="{00000000-0005-0000-0000-0000863A0000}"/>
    <cellStyle name="Percent 2 2 9 3 2 3" xfId="14922" xr:uid="{00000000-0005-0000-0000-0000873A0000}"/>
    <cellStyle name="Percent 2 2 9 3 2 4" xfId="14923" xr:uid="{00000000-0005-0000-0000-0000883A0000}"/>
    <cellStyle name="Percent 2 2 9 3 3" xfId="14924" xr:uid="{00000000-0005-0000-0000-0000893A0000}"/>
    <cellStyle name="Percent 2 2 9 3 3 2" xfId="14925" xr:uid="{00000000-0005-0000-0000-00008A3A0000}"/>
    <cellStyle name="Percent 2 2 9 3 3 3" xfId="14926" xr:uid="{00000000-0005-0000-0000-00008B3A0000}"/>
    <cellStyle name="Percent 2 2 9 3 3 4" xfId="14927" xr:uid="{00000000-0005-0000-0000-00008C3A0000}"/>
    <cellStyle name="Percent 2 2 9 3 4" xfId="14928" xr:uid="{00000000-0005-0000-0000-00008D3A0000}"/>
    <cellStyle name="Percent 2 2 9 3 5" xfId="14929" xr:uid="{00000000-0005-0000-0000-00008E3A0000}"/>
    <cellStyle name="Percent 2 2 9 3 6" xfId="14930" xr:uid="{00000000-0005-0000-0000-00008F3A0000}"/>
    <cellStyle name="Percent 2 2 9 4" xfId="14931" xr:uid="{00000000-0005-0000-0000-0000903A0000}"/>
    <cellStyle name="Percent 2 2 9 4 2" xfId="14932" xr:uid="{00000000-0005-0000-0000-0000913A0000}"/>
    <cellStyle name="Percent 2 2 9 4 3" xfId="14933" xr:uid="{00000000-0005-0000-0000-0000923A0000}"/>
    <cellStyle name="Percent 2 2 9 4 4" xfId="14934" xr:uid="{00000000-0005-0000-0000-0000933A0000}"/>
    <cellStyle name="Percent 2 2 9 5" xfId="14935" xr:uid="{00000000-0005-0000-0000-0000943A0000}"/>
    <cellStyle name="Percent 2 2 9 5 2" xfId="14936" xr:uid="{00000000-0005-0000-0000-0000953A0000}"/>
    <cellStyle name="Percent 2 2 9 5 3" xfId="14937" xr:uid="{00000000-0005-0000-0000-0000963A0000}"/>
    <cellStyle name="Percent 2 2 9 5 4" xfId="14938" xr:uid="{00000000-0005-0000-0000-0000973A0000}"/>
    <cellStyle name="Percent 2 2 9 6" xfId="14939" xr:uid="{00000000-0005-0000-0000-0000983A0000}"/>
    <cellStyle name="Percent 2 2 9 7" xfId="14940" xr:uid="{00000000-0005-0000-0000-0000993A0000}"/>
    <cellStyle name="Percent 2 2 9 8" xfId="14941" xr:uid="{00000000-0005-0000-0000-00009A3A0000}"/>
    <cellStyle name="Percent 2 20" xfId="14942" xr:uid="{00000000-0005-0000-0000-00009B3A0000}"/>
    <cellStyle name="Percent 2 21" xfId="14943" xr:uid="{00000000-0005-0000-0000-00009C3A0000}"/>
    <cellStyle name="Percent 2 22" xfId="14944" xr:uid="{00000000-0005-0000-0000-00009D3A0000}"/>
    <cellStyle name="Percent 2 23" xfId="14945" xr:uid="{00000000-0005-0000-0000-00009E3A0000}"/>
    <cellStyle name="Percent 2 24" xfId="52130" xr:uid="{00000000-0005-0000-0000-00009F3A0000}"/>
    <cellStyle name="Percent 2 25" xfId="52281" xr:uid="{6C519E28-6907-4F8E-8B8C-221B0DF795AF}"/>
    <cellStyle name="Percent 2 3" xfId="14946" xr:uid="{00000000-0005-0000-0000-0000A03A0000}"/>
    <cellStyle name="Percent 2 3 10" xfId="14947" xr:uid="{00000000-0005-0000-0000-0000A13A0000}"/>
    <cellStyle name="Percent 2 3 10 2" xfId="14948" xr:uid="{00000000-0005-0000-0000-0000A23A0000}"/>
    <cellStyle name="Percent 2 3 10 2 2" xfId="14949" xr:uid="{00000000-0005-0000-0000-0000A33A0000}"/>
    <cellStyle name="Percent 2 3 10 2 3" xfId="14950" xr:uid="{00000000-0005-0000-0000-0000A43A0000}"/>
    <cellStyle name="Percent 2 3 10 2 4" xfId="14951" xr:uid="{00000000-0005-0000-0000-0000A53A0000}"/>
    <cellStyle name="Percent 2 3 10 3" xfId="14952" xr:uid="{00000000-0005-0000-0000-0000A63A0000}"/>
    <cellStyle name="Percent 2 3 10 3 2" xfId="14953" xr:uid="{00000000-0005-0000-0000-0000A73A0000}"/>
    <cellStyle name="Percent 2 3 10 3 3" xfId="14954" xr:uid="{00000000-0005-0000-0000-0000A83A0000}"/>
    <cellStyle name="Percent 2 3 10 3 4" xfId="14955" xr:uid="{00000000-0005-0000-0000-0000A93A0000}"/>
    <cellStyle name="Percent 2 3 10 4" xfId="14956" xr:uid="{00000000-0005-0000-0000-0000AA3A0000}"/>
    <cellStyle name="Percent 2 3 10 5" xfId="14957" xr:uid="{00000000-0005-0000-0000-0000AB3A0000}"/>
    <cellStyle name="Percent 2 3 10 6" xfId="14958" xr:uid="{00000000-0005-0000-0000-0000AC3A0000}"/>
    <cellStyle name="Percent 2 3 11" xfId="14959" xr:uid="{00000000-0005-0000-0000-0000AD3A0000}"/>
    <cellStyle name="Percent 2 3 11 2" xfId="14960" xr:uid="{00000000-0005-0000-0000-0000AE3A0000}"/>
    <cellStyle name="Percent 2 3 11 2 2" xfId="14961" xr:uid="{00000000-0005-0000-0000-0000AF3A0000}"/>
    <cellStyle name="Percent 2 3 11 2 3" xfId="14962" xr:uid="{00000000-0005-0000-0000-0000B03A0000}"/>
    <cellStyle name="Percent 2 3 11 2 4" xfId="14963" xr:uid="{00000000-0005-0000-0000-0000B13A0000}"/>
    <cellStyle name="Percent 2 3 11 3" xfId="14964" xr:uid="{00000000-0005-0000-0000-0000B23A0000}"/>
    <cellStyle name="Percent 2 3 11 3 2" xfId="14965" xr:uid="{00000000-0005-0000-0000-0000B33A0000}"/>
    <cellStyle name="Percent 2 3 11 3 3" xfId="14966" xr:uid="{00000000-0005-0000-0000-0000B43A0000}"/>
    <cellStyle name="Percent 2 3 11 3 4" xfId="14967" xr:uid="{00000000-0005-0000-0000-0000B53A0000}"/>
    <cellStyle name="Percent 2 3 11 4" xfId="14968" xr:uid="{00000000-0005-0000-0000-0000B63A0000}"/>
    <cellStyle name="Percent 2 3 11 5" xfId="14969" xr:uid="{00000000-0005-0000-0000-0000B73A0000}"/>
    <cellStyle name="Percent 2 3 11 6" xfId="14970" xr:uid="{00000000-0005-0000-0000-0000B83A0000}"/>
    <cellStyle name="Percent 2 3 12" xfId="14971" xr:uid="{00000000-0005-0000-0000-0000B93A0000}"/>
    <cellStyle name="Percent 2 3 12 2" xfId="14972" xr:uid="{00000000-0005-0000-0000-0000BA3A0000}"/>
    <cellStyle name="Percent 2 3 12 3" xfId="14973" xr:uid="{00000000-0005-0000-0000-0000BB3A0000}"/>
    <cellStyle name="Percent 2 3 12 4" xfId="14974" xr:uid="{00000000-0005-0000-0000-0000BC3A0000}"/>
    <cellStyle name="Percent 2 3 13" xfId="14975" xr:uid="{00000000-0005-0000-0000-0000BD3A0000}"/>
    <cellStyle name="Percent 2 3 13 2" xfId="14976" xr:uid="{00000000-0005-0000-0000-0000BE3A0000}"/>
    <cellStyle name="Percent 2 3 13 3" xfId="14977" xr:uid="{00000000-0005-0000-0000-0000BF3A0000}"/>
    <cellStyle name="Percent 2 3 13 4" xfId="14978" xr:uid="{00000000-0005-0000-0000-0000C03A0000}"/>
    <cellStyle name="Percent 2 3 14" xfId="14979" xr:uid="{00000000-0005-0000-0000-0000C13A0000}"/>
    <cellStyle name="Percent 2 3 14 2" xfId="14980" xr:uid="{00000000-0005-0000-0000-0000C23A0000}"/>
    <cellStyle name="Percent 2 3 14 3" xfId="14981" xr:uid="{00000000-0005-0000-0000-0000C33A0000}"/>
    <cellStyle name="Percent 2 3 14 4" xfId="14982" xr:uid="{00000000-0005-0000-0000-0000C43A0000}"/>
    <cellStyle name="Percent 2 3 14 5" xfId="14983" xr:uid="{00000000-0005-0000-0000-0000C53A0000}"/>
    <cellStyle name="Percent 2 3 15" xfId="14984" xr:uid="{00000000-0005-0000-0000-0000C63A0000}"/>
    <cellStyle name="Percent 2 3 16" xfId="14985" xr:uid="{00000000-0005-0000-0000-0000C73A0000}"/>
    <cellStyle name="Percent 2 3 17" xfId="14986" xr:uid="{00000000-0005-0000-0000-0000C83A0000}"/>
    <cellStyle name="Percent 2 3 18" xfId="14987" xr:uid="{00000000-0005-0000-0000-0000C93A0000}"/>
    <cellStyle name="Percent 2 3 19" xfId="14988" xr:uid="{00000000-0005-0000-0000-0000CA3A0000}"/>
    <cellStyle name="Percent 2 3 2" xfId="14989" xr:uid="{00000000-0005-0000-0000-0000CB3A0000}"/>
    <cellStyle name="Percent 2 3 2 10" xfId="14990" xr:uid="{00000000-0005-0000-0000-0000CC3A0000}"/>
    <cellStyle name="Percent 2 3 2 10 2" xfId="14991" xr:uid="{00000000-0005-0000-0000-0000CD3A0000}"/>
    <cellStyle name="Percent 2 3 2 10 3" xfId="14992" xr:uid="{00000000-0005-0000-0000-0000CE3A0000}"/>
    <cellStyle name="Percent 2 3 2 10 4" xfId="14993" xr:uid="{00000000-0005-0000-0000-0000CF3A0000}"/>
    <cellStyle name="Percent 2 3 2 11" xfId="14994" xr:uid="{00000000-0005-0000-0000-0000D03A0000}"/>
    <cellStyle name="Percent 2 3 2 11 2" xfId="14995" xr:uid="{00000000-0005-0000-0000-0000D13A0000}"/>
    <cellStyle name="Percent 2 3 2 11 3" xfId="14996" xr:uid="{00000000-0005-0000-0000-0000D23A0000}"/>
    <cellStyle name="Percent 2 3 2 11 4" xfId="14997" xr:uid="{00000000-0005-0000-0000-0000D33A0000}"/>
    <cellStyle name="Percent 2 3 2 12" xfId="14998" xr:uid="{00000000-0005-0000-0000-0000D43A0000}"/>
    <cellStyle name="Percent 2 3 2 12 2" xfId="14999" xr:uid="{00000000-0005-0000-0000-0000D53A0000}"/>
    <cellStyle name="Percent 2 3 2 12 3" xfId="15000" xr:uid="{00000000-0005-0000-0000-0000D63A0000}"/>
    <cellStyle name="Percent 2 3 2 12 4" xfId="15001" xr:uid="{00000000-0005-0000-0000-0000D73A0000}"/>
    <cellStyle name="Percent 2 3 2 12 5" xfId="15002" xr:uid="{00000000-0005-0000-0000-0000D83A0000}"/>
    <cellStyle name="Percent 2 3 2 13" xfId="15003" xr:uid="{00000000-0005-0000-0000-0000D93A0000}"/>
    <cellStyle name="Percent 2 3 2 14" xfId="15004" xr:uid="{00000000-0005-0000-0000-0000DA3A0000}"/>
    <cellStyle name="Percent 2 3 2 15" xfId="15005" xr:uid="{00000000-0005-0000-0000-0000DB3A0000}"/>
    <cellStyle name="Percent 2 3 2 16" xfId="15006" xr:uid="{00000000-0005-0000-0000-0000DC3A0000}"/>
    <cellStyle name="Percent 2 3 2 17" xfId="15007" xr:uid="{00000000-0005-0000-0000-0000DD3A0000}"/>
    <cellStyle name="Percent 2 3 2 2" xfId="15008" xr:uid="{00000000-0005-0000-0000-0000DE3A0000}"/>
    <cellStyle name="Percent 2 3 2 2 10" xfId="15009" xr:uid="{00000000-0005-0000-0000-0000DF3A0000}"/>
    <cellStyle name="Percent 2 3 2 2 10 2" xfId="15010" xr:uid="{00000000-0005-0000-0000-0000E03A0000}"/>
    <cellStyle name="Percent 2 3 2 2 10 3" xfId="15011" xr:uid="{00000000-0005-0000-0000-0000E13A0000}"/>
    <cellStyle name="Percent 2 3 2 2 10 4" xfId="15012" xr:uid="{00000000-0005-0000-0000-0000E23A0000}"/>
    <cellStyle name="Percent 2 3 2 2 11" xfId="15013" xr:uid="{00000000-0005-0000-0000-0000E33A0000}"/>
    <cellStyle name="Percent 2 3 2 2 12" xfId="15014" xr:uid="{00000000-0005-0000-0000-0000E43A0000}"/>
    <cellStyle name="Percent 2 3 2 2 13" xfId="15015" xr:uid="{00000000-0005-0000-0000-0000E53A0000}"/>
    <cellStyle name="Percent 2 3 2 2 2" xfId="15016" xr:uid="{00000000-0005-0000-0000-0000E63A0000}"/>
    <cellStyle name="Percent 2 3 2 2 2 10" xfId="15017" xr:uid="{00000000-0005-0000-0000-0000E73A0000}"/>
    <cellStyle name="Percent 2 3 2 2 2 11" xfId="15018" xr:uid="{00000000-0005-0000-0000-0000E83A0000}"/>
    <cellStyle name="Percent 2 3 2 2 2 12" xfId="15019" xr:uid="{00000000-0005-0000-0000-0000E93A0000}"/>
    <cellStyle name="Percent 2 3 2 2 2 2" xfId="15020" xr:uid="{00000000-0005-0000-0000-0000EA3A0000}"/>
    <cellStyle name="Percent 2 3 2 2 2 2 10" xfId="15021" xr:uid="{00000000-0005-0000-0000-0000EB3A0000}"/>
    <cellStyle name="Percent 2 3 2 2 2 2 2" xfId="15022" xr:uid="{00000000-0005-0000-0000-0000EC3A0000}"/>
    <cellStyle name="Percent 2 3 2 2 2 2 2 2" xfId="15023" xr:uid="{00000000-0005-0000-0000-0000ED3A0000}"/>
    <cellStyle name="Percent 2 3 2 2 2 2 2 2 2" xfId="15024" xr:uid="{00000000-0005-0000-0000-0000EE3A0000}"/>
    <cellStyle name="Percent 2 3 2 2 2 2 2 2 2 2" xfId="15025" xr:uid="{00000000-0005-0000-0000-0000EF3A0000}"/>
    <cellStyle name="Percent 2 3 2 2 2 2 2 2 2 3" xfId="15026" xr:uid="{00000000-0005-0000-0000-0000F03A0000}"/>
    <cellStyle name="Percent 2 3 2 2 2 2 2 2 2 4" xfId="15027" xr:uid="{00000000-0005-0000-0000-0000F13A0000}"/>
    <cellStyle name="Percent 2 3 2 2 2 2 2 2 3" xfId="15028" xr:uid="{00000000-0005-0000-0000-0000F23A0000}"/>
    <cellStyle name="Percent 2 3 2 2 2 2 2 2 3 2" xfId="15029" xr:uid="{00000000-0005-0000-0000-0000F33A0000}"/>
    <cellStyle name="Percent 2 3 2 2 2 2 2 2 3 3" xfId="15030" xr:uid="{00000000-0005-0000-0000-0000F43A0000}"/>
    <cellStyle name="Percent 2 3 2 2 2 2 2 2 3 4" xfId="15031" xr:uid="{00000000-0005-0000-0000-0000F53A0000}"/>
    <cellStyle name="Percent 2 3 2 2 2 2 2 2 4" xfId="15032" xr:uid="{00000000-0005-0000-0000-0000F63A0000}"/>
    <cellStyle name="Percent 2 3 2 2 2 2 2 2 5" xfId="15033" xr:uid="{00000000-0005-0000-0000-0000F73A0000}"/>
    <cellStyle name="Percent 2 3 2 2 2 2 2 2 6" xfId="15034" xr:uid="{00000000-0005-0000-0000-0000F83A0000}"/>
    <cellStyle name="Percent 2 3 2 2 2 2 2 3" xfId="15035" xr:uid="{00000000-0005-0000-0000-0000F93A0000}"/>
    <cellStyle name="Percent 2 3 2 2 2 2 2 3 2" xfId="15036" xr:uid="{00000000-0005-0000-0000-0000FA3A0000}"/>
    <cellStyle name="Percent 2 3 2 2 2 2 2 3 2 2" xfId="15037" xr:uid="{00000000-0005-0000-0000-0000FB3A0000}"/>
    <cellStyle name="Percent 2 3 2 2 2 2 2 3 2 3" xfId="15038" xr:uid="{00000000-0005-0000-0000-0000FC3A0000}"/>
    <cellStyle name="Percent 2 3 2 2 2 2 2 3 2 4" xfId="15039" xr:uid="{00000000-0005-0000-0000-0000FD3A0000}"/>
    <cellStyle name="Percent 2 3 2 2 2 2 2 3 3" xfId="15040" xr:uid="{00000000-0005-0000-0000-0000FE3A0000}"/>
    <cellStyle name="Percent 2 3 2 2 2 2 2 3 3 2" xfId="15041" xr:uid="{00000000-0005-0000-0000-0000FF3A0000}"/>
    <cellStyle name="Percent 2 3 2 2 2 2 2 3 3 3" xfId="15042" xr:uid="{00000000-0005-0000-0000-0000003B0000}"/>
    <cellStyle name="Percent 2 3 2 2 2 2 2 3 3 4" xfId="15043" xr:uid="{00000000-0005-0000-0000-0000013B0000}"/>
    <cellStyle name="Percent 2 3 2 2 2 2 2 3 4" xfId="15044" xr:uid="{00000000-0005-0000-0000-0000023B0000}"/>
    <cellStyle name="Percent 2 3 2 2 2 2 2 3 5" xfId="15045" xr:uid="{00000000-0005-0000-0000-0000033B0000}"/>
    <cellStyle name="Percent 2 3 2 2 2 2 2 3 6" xfId="15046" xr:uid="{00000000-0005-0000-0000-0000043B0000}"/>
    <cellStyle name="Percent 2 3 2 2 2 2 2 4" xfId="15047" xr:uid="{00000000-0005-0000-0000-0000053B0000}"/>
    <cellStyle name="Percent 2 3 2 2 2 2 2 4 2" xfId="15048" xr:uid="{00000000-0005-0000-0000-0000063B0000}"/>
    <cellStyle name="Percent 2 3 2 2 2 2 2 4 3" xfId="15049" xr:uid="{00000000-0005-0000-0000-0000073B0000}"/>
    <cellStyle name="Percent 2 3 2 2 2 2 2 4 4" xfId="15050" xr:uid="{00000000-0005-0000-0000-0000083B0000}"/>
    <cellStyle name="Percent 2 3 2 2 2 2 2 5" xfId="15051" xr:uid="{00000000-0005-0000-0000-0000093B0000}"/>
    <cellStyle name="Percent 2 3 2 2 2 2 2 5 2" xfId="15052" xr:uid="{00000000-0005-0000-0000-00000A3B0000}"/>
    <cellStyle name="Percent 2 3 2 2 2 2 2 5 3" xfId="15053" xr:uid="{00000000-0005-0000-0000-00000B3B0000}"/>
    <cellStyle name="Percent 2 3 2 2 2 2 2 5 4" xfId="15054" xr:uid="{00000000-0005-0000-0000-00000C3B0000}"/>
    <cellStyle name="Percent 2 3 2 2 2 2 2 6" xfId="15055" xr:uid="{00000000-0005-0000-0000-00000D3B0000}"/>
    <cellStyle name="Percent 2 3 2 2 2 2 2 7" xfId="15056" xr:uid="{00000000-0005-0000-0000-00000E3B0000}"/>
    <cellStyle name="Percent 2 3 2 2 2 2 2 8" xfId="15057" xr:uid="{00000000-0005-0000-0000-00000F3B0000}"/>
    <cellStyle name="Percent 2 3 2 2 2 2 3" xfId="15058" xr:uid="{00000000-0005-0000-0000-0000103B0000}"/>
    <cellStyle name="Percent 2 3 2 2 2 2 3 2" xfId="15059" xr:uid="{00000000-0005-0000-0000-0000113B0000}"/>
    <cellStyle name="Percent 2 3 2 2 2 2 3 2 2" xfId="15060" xr:uid="{00000000-0005-0000-0000-0000123B0000}"/>
    <cellStyle name="Percent 2 3 2 2 2 2 3 2 2 2" xfId="15061" xr:uid="{00000000-0005-0000-0000-0000133B0000}"/>
    <cellStyle name="Percent 2 3 2 2 2 2 3 2 2 3" xfId="15062" xr:uid="{00000000-0005-0000-0000-0000143B0000}"/>
    <cellStyle name="Percent 2 3 2 2 2 2 3 2 2 4" xfId="15063" xr:uid="{00000000-0005-0000-0000-0000153B0000}"/>
    <cellStyle name="Percent 2 3 2 2 2 2 3 2 3" xfId="15064" xr:uid="{00000000-0005-0000-0000-0000163B0000}"/>
    <cellStyle name="Percent 2 3 2 2 2 2 3 2 3 2" xfId="15065" xr:uid="{00000000-0005-0000-0000-0000173B0000}"/>
    <cellStyle name="Percent 2 3 2 2 2 2 3 2 3 3" xfId="15066" xr:uid="{00000000-0005-0000-0000-0000183B0000}"/>
    <cellStyle name="Percent 2 3 2 2 2 2 3 2 3 4" xfId="15067" xr:uid="{00000000-0005-0000-0000-0000193B0000}"/>
    <cellStyle name="Percent 2 3 2 2 2 2 3 2 4" xfId="15068" xr:uid="{00000000-0005-0000-0000-00001A3B0000}"/>
    <cellStyle name="Percent 2 3 2 2 2 2 3 2 5" xfId="15069" xr:uid="{00000000-0005-0000-0000-00001B3B0000}"/>
    <cellStyle name="Percent 2 3 2 2 2 2 3 2 6" xfId="15070" xr:uid="{00000000-0005-0000-0000-00001C3B0000}"/>
    <cellStyle name="Percent 2 3 2 2 2 2 3 3" xfId="15071" xr:uid="{00000000-0005-0000-0000-00001D3B0000}"/>
    <cellStyle name="Percent 2 3 2 2 2 2 3 3 2" xfId="15072" xr:uid="{00000000-0005-0000-0000-00001E3B0000}"/>
    <cellStyle name="Percent 2 3 2 2 2 2 3 3 2 2" xfId="15073" xr:uid="{00000000-0005-0000-0000-00001F3B0000}"/>
    <cellStyle name="Percent 2 3 2 2 2 2 3 3 2 3" xfId="15074" xr:uid="{00000000-0005-0000-0000-0000203B0000}"/>
    <cellStyle name="Percent 2 3 2 2 2 2 3 3 2 4" xfId="15075" xr:uid="{00000000-0005-0000-0000-0000213B0000}"/>
    <cellStyle name="Percent 2 3 2 2 2 2 3 3 3" xfId="15076" xr:uid="{00000000-0005-0000-0000-0000223B0000}"/>
    <cellStyle name="Percent 2 3 2 2 2 2 3 3 3 2" xfId="15077" xr:uid="{00000000-0005-0000-0000-0000233B0000}"/>
    <cellStyle name="Percent 2 3 2 2 2 2 3 3 3 3" xfId="15078" xr:uid="{00000000-0005-0000-0000-0000243B0000}"/>
    <cellStyle name="Percent 2 3 2 2 2 2 3 3 3 4" xfId="15079" xr:uid="{00000000-0005-0000-0000-0000253B0000}"/>
    <cellStyle name="Percent 2 3 2 2 2 2 3 3 4" xfId="15080" xr:uid="{00000000-0005-0000-0000-0000263B0000}"/>
    <cellStyle name="Percent 2 3 2 2 2 2 3 3 5" xfId="15081" xr:uid="{00000000-0005-0000-0000-0000273B0000}"/>
    <cellStyle name="Percent 2 3 2 2 2 2 3 3 6" xfId="15082" xr:uid="{00000000-0005-0000-0000-0000283B0000}"/>
    <cellStyle name="Percent 2 3 2 2 2 2 3 4" xfId="15083" xr:uid="{00000000-0005-0000-0000-0000293B0000}"/>
    <cellStyle name="Percent 2 3 2 2 2 2 3 4 2" xfId="15084" xr:uid="{00000000-0005-0000-0000-00002A3B0000}"/>
    <cellStyle name="Percent 2 3 2 2 2 2 3 4 3" xfId="15085" xr:uid="{00000000-0005-0000-0000-00002B3B0000}"/>
    <cellStyle name="Percent 2 3 2 2 2 2 3 4 4" xfId="15086" xr:uid="{00000000-0005-0000-0000-00002C3B0000}"/>
    <cellStyle name="Percent 2 3 2 2 2 2 3 5" xfId="15087" xr:uid="{00000000-0005-0000-0000-00002D3B0000}"/>
    <cellStyle name="Percent 2 3 2 2 2 2 3 5 2" xfId="15088" xr:uid="{00000000-0005-0000-0000-00002E3B0000}"/>
    <cellStyle name="Percent 2 3 2 2 2 2 3 5 3" xfId="15089" xr:uid="{00000000-0005-0000-0000-00002F3B0000}"/>
    <cellStyle name="Percent 2 3 2 2 2 2 3 5 4" xfId="15090" xr:uid="{00000000-0005-0000-0000-0000303B0000}"/>
    <cellStyle name="Percent 2 3 2 2 2 2 3 6" xfId="15091" xr:uid="{00000000-0005-0000-0000-0000313B0000}"/>
    <cellStyle name="Percent 2 3 2 2 2 2 3 7" xfId="15092" xr:uid="{00000000-0005-0000-0000-0000323B0000}"/>
    <cellStyle name="Percent 2 3 2 2 2 2 3 8" xfId="15093" xr:uid="{00000000-0005-0000-0000-0000333B0000}"/>
    <cellStyle name="Percent 2 3 2 2 2 2 4" xfId="15094" xr:uid="{00000000-0005-0000-0000-0000343B0000}"/>
    <cellStyle name="Percent 2 3 2 2 2 2 4 2" xfId="15095" xr:uid="{00000000-0005-0000-0000-0000353B0000}"/>
    <cellStyle name="Percent 2 3 2 2 2 2 4 2 2" xfId="15096" xr:uid="{00000000-0005-0000-0000-0000363B0000}"/>
    <cellStyle name="Percent 2 3 2 2 2 2 4 2 3" xfId="15097" xr:uid="{00000000-0005-0000-0000-0000373B0000}"/>
    <cellStyle name="Percent 2 3 2 2 2 2 4 2 4" xfId="15098" xr:uid="{00000000-0005-0000-0000-0000383B0000}"/>
    <cellStyle name="Percent 2 3 2 2 2 2 4 3" xfId="15099" xr:uid="{00000000-0005-0000-0000-0000393B0000}"/>
    <cellStyle name="Percent 2 3 2 2 2 2 4 3 2" xfId="15100" xr:uid="{00000000-0005-0000-0000-00003A3B0000}"/>
    <cellStyle name="Percent 2 3 2 2 2 2 4 3 3" xfId="15101" xr:uid="{00000000-0005-0000-0000-00003B3B0000}"/>
    <cellStyle name="Percent 2 3 2 2 2 2 4 3 4" xfId="15102" xr:uid="{00000000-0005-0000-0000-00003C3B0000}"/>
    <cellStyle name="Percent 2 3 2 2 2 2 4 4" xfId="15103" xr:uid="{00000000-0005-0000-0000-00003D3B0000}"/>
    <cellStyle name="Percent 2 3 2 2 2 2 4 5" xfId="15104" xr:uid="{00000000-0005-0000-0000-00003E3B0000}"/>
    <cellStyle name="Percent 2 3 2 2 2 2 4 6" xfId="15105" xr:uid="{00000000-0005-0000-0000-00003F3B0000}"/>
    <cellStyle name="Percent 2 3 2 2 2 2 5" xfId="15106" xr:uid="{00000000-0005-0000-0000-0000403B0000}"/>
    <cellStyle name="Percent 2 3 2 2 2 2 5 2" xfId="15107" xr:uid="{00000000-0005-0000-0000-0000413B0000}"/>
    <cellStyle name="Percent 2 3 2 2 2 2 5 2 2" xfId="15108" xr:uid="{00000000-0005-0000-0000-0000423B0000}"/>
    <cellStyle name="Percent 2 3 2 2 2 2 5 2 3" xfId="15109" xr:uid="{00000000-0005-0000-0000-0000433B0000}"/>
    <cellStyle name="Percent 2 3 2 2 2 2 5 2 4" xfId="15110" xr:uid="{00000000-0005-0000-0000-0000443B0000}"/>
    <cellStyle name="Percent 2 3 2 2 2 2 5 3" xfId="15111" xr:uid="{00000000-0005-0000-0000-0000453B0000}"/>
    <cellStyle name="Percent 2 3 2 2 2 2 5 3 2" xfId="15112" xr:uid="{00000000-0005-0000-0000-0000463B0000}"/>
    <cellStyle name="Percent 2 3 2 2 2 2 5 3 3" xfId="15113" xr:uid="{00000000-0005-0000-0000-0000473B0000}"/>
    <cellStyle name="Percent 2 3 2 2 2 2 5 3 4" xfId="15114" xr:uid="{00000000-0005-0000-0000-0000483B0000}"/>
    <cellStyle name="Percent 2 3 2 2 2 2 5 4" xfId="15115" xr:uid="{00000000-0005-0000-0000-0000493B0000}"/>
    <cellStyle name="Percent 2 3 2 2 2 2 5 5" xfId="15116" xr:uid="{00000000-0005-0000-0000-00004A3B0000}"/>
    <cellStyle name="Percent 2 3 2 2 2 2 5 6" xfId="15117" xr:uid="{00000000-0005-0000-0000-00004B3B0000}"/>
    <cellStyle name="Percent 2 3 2 2 2 2 6" xfId="15118" xr:uid="{00000000-0005-0000-0000-00004C3B0000}"/>
    <cellStyle name="Percent 2 3 2 2 2 2 6 2" xfId="15119" xr:uid="{00000000-0005-0000-0000-00004D3B0000}"/>
    <cellStyle name="Percent 2 3 2 2 2 2 6 3" xfId="15120" xr:uid="{00000000-0005-0000-0000-00004E3B0000}"/>
    <cellStyle name="Percent 2 3 2 2 2 2 6 4" xfId="15121" xr:uid="{00000000-0005-0000-0000-00004F3B0000}"/>
    <cellStyle name="Percent 2 3 2 2 2 2 7" xfId="15122" xr:uid="{00000000-0005-0000-0000-0000503B0000}"/>
    <cellStyle name="Percent 2 3 2 2 2 2 7 2" xfId="15123" xr:uid="{00000000-0005-0000-0000-0000513B0000}"/>
    <cellStyle name="Percent 2 3 2 2 2 2 7 3" xfId="15124" xr:uid="{00000000-0005-0000-0000-0000523B0000}"/>
    <cellStyle name="Percent 2 3 2 2 2 2 7 4" xfId="15125" xr:uid="{00000000-0005-0000-0000-0000533B0000}"/>
    <cellStyle name="Percent 2 3 2 2 2 2 8" xfId="15126" xr:uid="{00000000-0005-0000-0000-0000543B0000}"/>
    <cellStyle name="Percent 2 3 2 2 2 2 9" xfId="15127" xr:uid="{00000000-0005-0000-0000-0000553B0000}"/>
    <cellStyle name="Percent 2 3 2 2 2 3" xfId="15128" xr:uid="{00000000-0005-0000-0000-0000563B0000}"/>
    <cellStyle name="Percent 2 3 2 2 2 3 2" xfId="15129" xr:uid="{00000000-0005-0000-0000-0000573B0000}"/>
    <cellStyle name="Percent 2 3 2 2 2 3 2 2" xfId="15130" xr:uid="{00000000-0005-0000-0000-0000583B0000}"/>
    <cellStyle name="Percent 2 3 2 2 2 3 2 2 2" xfId="15131" xr:uid="{00000000-0005-0000-0000-0000593B0000}"/>
    <cellStyle name="Percent 2 3 2 2 2 3 2 2 3" xfId="15132" xr:uid="{00000000-0005-0000-0000-00005A3B0000}"/>
    <cellStyle name="Percent 2 3 2 2 2 3 2 2 4" xfId="15133" xr:uid="{00000000-0005-0000-0000-00005B3B0000}"/>
    <cellStyle name="Percent 2 3 2 2 2 3 2 3" xfId="15134" xr:uid="{00000000-0005-0000-0000-00005C3B0000}"/>
    <cellStyle name="Percent 2 3 2 2 2 3 2 3 2" xfId="15135" xr:uid="{00000000-0005-0000-0000-00005D3B0000}"/>
    <cellStyle name="Percent 2 3 2 2 2 3 2 3 3" xfId="15136" xr:uid="{00000000-0005-0000-0000-00005E3B0000}"/>
    <cellStyle name="Percent 2 3 2 2 2 3 2 3 4" xfId="15137" xr:uid="{00000000-0005-0000-0000-00005F3B0000}"/>
    <cellStyle name="Percent 2 3 2 2 2 3 2 4" xfId="15138" xr:uid="{00000000-0005-0000-0000-0000603B0000}"/>
    <cellStyle name="Percent 2 3 2 2 2 3 2 5" xfId="15139" xr:uid="{00000000-0005-0000-0000-0000613B0000}"/>
    <cellStyle name="Percent 2 3 2 2 2 3 2 6" xfId="15140" xr:uid="{00000000-0005-0000-0000-0000623B0000}"/>
    <cellStyle name="Percent 2 3 2 2 2 3 3" xfId="15141" xr:uid="{00000000-0005-0000-0000-0000633B0000}"/>
    <cellStyle name="Percent 2 3 2 2 2 3 3 2" xfId="15142" xr:uid="{00000000-0005-0000-0000-0000643B0000}"/>
    <cellStyle name="Percent 2 3 2 2 2 3 3 2 2" xfId="15143" xr:uid="{00000000-0005-0000-0000-0000653B0000}"/>
    <cellStyle name="Percent 2 3 2 2 2 3 3 2 3" xfId="15144" xr:uid="{00000000-0005-0000-0000-0000663B0000}"/>
    <cellStyle name="Percent 2 3 2 2 2 3 3 2 4" xfId="15145" xr:uid="{00000000-0005-0000-0000-0000673B0000}"/>
    <cellStyle name="Percent 2 3 2 2 2 3 3 3" xfId="15146" xr:uid="{00000000-0005-0000-0000-0000683B0000}"/>
    <cellStyle name="Percent 2 3 2 2 2 3 3 3 2" xfId="15147" xr:uid="{00000000-0005-0000-0000-0000693B0000}"/>
    <cellStyle name="Percent 2 3 2 2 2 3 3 3 3" xfId="15148" xr:uid="{00000000-0005-0000-0000-00006A3B0000}"/>
    <cellStyle name="Percent 2 3 2 2 2 3 3 3 4" xfId="15149" xr:uid="{00000000-0005-0000-0000-00006B3B0000}"/>
    <cellStyle name="Percent 2 3 2 2 2 3 3 4" xfId="15150" xr:uid="{00000000-0005-0000-0000-00006C3B0000}"/>
    <cellStyle name="Percent 2 3 2 2 2 3 3 5" xfId="15151" xr:uid="{00000000-0005-0000-0000-00006D3B0000}"/>
    <cellStyle name="Percent 2 3 2 2 2 3 3 6" xfId="15152" xr:uid="{00000000-0005-0000-0000-00006E3B0000}"/>
    <cellStyle name="Percent 2 3 2 2 2 3 4" xfId="15153" xr:uid="{00000000-0005-0000-0000-00006F3B0000}"/>
    <cellStyle name="Percent 2 3 2 2 2 3 4 2" xfId="15154" xr:uid="{00000000-0005-0000-0000-0000703B0000}"/>
    <cellStyle name="Percent 2 3 2 2 2 3 4 3" xfId="15155" xr:uid="{00000000-0005-0000-0000-0000713B0000}"/>
    <cellStyle name="Percent 2 3 2 2 2 3 4 4" xfId="15156" xr:uid="{00000000-0005-0000-0000-0000723B0000}"/>
    <cellStyle name="Percent 2 3 2 2 2 3 5" xfId="15157" xr:uid="{00000000-0005-0000-0000-0000733B0000}"/>
    <cellStyle name="Percent 2 3 2 2 2 3 5 2" xfId="15158" xr:uid="{00000000-0005-0000-0000-0000743B0000}"/>
    <cellStyle name="Percent 2 3 2 2 2 3 5 3" xfId="15159" xr:uid="{00000000-0005-0000-0000-0000753B0000}"/>
    <cellStyle name="Percent 2 3 2 2 2 3 5 4" xfId="15160" xr:uid="{00000000-0005-0000-0000-0000763B0000}"/>
    <cellStyle name="Percent 2 3 2 2 2 3 6" xfId="15161" xr:uid="{00000000-0005-0000-0000-0000773B0000}"/>
    <cellStyle name="Percent 2 3 2 2 2 3 7" xfId="15162" xr:uid="{00000000-0005-0000-0000-0000783B0000}"/>
    <cellStyle name="Percent 2 3 2 2 2 3 8" xfId="15163" xr:uid="{00000000-0005-0000-0000-0000793B0000}"/>
    <cellStyle name="Percent 2 3 2 2 2 4" xfId="15164" xr:uid="{00000000-0005-0000-0000-00007A3B0000}"/>
    <cellStyle name="Percent 2 3 2 2 2 4 2" xfId="15165" xr:uid="{00000000-0005-0000-0000-00007B3B0000}"/>
    <cellStyle name="Percent 2 3 2 2 2 4 2 2" xfId="15166" xr:uid="{00000000-0005-0000-0000-00007C3B0000}"/>
    <cellStyle name="Percent 2 3 2 2 2 4 2 2 2" xfId="15167" xr:uid="{00000000-0005-0000-0000-00007D3B0000}"/>
    <cellStyle name="Percent 2 3 2 2 2 4 2 2 3" xfId="15168" xr:uid="{00000000-0005-0000-0000-00007E3B0000}"/>
    <cellStyle name="Percent 2 3 2 2 2 4 2 2 4" xfId="15169" xr:uid="{00000000-0005-0000-0000-00007F3B0000}"/>
    <cellStyle name="Percent 2 3 2 2 2 4 2 3" xfId="15170" xr:uid="{00000000-0005-0000-0000-0000803B0000}"/>
    <cellStyle name="Percent 2 3 2 2 2 4 2 3 2" xfId="15171" xr:uid="{00000000-0005-0000-0000-0000813B0000}"/>
    <cellStyle name="Percent 2 3 2 2 2 4 2 3 3" xfId="15172" xr:uid="{00000000-0005-0000-0000-0000823B0000}"/>
    <cellStyle name="Percent 2 3 2 2 2 4 2 3 4" xfId="15173" xr:uid="{00000000-0005-0000-0000-0000833B0000}"/>
    <cellStyle name="Percent 2 3 2 2 2 4 2 4" xfId="15174" xr:uid="{00000000-0005-0000-0000-0000843B0000}"/>
    <cellStyle name="Percent 2 3 2 2 2 4 2 5" xfId="15175" xr:uid="{00000000-0005-0000-0000-0000853B0000}"/>
    <cellStyle name="Percent 2 3 2 2 2 4 2 6" xfId="15176" xr:uid="{00000000-0005-0000-0000-0000863B0000}"/>
    <cellStyle name="Percent 2 3 2 2 2 4 3" xfId="15177" xr:uid="{00000000-0005-0000-0000-0000873B0000}"/>
    <cellStyle name="Percent 2 3 2 2 2 4 3 2" xfId="15178" xr:uid="{00000000-0005-0000-0000-0000883B0000}"/>
    <cellStyle name="Percent 2 3 2 2 2 4 3 2 2" xfId="15179" xr:uid="{00000000-0005-0000-0000-0000893B0000}"/>
    <cellStyle name="Percent 2 3 2 2 2 4 3 2 3" xfId="15180" xr:uid="{00000000-0005-0000-0000-00008A3B0000}"/>
    <cellStyle name="Percent 2 3 2 2 2 4 3 2 4" xfId="15181" xr:uid="{00000000-0005-0000-0000-00008B3B0000}"/>
    <cellStyle name="Percent 2 3 2 2 2 4 3 3" xfId="15182" xr:uid="{00000000-0005-0000-0000-00008C3B0000}"/>
    <cellStyle name="Percent 2 3 2 2 2 4 3 3 2" xfId="15183" xr:uid="{00000000-0005-0000-0000-00008D3B0000}"/>
    <cellStyle name="Percent 2 3 2 2 2 4 3 3 3" xfId="15184" xr:uid="{00000000-0005-0000-0000-00008E3B0000}"/>
    <cellStyle name="Percent 2 3 2 2 2 4 3 3 4" xfId="15185" xr:uid="{00000000-0005-0000-0000-00008F3B0000}"/>
    <cellStyle name="Percent 2 3 2 2 2 4 3 4" xfId="15186" xr:uid="{00000000-0005-0000-0000-0000903B0000}"/>
    <cellStyle name="Percent 2 3 2 2 2 4 3 5" xfId="15187" xr:uid="{00000000-0005-0000-0000-0000913B0000}"/>
    <cellStyle name="Percent 2 3 2 2 2 4 3 6" xfId="15188" xr:uid="{00000000-0005-0000-0000-0000923B0000}"/>
    <cellStyle name="Percent 2 3 2 2 2 4 4" xfId="15189" xr:uid="{00000000-0005-0000-0000-0000933B0000}"/>
    <cellStyle name="Percent 2 3 2 2 2 4 4 2" xfId="15190" xr:uid="{00000000-0005-0000-0000-0000943B0000}"/>
    <cellStyle name="Percent 2 3 2 2 2 4 4 3" xfId="15191" xr:uid="{00000000-0005-0000-0000-0000953B0000}"/>
    <cellStyle name="Percent 2 3 2 2 2 4 4 4" xfId="15192" xr:uid="{00000000-0005-0000-0000-0000963B0000}"/>
    <cellStyle name="Percent 2 3 2 2 2 4 5" xfId="15193" xr:uid="{00000000-0005-0000-0000-0000973B0000}"/>
    <cellStyle name="Percent 2 3 2 2 2 4 5 2" xfId="15194" xr:uid="{00000000-0005-0000-0000-0000983B0000}"/>
    <cellStyle name="Percent 2 3 2 2 2 4 5 3" xfId="15195" xr:uid="{00000000-0005-0000-0000-0000993B0000}"/>
    <cellStyle name="Percent 2 3 2 2 2 4 5 4" xfId="15196" xr:uid="{00000000-0005-0000-0000-00009A3B0000}"/>
    <cellStyle name="Percent 2 3 2 2 2 4 6" xfId="15197" xr:uid="{00000000-0005-0000-0000-00009B3B0000}"/>
    <cellStyle name="Percent 2 3 2 2 2 4 7" xfId="15198" xr:uid="{00000000-0005-0000-0000-00009C3B0000}"/>
    <cellStyle name="Percent 2 3 2 2 2 4 8" xfId="15199" xr:uid="{00000000-0005-0000-0000-00009D3B0000}"/>
    <cellStyle name="Percent 2 3 2 2 2 5" xfId="15200" xr:uid="{00000000-0005-0000-0000-00009E3B0000}"/>
    <cellStyle name="Percent 2 3 2 2 2 5 2" xfId="15201" xr:uid="{00000000-0005-0000-0000-00009F3B0000}"/>
    <cellStyle name="Percent 2 3 2 2 2 5 2 2" xfId="15202" xr:uid="{00000000-0005-0000-0000-0000A03B0000}"/>
    <cellStyle name="Percent 2 3 2 2 2 5 2 2 2" xfId="15203" xr:uid="{00000000-0005-0000-0000-0000A13B0000}"/>
    <cellStyle name="Percent 2 3 2 2 2 5 2 2 3" xfId="15204" xr:uid="{00000000-0005-0000-0000-0000A23B0000}"/>
    <cellStyle name="Percent 2 3 2 2 2 5 2 2 4" xfId="15205" xr:uid="{00000000-0005-0000-0000-0000A33B0000}"/>
    <cellStyle name="Percent 2 3 2 2 2 5 2 3" xfId="15206" xr:uid="{00000000-0005-0000-0000-0000A43B0000}"/>
    <cellStyle name="Percent 2 3 2 2 2 5 2 3 2" xfId="15207" xr:uid="{00000000-0005-0000-0000-0000A53B0000}"/>
    <cellStyle name="Percent 2 3 2 2 2 5 2 3 3" xfId="15208" xr:uid="{00000000-0005-0000-0000-0000A63B0000}"/>
    <cellStyle name="Percent 2 3 2 2 2 5 2 3 4" xfId="15209" xr:uid="{00000000-0005-0000-0000-0000A73B0000}"/>
    <cellStyle name="Percent 2 3 2 2 2 5 2 4" xfId="15210" xr:uid="{00000000-0005-0000-0000-0000A83B0000}"/>
    <cellStyle name="Percent 2 3 2 2 2 5 2 5" xfId="15211" xr:uid="{00000000-0005-0000-0000-0000A93B0000}"/>
    <cellStyle name="Percent 2 3 2 2 2 5 2 6" xfId="15212" xr:uid="{00000000-0005-0000-0000-0000AA3B0000}"/>
    <cellStyle name="Percent 2 3 2 2 2 5 3" xfId="15213" xr:uid="{00000000-0005-0000-0000-0000AB3B0000}"/>
    <cellStyle name="Percent 2 3 2 2 2 5 3 2" xfId="15214" xr:uid="{00000000-0005-0000-0000-0000AC3B0000}"/>
    <cellStyle name="Percent 2 3 2 2 2 5 3 2 2" xfId="15215" xr:uid="{00000000-0005-0000-0000-0000AD3B0000}"/>
    <cellStyle name="Percent 2 3 2 2 2 5 3 2 3" xfId="15216" xr:uid="{00000000-0005-0000-0000-0000AE3B0000}"/>
    <cellStyle name="Percent 2 3 2 2 2 5 3 2 4" xfId="15217" xr:uid="{00000000-0005-0000-0000-0000AF3B0000}"/>
    <cellStyle name="Percent 2 3 2 2 2 5 3 3" xfId="15218" xr:uid="{00000000-0005-0000-0000-0000B03B0000}"/>
    <cellStyle name="Percent 2 3 2 2 2 5 3 3 2" xfId="15219" xr:uid="{00000000-0005-0000-0000-0000B13B0000}"/>
    <cellStyle name="Percent 2 3 2 2 2 5 3 3 3" xfId="15220" xr:uid="{00000000-0005-0000-0000-0000B23B0000}"/>
    <cellStyle name="Percent 2 3 2 2 2 5 3 3 4" xfId="15221" xr:uid="{00000000-0005-0000-0000-0000B33B0000}"/>
    <cellStyle name="Percent 2 3 2 2 2 5 3 4" xfId="15222" xr:uid="{00000000-0005-0000-0000-0000B43B0000}"/>
    <cellStyle name="Percent 2 3 2 2 2 5 3 5" xfId="15223" xr:uid="{00000000-0005-0000-0000-0000B53B0000}"/>
    <cellStyle name="Percent 2 3 2 2 2 5 3 6" xfId="15224" xr:uid="{00000000-0005-0000-0000-0000B63B0000}"/>
    <cellStyle name="Percent 2 3 2 2 2 5 4" xfId="15225" xr:uid="{00000000-0005-0000-0000-0000B73B0000}"/>
    <cellStyle name="Percent 2 3 2 2 2 5 4 2" xfId="15226" xr:uid="{00000000-0005-0000-0000-0000B83B0000}"/>
    <cellStyle name="Percent 2 3 2 2 2 5 4 3" xfId="15227" xr:uid="{00000000-0005-0000-0000-0000B93B0000}"/>
    <cellStyle name="Percent 2 3 2 2 2 5 4 4" xfId="15228" xr:uid="{00000000-0005-0000-0000-0000BA3B0000}"/>
    <cellStyle name="Percent 2 3 2 2 2 5 5" xfId="15229" xr:uid="{00000000-0005-0000-0000-0000BB3B0000}"/>
    <cellStyle name="Percent 2 3 2 2 2 5 5 2" xfId="15230" xr:uid="{00000000-0005-0000-0000-0000BC3B0000}"/>
    <cellStyle name="Percent 2 3 2 2 2 5 5 3" xfId="15231" xr:uid="{00000000-0005-0000-0000-0000BD3B0000}"/>
    <cellStyle name="Percent 2 3 2 2 2 5 5 4" xfId="15232" xr:uid="{00000000-0005-0000-0000-0000BE3B0000}"/>
    <cellStyle name="Percent 2 3 2 2 2 5 6" xfId="15233" xr:uid="{00000000-0005-0000-0000-0000BF3B0000}"/>
    <cellStyle name="Percent 2 3 2 2 2 5 7" xfId="15234" xr:uid="{00000000-0005-0000-0000-0000C03B0000}"/>
    <cellStyle name="Percent 2 3 2 2 2 5 8" xfId="15235" xr:uid="{00000000-0005-0000-0000-0000C13B0000}"/>
    <cellStyle name="Percent 2 3 2 2 2 6" xfId="15236" xr:uid="{00000000-0005-0000-0000-0000C23B0000}"/>
    <cellStyle name="Percent 2 3 2 2 2 6 2" xfId="15237" xr:uid="{00000000-0005-0000-0000-0000C33B0000}"/>
    <cellStyle name="Percent 2 3 2 2 2 6 2 2" xfId="15238" xr:uid="{00000000-0005-0000-0000-0000C43B0000}"/>
    <cellStyle name="Percent 2 3 2 2 2 6 2 3" xfId="15239" xr:uid="{00000000-0005-0000-0000-0000C53B0000}"/>
    <cellStyle name="Percent 2 3 2 2 2 6 2 4" xfId="15240" xr:uid="{00000000-0005-0000-0000-0000C63B0000}"/>
    <cellStyle name="Percent 2 3 2 2 2 6 3" xfId="15241" xr:uid="{00000000-0005-0000-0000-0000C73B0000}"/>
    <cellStyle name="Percent 2 3 2 2 2 6 3 2" xfId="15242" xr:uid="{00000000-0005-0000-0000-0000C83B0000}"/>
    <cellStyle name="Percent 2 3 2 2 2 6 3 3" xfId="15243" xr:uid="{00000000-0005-0000-0000-0000C93B0000}"/>
    <cellStyle name="Percent 2 3 2 2 2 6 3 4" xfId="15244" xr:uid="{00000000-0005-0000-0000-0000CA3B0000}"/>
    <cellStyle name="Percent 2 3 2 2 2 6 4" xfId="15245" xr:uid="{00000000-0005-0000-0000-0000CB3B0000}"/>
    <cellStyle name="Percent 2 3 2 2 2 6 5" xfId="15246" xr:uid="{00000000-0005-0000-0000-0000CC3B0000}"/>
    <cellStyle name="Percent 2 3 2 2 2 6 6" xfId="15247" xr:uid="{00000000-0005-0000-0000-0000CD3B0000}"/>
    <cellStyle name="Percent 2 3 2 2 2 7" xfId="15248" xr:uid="{00000000-0005-0000-0000-0000CE3B0000}"/>
    <cellStyle name="Percent 2 3 2 2 2 7 2" xfId="15249" xr:uid="{00000000-0005-0000-0000-0000CF3B0000}"/>
    <cellStyle name="Percent 2 3 2 2 2 7 2 2" xfId="15250" xr:uid="{00000000-0005-0000-0000-0000D03B0000}"/>
    <cellStyle name="Percent 2 3 2 2 2 7 2 3" xfId="15251" xr:uid="{00000000-0005-0000-0000-0000D13B0000}"/>
    <cellStyle name="Percent 2 3 2 2 2 7 2 4" xfId="15252" xr:uid="{00000000-0005-0000-0000-0000D23B0000}"/>
    <cellStyle name="Percent 2 3 2 2 2 7 3" xfId="15253" xr:uid="{00000000-0005-0000-0000-0000D33B0000}"/>
    <cellStyle name="Percent 2 3 2 2 2 7 3 2" xfId="15254" xr:uid="{00000000-0005-0000-0000-0000D43B0000}"/>
    <cellStyle name="Percent 2 3 2 2 2 7 3 3" xfId="15255" xr:uid="{00000000-0005-0000-0000-0000D53B0000}"/>
    <cellStyle name="Percent 2 3 2 2 2 7 3 4" xfId="15256" xr:uid="{00000000-0005-0000-0000-0000D63B0000}"/>
    <cellStyle name="Percent 2 3 2 2 2 7 4" xfId="15257" xr:uid="{00000000-0005-0000-0000-0000D73B0000}"/>
    <cellStyle name="Percent 2 3 2 2 2 7 5" xfId="15258" xr:uid="{00000000-0005-0000-0000-0000D83B0000}"/>
    <cellStyle name="Percent 2 3 2 2 2 7 6" xfId="15259" xr:uid="{00000000-0005-0000-0000-0000D93B0000}"/>
    <cellStyle name="Percent 2 3 2 2 2 8" xfId="15260" xr:uid="{00000000-0005-0000-0000-0000DA3B0000}"/>
    <cellStyle name="Percent 2 3 2 2 2 8 2" xfId="15261" xr:uid="{00000000-0005-0000-0000-0000DB3B0000}"/>
    <cellStyle name="Percent 2 3 2 2 2 8 3" xfId="15262" xr:uid="{00000000-0005-0000-0000-0000DC3B0000}"/>
    <cellStyle name="Percent 2 3 2 2 2 8 4" xfId="15263" xr:uid="{00000000-0005-0000-0000-0000DD3B0000}"/>
    <cellStyle name="Percent 2 3 2 2 2 9" xfId="15264" xr:uid="{00000000-0005-0000-0000-0000DE3B0000}"/>
    <cellStyle name="Percent 2 3 2 2 2 9 2" xfId="15265" xr:uid="{00000000-0005-0000-0000-0000DF3B0000}"/>
    <cellStyle name="Percent 2 3 2 2 2 9 3" xfId="15266" xr:uid="{00000000-0005-0000-0000-0000E03B0000}"/>
    <cellStyle name="Percent 2 3 2 2 2 9 4" xfId="15267" xr:uid="{00000000-0005-0000-0000-0000E13B0000}"/>
    <cellStyle name="Percent 2 3 2 2 3" xfId="15268" xr:uid="{00000000-0005-0000-0000-0000E23B0000}"/>
    <cellStyle name="Percent 2 3 2 2 3 10" xfId="15269" xr:uid="{00000000-0005-0000-0000-0000E33B0000}"/>
    <cellStyle name="Percent 2 3 2 2 3 2" xfId="15270" xr:uid="{00000000-0005-0000-0000-0000E43B0000}"/>
    <cellStyle name="Percent 2 3 2 2 3 2 2" xfId="15271" xr:uid="{00000000-0005-0000-0000-0000E53B0000}"/>
    <cellStyle name="Percent 2 3 2 2 3 2 2 2" xfId="15272" xr:uid="{00000000-0005-0000-0000-0000E63B0000}"/>
    <cellStyle name="Percent 2 3 2 2 3 2 2 2 2" xfId="15273" xr:uid="{00000000-0005-0000-0000-0000E73B0000}"/>
    <cellStyle name="Percent 2 3 2 2 3 2 2 2 3" xfId="15274" xr:uid="{00000000-0005-0000-0000-0000E83B0000}"/>
    <cellStyle name="Percent 2 3 2 2 3 2 2 2 4" xfId="15275" xr:uid="{00000000-0005-0000-0000-0000E93B0000}"/>
    <cellStyle name="Percent 2 3 2 2 3 2 2 3" xfId="15276" xr:uid="{00000000-0005-0000-0000-0000EA3B0000}"/>
    <cellStyle name="Percent 2 3 2 2 3 2 2 3 2" xfId="15277" xr:uid="{00000000-0005-0000-0000-0000EB3B0000}"/>
    <cellStyle name="Percent 2 3 2 2 3 2 2 3 3" xfId="15278" xr:uid="{00000000-0005-0000-0000-0000EC3B0000}"/>
    <cellStyle name="Percent 2 3 2 2 3 2 2 3 4" xfId="15279" xr:uid="{00000000-0005-0000-0000-0000ED3B0000}"/>
    <cellStyle name="Percent 2 3 2 2 3 2 2 4" xfId="15280" xr:uid="{00000000-0005-0000-0000-0000EE3B0000}"/>
    <cellStyle name="Percent 2 3 2 2 3 2 2 5" xfId="15281" xr:uid="{00000000-0005-0000-0000-0000EF3B0000}"/>
    <cellStyle name="Percent 2 3 2 2 3 2 2 6" xfId="15282" xr:uid="{00000000-0005-0000-0000-0000F03B0000}"/>
    <cellStyle name="Percent 2 3 2 2 3 2 3" xfId="15283" xr:uid="{00000000-0005-0000-0000-0000F13B0000}"/>
    <cellStyle name="Percent 2 3 2 2 3 2 3 2" xfId="15284" xr:uid="{00000000-0005-0000-0000-0000F23B0000}"/>
    <cellStyle name="Percent 2 3 2 2 3 2 3 2 2" xfId="15285" xr:uid="{00000000-0005-0000-0000-0000F33B0000}"/>
    <cellStyle name="Percent 2 3 2 2 3 2 3 2 3" xfId="15286" xr:uid="{00000000-0005-0000-0000-0000F43B0000}"/>
    <cellStyle name="Percent 2 3 2 2 3 2 3 2 4" xfId="15287" xr:uid="{00000000-0005-0000-0000-0000F53B0000}"/>
    <cellStyle name="Percent 2 3 2 2 3 2 3 3" xfId="15288" xr:uid="{00000000-0005-0000-0000-0000F63B0000}"/>
    <cellStyle name="Percent 2 3 2 2 3 2 3 3 2" xfId="15289" xr:uid="{00000000-0005-0000-0000-0000F73B0000}"/>
    <cellStyle name="Percent 2 3 2 2 3 2 3 3 3" xfId="15290" xr:uid="{00000000-0005-0000-0000-0000F83B0000}"/>
    <cellStyle name="Percent 2 3 2 2 3 2 3 3 4" xfId="15291" xr:uid="{00000000-0005-0000-0000-0000F93B0000}"/>
    <cellStyle name="Percent 2 3 2 2 3 2 3 4" xfId="15292" xr:uid="{00000000-0005-0000-0000-0000FA3B0000}"/>
    <cellStyle name="Percent 2 3 2 2 3 2 3 5" xfId="15293" xr:uid="{00000000-0005-0000-0000-0000FB3B0000}"/>
    <cellStyle name="Percent 2 3 2 2 3 2 3 6" xfId="15294" xr:uid="{00000000-0005-0000-0000-0000FC3B0000}"/>
    <cellStyle name="Percent 2 3 2 2 3 2 4" xfId="15295" xr:uid="{00000000-0005-0000-0000-0000FD3B0000}"/>
    <cellStyle name="Percent 2 3 2 2 3 2 4 2" xfId="15296" xr:uid="{00000000-0005-0000-0000-0000FE3B0000}"/>
    <cellStyle name="Percent 2 3 2 2 3 2 4 3" xfId="15297" xr:uid="{00000000-0005-0000-0000-0000FF3B0000}"/>
    <cellStyle name="Percent 2 3 2 2 3 2 4 4" xfId="15298" xr:uid="{00000000-0005-0000-0000-0000003C0000}"/>
    <cellStyle name="Percent 2 3 2 2 3 2 5" xfId="15299" xr:uid="{00000000-0005-0000-0000-0000013C0000}"/>
    <cellStyle name="Percent 2 3 2 2 3 2 5 2" xfId="15300" xr:uid="{00000000-0005-0000-0000-0000023C0000}"/>
    <cellStyle name="Percent 2 3 2 2 3 2 5 3" xfId="15301" xr:uid="{00000000-0005-0000-0000-0000033C0000}"/>
    <cellStyle name="Percent 2 3 2 2 3 2 5 4" xfId="15302" xr:uid="{00000000-0005-0000-0000-0000043C0000}"/>
    <cellStyle name="Percent 2 3 2 2 3 2 6" xfId="15303" xr:uid="{00000000-0005-0000-0000-0000053C0000}"/>
    <cellStyle name="Percent 2 3 2 2 3 2 7" xfId="15304" xr:uid="{00000000-0005-0000-0000-0000063C0000}"/>
    <cellStyle name="Percent 2 3 2 2 3 2 8" xfId="15305" xr:uid="{00000000-0005-0000-0000-0000073C0000}"/>
    <cellStyle name="Percent 2 3 2 2 3 3" xfId="15306" xr:uid="{00000000-0005-0000-0000-0000083C0000}"/>
    <cellStyle name="Percent 2 3 2 2 3 3 2" xfId="15307" xr:uid="{00000000-0005-0000-0000-0000093C0000}"/>
    <cellStyle name="Percent 2 3 2 2 3 3 2 2" xfId="15308" xr:uid="{00000000-0005-0000-0000-00000A3C0000}"/>
    <cellStyle name="Percent 2 3 2 2 3 3 2 2 2" xfId="15309" xr:uid="{00000000-0005-0000-0000-00000B3C0000}"/>
    <cellStyle name="Percent 2 3 2 2 3 3 2 2 3" xfId="15310" xr:uid="{00000000-0005-0000-0000-00000C3C0000}"/>
    <cellStyle name="Percent 2 3 2 2 3 3 2 2 4" xfId="15311" xr:uid="{00000000-0005-0000-0000-00000D3C0000}"/>
    <cellStyle name="Percent 2 3 2 2 3 3 2 3" xfId="15312" xr:uid="{00000000-0005-0000-0000-00000E3C0000}"/>
    <cellStyle name="Percent 2 3 2 2 3 3 2 3 2" xfId="15313" xr:uid="{00000000-0005-0000-0000-00000F3C0000}"/>
    <cellStyle name="Percent 2 3 2 2 3 3 2 3 3" xfId="15314" xr:uid="{00000000-0005-0000-0000-0000103C0000}"/>
    <cellStyle name="Percent 2 3 2 2 3 3 2 3 4" xfId="15315" xr:uid="{00000000-0005-0000-0000-0000113C0000}"/>
    <cellStyle name="Percent 2 3 2 2 3 3 2 4" xfId="15316" xr:uid="{00000000-0005-0000-0000-0000123C0000}"/>
    <cellStyle name="Percent 2 3 2 2 3 3 2 5" xfId="15317" xr:uid="{00000000-0005-0000-0000-0000133C0000}"/>
    <cellStyle name="Percent 2 3 2 2 3 3 2 6" xfId="15318" xr:uid="{00000000-0005-0000-0000-0000143C0000}"/>
    <cellStyle name="Percent 2 3 2 2 3 3 3" xfId="15319" xr:uid="{00000000-0005-0000-0000-0000153C0000}"/>
    <cellStyle name="Percent 2 3 2 2 3 3 3 2" xfId="15320" xr:uid="{00000000-0005-0000-0000-0000163C0000}"/>
    <cellStyle name="Percent 2 3 2 2 3 3 3 2 2" xfId="15321" xr:uid="{00000000-0005-0000-0000-0000173C0000}"/>
    <cellStyle name="Percent 2 3 2 2 3 3 3 2 3" xfId="15322" xr:uid="{00000000-0005-0000-0000-0000183C0000}"/>
    <cellStyle name="Percent 2 3 2 2 3 3 3 2 4" xfId="15323" xr:uid="{00000000-0005-0000-0000-0000193C0000}"/>
    <cellStyle name="Percent 2 3 2 2 3 3 3 3" xfId="15324" xr:uid="{00000000-0005-0000-0000-00001A3C0000}"/>
    <cellStyle name="Percent 2 3 2 2 3 3 3 3 2" xfId="15325" xr:uid="{00000000-0005-0000-0000-00001B3C0000}"/>
    <cellStyle name="Percent 2 3 2 2 3 3 3 3 3" xfId="15326" xr:uid="{00000000-0005-0000-0000-00001C3C0000}"/>
    <cellStyle name="Percent 2 3 2 2 3 3 3 3 4" xfId="15327" xr:uid="{00000000-0005-0000-0000-00001D3C0000}"/>
    <cellStyle name="Percent 2 3 2 2 3 3 3 4" xfId="15328" xr:uid="{00000000-0005-0000-0000-00001E3C0000}"/>
    <cellStyle name="Percent 2 3 2 2 3 3 3 5" xfId="15329" xr:uid="{00000000-0005-0000-0000-00001F3C0000}"/>
    <cellStyle name="Percent 2 3 2 2 3 3 3 6" xfId="15330" xr:uid="{00000000-0005-0000-0000-0000203C0000}"/>
    <cellStyle name="Percent 2 3 2 2 3 3 4" xfId="15331" xr:uid="{00000000-0005-0000-0000-0000213C0000}"/>
    <cellStyle name="Percent 2 3 2 2 3 3 4 2" xfId="15332" xr:uid="{00000000-0005-0000-0000-0000223C0000}"/>
    <cellStyle name="Percent 2 3 2 2 3 3 4 3" xfId="15333" xr:uid="{00000000-0005-0000-0000-0000233C0000}"/>
    <cellStyle name="Percent 2 3 2 2 3 3 4 4" xfId="15334" xr:uid="{00000000-0005-0000-0000-0000243C0000}"/>
    <cellStyle name="Percent 2 3 2 2 3 3 5" xfId="15335" xr:uid="{00000000-0005-0000-0000-0000253C0000}"/>
    <cellStyle name="Percent 2 3 2 2 3 3 5 2" xfId="15336" xr:uid="{00000000-0005-0000-0000-0000263C0000}"/>
    <cellStyle name="Percent 2 3 2 2 3 3 5 3" xfId="15337" xr:uid="{00000000-0005-0000-0000-0000273C0000}"/>
    <cellStyle name="Percent 2 3 2 2 3 3 5 4" xfId="15338" xr:uid="{00000000-0005-0000-0000-0000283C0000}"/>
    <cellStyle name="Percent 2 3 2 2 3 3 6" xfId="15339" xr:uid="{00000000-0005-0000-0000-0000293C0000}"/>
    <cellStyle name="Percent 2 3 2 2 3 3 7" xfId="15340" xr:uid="{00000000-0005-0000-0000-00002A3C0000}"/>
    <cellStyle name="Percent 2 3 2 2 3 3 8" xfId="15341" xr:uid="{00000000-0005-0000-0000-00002B3C0000}"/>
    <cellStyle name="Percent 2 3 2 2 3 4" xfId="15342" xr:uid="{00000000-0005-0000-0000-00002C3C0000}"/>
    <cellStyle name="Percent 2 3 2 2 3 4 2" xfId="15343" xr:uid="{00000000-0005-0000-0000-00002D3C0000}"/>
    <cellStyle name="Percent 2 3 2 2 3 4 2 2" xfId="15344" xr:uid="{00000000-0005-0000-0000-00002E3C0000}"/>
    <cellStyle name="Percent 2 3 2 2 3 4 2 3" xfId="15345" xr:uid="{00000000-0005-0000-0000-00002F3C0000}"/>
    <cellStyle name="Percent 2 3 2 2 3 4 2 4" xfId="15346" xr:uid="{00000000-0005-0000-0000-0000303C0000}"/>
    <cellStyle name="Percent 2 3 2 2 3 4 3" xfId="15347" xr:uid="{00000000-0005-0000-0000-0000313C0000}"/>
    <cellStyle name="Percent 2 3 2 2 3 4 3 2" xfId="15348" xr:uid="{00000000-0005-0000-0000-0000323C0000}"/>
    <cellStyle name="Percent 2 3 2 2 3 4 3 3" xfId="15349" xr:uid="{00000000-0005-0000-0000-0000333C0000}"/>
    <cellStyle name="Percent 2 3 2 2 3 4 3 4" xfId="15350" xr:uid="{00000000-0005-0000-0000-0000343C0000}"/>
    <cellStyle name="Percent 2 3 2 2 3 4 4" xfId="15351" xr:uid="{00000000-0005-0000-0000-0000353C0000}"/>
    <cellStyle name="Percent 2 3 2 2 3 4 5" xfId="15352" xr:uid="{00000000-0005-0000-0000-0000363C0000}"/>
    <cellStyle name="Percent 2 3 2 2 3 4 6" xfId="15353" xr:uid="{00000000-0005-0000-0000-0000373C0000}"/>
    <cellStyle name="Percent 2 3 2 2 3 5" xfId="15354" xr:uid="{00000000-0005-0000-0000-0000383C0000}"/>
    <cellStyle name="Percent 2 3 2 2 3 5 2" xfId="15355" xr:uid="{00000000-0005-0000-0000-0000393C0000}"/>
    <cellStyle name="Percent 2 3 2 2 3 5 2 2" xfId="15356" xr:uid="{00000000-0005-0000-0000-00003A3C0000}"/>
    <cellStyle name="Percent 2 3 2 2 3 5 2 3" xfId="15357" xr:uid="{00000000-0005-0000-0000-00003B3C0000}"/>
    <cellStyle name="Percent 2 3 2 2 3 5 2 4" xfId="15358" xr:uid="{00000000-0005-0000-0000-00003C3C0000}"/>
    <cellStyle name="Percent 2 3 2 2 3 5 3" xfId="15359" xr:uid="{00000000-0005-0000-0000-00003D3C0000}"/>
    <cellStyle name="Percent 2 3 2 2 3 5 3 2" xfId="15360" xr:uid="{00000000-0005-0000-0000-00003E3C0000}"/>
    <cellStyle name="Percent 2 3 2 2 3 5 3 3" xfId="15361" xr:uid="{00000000-0005-0000-0000-00003F3C0000}"/>
    <cellStyle name="Percent 2 3 2 2 3 5 3 4" xfId="15362" xr:uid="{00000000-0005-0000-0000-0000403C0000}"/>
    <cellStyle name="Percent 2 3 2 2 3 5 4" xfId="15363" xr:uid="{00000000-0005-0000-0000-0000413C0000}"/>
    <cellStyle name="Percent 2 3 2 2 3 5 5" xfId="15364" xr:uid="{00000000-0005-0000-0000-0000423C0000}"/>
    <cellStyle name="Percent 2 3 2 2 3 5 6" xfId="15365" xr:uid="{00000000-0005-0000-0000-0000433C0000}"/>
    <cellStyle name="Percent 2 3 2 2 3 6" xfId="15366" xr:uid="{00000000-0005-0000-0000-0000443C0000}"/>
    <cellStyle name="Percent 2 3 2 2 3 6 2" xfId="15367" xr:uid="{00000000-0005-0000-0000-0000453C0000}"/>
    <cellStyle name="Percent 2 3 2 2 3 6 3" xfId="15368" xr:uid="{00000000-0005-0000-0000-0000463C0000}"/>
    <cellStyle name="Percent 2 3 2 2 3 6 4" xfId="15369" xr:uid="{00000000-0005-0000-0000-0000473C0000}"/>
    <cellStyle name="Percent 2 3 2 2 3 7" xfId="15370" xr:uid="{00000000-0005-0000-0000-0000483C0000}"/>
    <cellStyle name="Percent 2 3 2 2 3 7 2" xfId="15371" xr:uid="{00000000-0005-0000-0000-0000493C0000}"/>
    <cellStyle name="Percent 2 3 2 2 3 7 3" xfId="15372" xr:uid="{00000000-0005-0000-0000-00004A3C0000}"/>
    <cellStyle name="Percent 2 3 2 2 3 7 4" xfId="15373" xr:uid="{00000000-0005-0000-0000-00004B3C0000}"/>
    <cellStyle name="Percent 2 3 2 2 3 8" xfId="15374" xr:uid="{00000000-0005-0000-0000-00004C3C0000}"/>
    <cellStyle name="Percent 2 3 2 2 3 9" xfId="15375" xr:uid="{00000000-0005-0000-0000-00004D3C0000}"/>
    <cellStyle name="Percent 2 3 2 2 4" xfId="15376" xr:uid="{00000000-0005-0000-0000-00004E3C0000}"/>
    <cellStyle name="Percent 2 3 2 2 4 2" xfId="15377" xr:uid="{00000000-0005-0000-0000-00004F3C0000}"/>
    <cellStyle name="Percent 2 3 2 2 4 2 2" xfId="15378" xr:uid="{00000000-0005-0000-0000-0000503C0000}"/>
    <cellStyle name="Percent 2 3 2 2 4 2 2 2" xfId="15379" xr:uid="{00000000-0005-0000-0000-0000513C0000}"/>
    <cellStyle name="Percent 2 3 2 2 4 2 2 3" xfId="15380" xr:uid="{00000000-0005-0000-0000-0000523C0000}"/>
    <cellStyle name="Percent 2 3 2 2 4 2 2 4" xfId="15381" xr:uid="{00000000-0005-0000-0000-0000533C0000}"/>
    <cellStyle name="Percent 2 3 2 2 4 2 3" xfId="15382" xr:uid="{00000000-0005-0000-0000-0000543C0000}"/>
    <cellStyle name="Percent 2 3 2 2 4 2 3 2" xfId="15383" xr:uid="{00000000-0005-0000-0000-0000553C0000}"/>
    <cellStyle name="Percent 2 3 2 2 4 2 3 3" xfId="15384" xr:uid="{00000000-0005-0000-0000-0000563C0000}"/>
    <cellStyle name="Percent 2 3 2 2 4 2 3 4" xfId="15385" xr:uid="{00000000-0005-0000-0000-0000573C0000}"/>
    <cellStyle name="Percent 2 3 2 2 4 2 4" xfId="15386" xr:uid="{00000000-0005-0000-0000-0000583C0000}"/>
    <cellStyle name="Percent 2 3 2 2 4 2 5" xfId="15387" xr:uid="{00000000-0005-0000-0000-0000593C0000}"/>
    <cellStyle name="Percent 2 3 2 2 4 2 6" xfId="15388" xr:uid="{00000000-0005-0000-0000-00005A3C0000}"/>
    <cellStyle name="Percent 2 3 2 2 4 3" xfId="15389" xr:uid="{00000000-0005-0000-0000-00005B3C0000}"/>
    <cellStyle name="Percent 2 3 2 2 4 3 2" xfId="15390" xr:uid="{00000000-0005-0000-0000-00005C3C0000}"/>
    <cellStyle name="Percent 2 3 2 2 4 3 2 2" xfId="15391" xr:uid="{00000000-0005-0000-0000-00005D3C0000}"/>
    <cellStyle name="Percent 2 3 2 2 4 3 2 3" xfId="15392" xr:uid="{00000000-0005-0000-0000-00005E3C0000}"/>
    <cellStyle name="Percent 2 3 2 2 4 3 2 4" xfId="15393" xr:uid="{00000000-0005-0000-0000-00005F3C0000}"/>
    <cellStyle name="Percent 2 3 2 2 4 3 3" xfId="15394" xr:uid="{00000000-0005-0000-0000-0000603C0000}"/>
    <cellStyle name="Percent 2 3 2 2 4 3 3 2" xfId="15395" xr:uid="{00000000-0005-0000-0000-0000613C0000}"/>
    <cellStyle name="Percent 2 3 2 2 4 3 3 3" xfId="15396" xr:uid="{00000000-0005-0000-0000-0000623C0000}"/>
    <cellStyle name="Percent 2 3 2 2 4 3 3 4" xfId="15397" xr:uid="{00000000-0005-0000-0000-0000633C0000}"/>
    <cellStyle name="Percent 2 3 2 2 4 3 4" xfId="15398" xr:uid="{00000000-0005-0000-0000-0000643C0000}"/>
    <cellStyle name="Percent 2 3 2 2 4 3 5" xfId="15399" xr:uid="{00000000-0005-0000-0000-0000653C0000}"/>
    <cellStyle name="Percent 2 3 2 2 4 3 6" xfId="15400" xr:uid="{00000000-0005-0000-0000-0000663C0000}"/>
    <cellStyle name="Percent 2 3 2 2 4 4" xfId="15401" xr:uid="{00000000-0005-0000-0000-0000673C0000}"/>
    <cellStyle name="Percent 2 3 2 2 4 4 2" xfId="15402" xr:uid="{00000000-0005-0000-0000-0000683C0000}"/>
    <cellStyle name="Percent 2 3 2 2 4 4 3" xfId="15403" xr:uid="{00000000-0005-0000-0000-0000693C0000}"/>
    <cellStyle name="Percent 2 3 2 2 4 4 4" xfId="15404" xr:uid="{00000000-0005-0000-0000-00006A3C0000}"/>
    <cellStyle name="Percent 2 3 2 2 4 5" xfId="15405" xr:uid="{00000000-0005-0000-0000-00006B3C0000}"/>
    <cellStyle name="Percent 2 3 2 2 4 5 2" xfId="15406" xr:uid="{00000000-0005-0000-0000-00006C3C0000}"/>
    <cellStyle name="Percent 2 3 2 2 4 5 3" xfId="15407" xr:uid="{00000000-0005-0000-0000-00006D3C0000}"/>
    <cellStyle name="Percent 2 3 2 2 4 5 4" xfId="15408" xr:uid="{00000000-0005-0000-0000-00006E3C0000}"/>
    <cellStyle name="Percent 2 3 2 2 4 6" xfId="15409" xr:uid="{00000000-0005-0000-0000-00006F3C0000}"/>
    <cellStyle name="Percent 2 3 2 2 4 7" xfId="15410" xr:uid="{00000000-0005-0000-0000-0000703C0000}"/>
    <cellStyle name="Percent 2 3 2 2 4 8" xfId="15411" xr:uid="{00000000-0005-0000-0000-0000713C0000}"/>
    <cellStyle name="Percent 2 3 2 2 5" xfId="15412" xr:uid="{00000000-0005-0000-0000-0000723C0000}"/>
    <cellStyle name="Percent 2 3 2 2 5 2" xfId="15413" xr:uid="{00000000-0005-0000-0000-0000733C0000}"/>
    <cellStyle name="Percent 2 3 2 2 5 2 2" xfId="15414" xr:uid="{00000000-0005-0000-0000-0000743C0000}"/>
    <cellStyle name="Percent 2 3 2 2 5 2 2 2" xfId="15415" xr:uid="{00000000-0005-0000-0000-0000753C0000}"/>
    <cellStyle name="Percent 2 3 2 2 5 2 2 3" xfId="15416" xr:uid="{00000000-0005-0000-0000-0000763C0000}"/>
    <cellStyle name="Percent 2 3 2 2 5 2 2 4" xfId="15417" xr:uid="{00000000-0005-0000-0000-0000773C0000}"/>
    <cellStyle name="Percent 2 3 2 2 5 2 3" xfId="15418" xr:uid="{00000000-0005-0000-0000-0000783C0000}"/>
    <cellStyle name="Percent 2 3 2 2 5 2 3 2" xfId="15419" xr:uid="{00000000-0005-0000-0000-0000793C0000}"/>
    <cellStyle name="Percent 2 3 2 2 5 2 3 3" xfId="15420" xr:uid="{00000000-0005-0000-0000-00007A3C0000}"/>
    <cellStyle name="Percent 2 3 2 2 5 2 3 4" xfId="15421" xr:uid="{00000000-0005-0000-0000-00007B3C0000}"/>
    <cellStyle name="Percent 2 3 2 2 5 2 4" xfId="15422" xr:uid="{00000000-0005-0000-0000-00007C3C0000}"/>
    <cellStyle name="Percent 2 3 2 2 5 2 5" xfId="15423" xr:uid="{00000000-0005-0000-0000-00007D3C0000}"/>
    <cellStyle name="Percent 2 3 2 2 5 2 6" xfId="15424" xr:uid="{00000000-0005-0000-0000-00007E3C0000}"/>
    <cellStyle name="Percent 2 3 2 2 5 3" xfId="15425" xr:uid="{00000000-0005-0000-0000-00007F3C0000}"/>
    <cellStyle name="Percent 2 3 2 2 5 3 2" xfId="15426" xr:uid="{00000000-0005-0000-0000-0000803C0000}"/>
    <cellStyle name="Percent 2 3 2 2 5 3 2 2" xfId="15427" xr:uid="{00000000-0005-0000-0000-0000813C0000}"/>
    <cellStyle name="Percent 2 3 2 2 5 3 2 3" xfId="15428" xr:uid="{00000000-0005-0000-0000-0000823C0000}"/>
    <cellStyle name="Percent 2 3 2 2 5 3 2 4" xfId="15429" xr:uid="{00000000-0005-0000-0000-0000833C0000}"/>
    <cellStyle name="Percent 2 3 2 2 5 3 3" xfId="15430" xr:uid="{00000000-0005-0000-0000-0000843C0000}"/>
    <cellStyle name="Percent 2 3 2 2 5 3 3 2" xfId="15431" xr:uid="{00000000-0005-0000-0000-0000853C0000}"/>
    <cellStyle name="Percent 2 3 2 2 5 3 3 3" xfId="15432" xr:uid="{00000000-0005-0000-0000-0000863C0000}"/>
    <cellStyle name="Percent 2 3 2 2 5 3 3 4" xfId="15433" xr:uid="{00000000-0005-0000-0000-0000873C0000}"/>
    <cellStyle name="Percent 2 3 2 2 5 3 4" xfId="15434" xr:uid="{00000000-0005-0000-0000-0000883C0000}"/>
    <cellStyle name="Percent 2 3 2 2 5 3 5" xfId="15435" xr:uid="{00000000-0005-0000-0000-0000893C0000}"/>
    <cellStyle name="Percent 2 3 2 2 5 3 6" xfId="15436" xr:uid="{00000000-0005-0000-0000-00008A3C0000}"/>
    <cellStyle name="Percent 2 3 2 2 5 4" xfId="15437" xr:uid="{00000000-0005-0000-0000-00008B3C0000}"/>
    <cellStyle name="Percent 2 3 2 2 5 4 2" xfId="15438" xr:uid="{00000000-0005-0000-0000-00008C3C0000}"/>
    <cellStyle name="Percent 2 3 2 2 5 4 3" xfId="15439" xr:uid="{00000000-0005-0000-0000-00008D3C0000}"/>
    <cellStyle name="Percent 2 3 2 2 5 4 4" xfId="15440" xr:uid="{00000000-0005-0000-0000-00008E3C0000}"/>
    <cellStyle name="Percent 2 3 2 2 5 5" xfId="15441" xr:uid="{00000000-0005-0000-0000-00008F3C0000}"/>
    <cellStyle name="Percent 2 3 2 2 5 5 2" xfId="15442" xr:uid="{00000000-0005-0000-0000-0000903C0000}"/>
    <cellStyle name="Percent 2 3 2 2 5 5 3" xfId="15443" xr:uid="{00000000-0005-0000-0000-0000913C0000}"/>
    <cellStyle name="Percent 2 3 2 2 5 5 4" xfId="15444" xr:uid="{00000000-0005-0000-0000-0000923C0000}"/>
    <cellStyle name="Percent 2 3 2 2 5 6" xfId="15445" xr:uid="{00000000-0005-0000-0000-0000933C0000}"/>
    <cellStyle name="Percent 2 3 2 2 5 7" xfId="15446" xr:uid="{00000000-0005-0000-0000-0000943C0000}"/>
    <cellStyle name="Percent 2 3 2 2 5 8" xfId="15447" xr:uid="{00000000-0005-0000-0000-0000953C0000}"/>
    <cellStyle name="Percent 2 3 2 2 6" xfId="15448" xr:uid="{00000000-0005-0000-0000-0000963C0000}"/>
    <cellStyle name="Percent 2 3 2 2 6 2" xfId="15449" xr:uid="{00000000-0005-0000-0000-0000973C0000}"/>
    <cellStyle name="Percent 2 3 2 2 6 2 2" xfId="15450" xr:uid="{00000000-0005-0000-0000-0000983C0000}"/>
    <cellStyle name="Percent 2 3 2 2 6 2 2 2" xfId="15451" xr:uid="{00000000-0005-0000-0000-0000993C0000}"/>
    <cellStyle name="Percent 2 3 2 2 6 2 2 3" xfId="15452" xr:uid="{00000000-0005-0000-0000-00009A3C0000}"/>
    <cellStyle name="Percent 2 3 2 2 6 2 2 4" xfId="15453" xr:uid="{00000000-0005-0000-0000-00009B3C0000}"/>
    <cellStyle name="Percent 2 3 2 2 6 2 3" xfId="15454" xr:uid="{00000000-0005-0000-0000-00009C3C0000}"/>
    <cellStyle name="Percent 2 3 2 2 6 2 3 2" xfId="15455" xr:uid="{00000000-0005-0000-0000-00009D3C0000}"/>
    <cellStyle name="Percent 2 3 2 2 6 2 3 3" xfId="15456" xr:uid="{00000000-0005-0000-0000-00009E3C0000}"/>
    <cellStyle name="Percent 2 3 2 2 6 2 3 4" xfId="15457" xr:uid="{00000000-0005-0000-0000-00009F3C0000}"/>
    <cellStyle name="Percent 2 3 2 2 6 2 4" xfId="15458" xr:uid="{00000000-0005-0000-0000-0000A03C0000}"/>
    <cellStyle name="Percent 2 3 2 2 6 2 5" xfId="15459" xr:uid="{00000000-0005-0000-0000-0000A13C0000}"/>
    <cellStyle name="Percent 2 3 2 2 6 2 6" xfId="15460" xr:uid="{00000000-0005-0000-0000-0000A23C0000}"/>
    <cellStyle name="Percent 2 3 2 2 6 3" xfId="15461" xr:uid="{00000000-0005-0000-0000-0000A33C0000}"/>
    <cellStyle name="Percent 2 3 2 2 6 3 2" xfId="15462" xr:uid="{00000000-0005-0000-0000-0000A43C0000}"/>
    <cellStyle name="Percent 2 3 2 2 6 3 2 2" xfId="15463" xr:uid="{00000000-0005-0000-0000-0000A53C0000}"/>
    <cellStyle name="Percent 2 3 2 2 6 3 2 3" xfId="15464" xr:uid="{00000000-0005-0000-0000-0000A63C0000}"/>
    <cellStyle name="Percent 2 3 2 2 6 3 2 4" xfId="15465" xr:uid="{00000000-0005-0000-0000-0000A73C0000}"/>
    <cellStyle name="Percent 2 3 2 2 6 3 3" xfId="15466" xr:uid="{00000000-0005-0000-0000-0000A83C0000}"/>
    <cellStyle name="Percent 2 3 2 2 6 3 3 2" xfId="15467" xr:uid="{00000000-0005-0000-0000-0000A93C0000}"/>
    <cellStyle name="Percent 2 3 2 2 6 3 3 3" xfId="15468" xr:uid="{00000000-0005-0000-0000-0000AA3C0000}"/>
    <cellStyle name="Percent 2 3 2 2 6 3 3 4" xfId="15469" xr:uid="{00000000-0005-0000-0000-0000AB3C0000}"/>
    <cellStyle name="Percent 2 3 2 2 6 3 4" xfId="15470" xr:uid="{00000000-0005-0000-0000-0000AC3C0000}"/>
    <cellStyle name="Percent 2 3 2 2 6 3 5" xfId="15471" xr:uid="{00000000-0005-0000-0000-0000AD3C0000}"/>
    <cellStyle name="Percent 2 3 2 2 6 3 6" xfId="15472" xr:uid="{00000000-0005-0000-0000-0000AE3C0000}"/>
    <cellStyle name="Percent 2 3 2 2 6 4" xfId="15473" xr:uid="{00000000-0005-0000-0000-0000AF3C0000}"/>
    <cellStyle name="Percent 2 3 2 2 6 4 2" xfId="15474" xr:uid="{00000000-0005-0000-0000-0000B03C0000}"/>
    <cellStyle name="Percent 2 3 2 2 6 4 3" xfId="15475" xr:uid="{00000000-0005-0000-0000-0000B13C0000}"/>
    <cellStyle name="Percent 2 3 2 2 6 4 4" xfId="15476" xr:uid="{00000000-0005-0000-0000-0000B23C0000}"/>
    <cellStyle name="Percent 2 3 2 2 6 5" xfId="15477" xr:uid="{00000000-0005-0000-0000-0000B33C0000}"/>
    <cellStyle name="Percent 2 3 2 2 6 5 2" xfId="15478" xr:uid="{00000000-0005-0000-0000-0000B43C0000}"/>
    <cellStyle name="Percent 2 3 2 2 6 5 3" xfId="15479" xr:uid="{00000000-0005-0000-0000-0000B53C0000}"/>
    <cellStyle name="Percent 2 3 2 2 6 5 4" xfId="15480" xr:uid="{00000000-0005-0000-0000-0000B63C0000}"/>
    <cellStyle name="Percent 2 3 2 2 6 6" xfId="15481" xr:uid="{00000000-0005-0000-0000-0000B73C0000}"/>
    <cellStyle name="Percent 2 3 2 2 6 7" xfId="15482" xr:uid="{00000000-0005-0000-0000-0000B83C0000}"/>
    <cellStyle name="Percent 2 3 2 2 6 8" xfId="15483" xr:uid="{00000000-0005-0000-0000-0000B93C0000}"/>
    <cellStyle name="Percent 2 3 2 2 7" xfId="15484" xr:uid="{00000000-0005-0000-0000-0000BA3C0000}"/>
    <cellStyle name="Percent 2 3 2 2 7 2" xfId="15485" xr:uid="{00000000-0005-0000-0000-0000BB3C0000}"/>
    <cellStyle name="Percent 2 3 2 2 7 2 2" xfId="15486" xr:uid="{00000000-0005-0000-0000-0000BC3C0000}"/>
    <cellStyle name="Percent 2 3 2 2 7 2 3" xfId="15487" xr:uid="{00000000-0005-0000-0000-0000BD3C0000}"/>
    <cellStyle name="Percent 2 3 2 2 7 2 4" xfId="15488" xr:uid="{00000000-0005-0000-0000-0000BE3C0000}"/>
    <cellStyle name="Percent 2 3 2 2 7 3" xfId="15489" xr:uid="{00000000-0005-0000-0000-0000BF3C0000}"/>
    <cellStyle name="Percent 2 3 2 2 7 3 2" xfId="15490" xr:uid="{00000000-0005-0000-0000-0000C03C0000}"/>
    <cellStyle name="Percent 2 3 2 2 7 3 3" xfId="15491" xr:uid="{00000000-0005-0000-0000-0000C13C0000}"/>
    <cellStyle name="Percent 2 3 2 2 7 3 4" xfId="15492" xr:uid="{00000000-0005-0000-0000-0000C23C0000}"/>
    <cellStyle name="Percent 2 3 2 2 7 4" xfId="15493" xr:uid="{00000000-0005-0000-0000-0000C33C0000}"/>
    <cellStyle name="Percent 2 3 2 2 7 5" xfId="15494" xr:uid="{00000000-0005-0000-0000-0000C43C0000}"/>
    <cellStyle name="Percent 2 3 2 2 7 6" xfId="15495" xr:uid="{00000000-0005-0000-0000-0000C53C0000}"/>
    <cellStyle name="Percent 2 3 2 2 8" xfId="15496" xr:uid="{00000000-0005-0000-0000-0000C63C0000}"/>
    <cellStyle name="Percent 2 3 2 2 8 2" xfId="15497" xr:uid="{00000000-0005-0000-0000-0000C73C0000}"/>
    <cellStyle name="Percent 2 3 2 2 8 2 2" xfId="15498" xr:uid="{00000000-0005-0000-0000-0000C83C0000}"/>
    <cellStyle name="Percent 2 3 2 2 8 2 3" xfId="15499" xr:uid="{00000000-0005-0000-0000-0000C93C0000}"/>
    <cellStyle name="Percent 2 3 2 2 8 2 4" xfId="15500" xr:uid="{00000000-0005-0000-0000-0000CA3C0000}"/>
    <cellStyle name="Percent 2 3 2 2 8 3" xfId="15501" xr:uid="{00000000-0005-0000-0000-0000CB3C0000}"/>
    <cellStyle name="Percent 2 3 2 2 8 3 2" xfId="15502" xr:uid="{00000000-0005-0000-0000-0000CC3C0000}"/>
    <cellStyle name="Percent 2 3 2 2 8 3 3" xfId="15503" xr:uid="{00000000-0005-0000-0000-0000CD3C0000}"/>
    <cellStyle name="Percent 2 3 2 2 8 3 4" xfId="15504" xr:uid="{00000000-0005-0000-0000-0000CE3C0000}"/>
    <cellStyle name="Percent 2 3 2 2 8 4" xfId="15505" xr:uid="{00000000-0005-0000-0000-0000CF3C0000}"/>
    <cellStyle name="Percent 2 3 2 2 8 5" xfId="15506" xr:uid="{00000000-0005-0000-0000-0000D03C0000}"/>
    <cellStyle name="Percent 2 3 2 2 8 6" xfId="15507" xr:uid="{00000000-0005-0000-0000-0000D13C0000}"/>
    <cellStyle name="Percent 2 3 2 2 9" xfId="15508" xr:uid="{00000000-0005-0000-0000-0000D23C0000}"/>
    <cellStyle name="Percent 2 3 2 2 9 2" xfId="15509" xr:uid="{00000000-0005-0000-0000-0000D33C0000}"/>
    <cellStyle name="Percent 2 3 2 2 9 3" xfId="15510" xr:uid="{00000000-0005-0000-0000-0000D43C0000}"/>
    <cellStyle name="Percent 2 3 2 2 9 4" xfId="15511" xr:uid="{00000000-0005-0000-0000-0000D53C0000}"/>
    <cellStyle name="Percent 2 3 2 3" xfId="15512" xr:uid="{00000000-0005-0000-0000-0000D63C0000}"/>
    <cellStyle name="Percent 2 3 2 3 10" xfId="15513" xr:uid="{00000000-0005-0000-0000-0000D73C0000}"/>
    <cellStyle name="Percent 2 3 2 3 11" xfId="15514" xr:uid="{00000000-0005-0000-0000-0000D83C0000}"/>
    <cellStyle name="Percent 2 3 2 3 12" xfId="15515" xr:uid="{00000000-0005-0000-0000-0000D93C0000}"/>
    <cellStyle name="Percent 2 3 2 3 2" xfId="15516" xr:uid="{00000000-0005-0000-0000-0000DA3C0000}"/>
    <cellStyle name="Percent 2 3 2 3 2 10" xfId="15517" xr:uid="{00000000-0005-0000-0000-0000DB3C0000}"/>
    <cellStyle name="Percent 2 3 2 3 2 2" xfId="15518" xr:uid="{00000000-0005-0000-0000-0000DC3C0000}"/>
    <cellStyle name="Percent 2 3 2 3 2 2 2" xfId="15519" xr:uid="{00000000-0005-0000-0000-0000DD3C0000}"/>
    <cellStyle name="Percent 2 3 2 3 2 2 2 2" xfId="15520" xr:uid="{00000000-0005-0000-0000-0000DE3C0000}"/>
    <cellStyle name="Percent 2 3 2 3 2 2 2 2 2" xfId="15521" xr:uid="{00000000-0005-0000-0000-0000DF3C0000}"/>
    <cellStyle name="Percent 2 3 2 3 2 2 2 2 3" xfId="15522" xr:uid="{00000000-0005-0000-0000-0000E03C0000}"/>
    <cellStyle name="Percent 2 3 2 3 2 2 2 2 4" xfId="15523" xr:uid="{00000000-0005-0000-0000-0000E13C0000}"/>
    <cellStyle name="Percent 2 3 2 3 2 2 2 3" xfId="15524" xr:uid="{00000000-0005-0000-0000-0000E23C0000}"/>
    <cellStyle name="Percent 2 3 2 3 2 2 2 3 2" xfId="15525" xr:uid="{00000000-0005-0000-0000-0000E33C0000}"/>
    <cellStyle name="Percent 2 3 2 3 2 2 2 3 3" xfId="15526" xr:uid="{00000000-0005-0000-0000-0000E43C0000}"/>
    <cellStyle name="Percent 2 3 2 3 2 2 2 3 4" xfId="15527" xr:uid="{00000000-0005-0000-0000-0000E53C0000}"/>
    <cellStyle name="Percent 2 3 2 3 2 2 2 4" xfId="15528" xr:uid="{00000000-0005-0000-0000-0000E63C0000}"/>
    <cellStyle name="Percent 2 3 2 3 2 2 2 5" xfId="15529" xr:uid="{00000000-0005-0000-0000-0000E73C0000}"/>
    <cellStyle name="Percent 2 3 2 3 2 2 2 6" xfId="15530" xr:uid="{00000000-0005-0000-0000-0000E83C0000}"/>
    <cellStyle name="Percent 2 3 2 3 2 2 3" xfId="15531" xr:uid="{00000000-0005-0000-0000-0000E93C0000}"/>
    <cellStyle name="Percent 2 3 2 3 2 2 3 2" xfId="15532" xr:uid="{00000000-0005-0000-0000-0000EA3C0000}"/>
    <cellStyle name="Percent 2 3 2 3 2 2 3 2 2" xfId="15533" xr:uid="{00000000-0005-0000-0000-0000EB3C0000}"/>
    <cellStyle name="Percent 2 3 2 3 2 2 3 2 3" xfId="15534" xr:uid="{00000000-0005-0000-0000-0000EC3C0000}"/>
    <cellStyle name="Percent 2 3 2 3 2 2 3 2 4" xfId="15535" xr:uid="{00000000-0005-0000-0000-0000ED3C0000}"/>
    <cellStyle name="Percent 2 3 2 3 2 2 3 3" xfId="15536" xr:uid="{00000000-0005-0000-0000-0000EE3C0000}"/>
    <cellStyle name="Percent 2 3 2 3 2 2 3 3 2" xfId="15537" xr:uid="{00000000-0005-0000-0000-0000EF3C0000}"/>
    <cellStyle name="Percent 2 3 2 3 2 2 3 3 3" xfId="15538" xr:uid="{00000000-0005-0000-0000-0000F03C0000}"/>
    <cellStyle name="Percent 2 3 2 3 2 2 3 3 4" xfId="15539" xr:uid="{00000000-0005-0000-0000-0000F13C0000}"/>
    <cellStyle name="Percent 2 3 2 3 2 2 3 4" xfId="15540" xr:uid="{00000000-0005-0000-0000-0000F23C0000}"/>
    <cellStyle name="Percent 2 3 2 3 2 2 3 5" xfId="15541" xr:uid="{00000000-0005-0000-0000-0000F33C0000}"/>
    <cellStyle name="Percent 2 3 2 3 2 2 3 6" xfId="15542" xr:uid="{00000000-0005-0000-0000-0000F43C0000}"/>
    <cellStyle name="Percent 2 3 2 3 2 2 4" xfId="15543" xr:uid="{00000000-0005-0000-0000-0000F53C0000}"/>
    <cellStyle name="Percent 2 3 2 3 2 2 4 2" xfId="15544" xr:uid="{00000000-0005-0000-0000-0000F63C0000}"/>
    <cellStyle name="Percent 2 3 2 3 2 2 4 3" xfId="15545" xr:uid="{00000000-0005-0000-0000-0000F73C0000}"/>
    <cellStyle name="Percent 2 3 2 3 2 2 4 4" xfId="15546" xr:uid="{00000000-0005-0000-0000-0000F83C0000}"/>
    <cellStyle name="Percent 2 3 2 3 2 2 5" xfId="15547" xr:uid="{00000000-0005-0000-0000-0000F93C0000}"/>
    <cellStyle name="Percent 2 3 2 3 2 2 5 2" xfId="15548" xr:uid="{00000000-0005-0000-0000-0000FA3C0000}"/>
    <cellStyle name="Percent 2 3 2 3 2 2 5 3" xfId="15549" xr:uid="{00000000-0005-0000-0000-0000FB3C0000}"/>
    <cellStyle name="Percent 2 3 2 3 2 2 5 4" xfId="15550" xr:uid="{00000000-0005-0000-0000-0000FC3C0000}"/>
    <cellStyle name="Percent 2 3 2 3 2 2 6" xfId="15551" xr:uid="{00000000-0005-0000-0000-0000FD3C0000}"/>
    <cellStyle name="Percent 2 3 2 3 2 2 7" xfId="15552" xr:uid="{00000000-0005-0000-0000-0000FE3C0000}"/>
    <cellStyle name="Percent 2 3 2 3 2 2 8" xfId="15553" xr:uid="{00000000-0005-0000-0000-0000FF3C0000}"/>
    <cellStyle name="Percent 2 3 2 3 2 3" xfId="15554" xr:uid="{00000000-0005-0000-0000-0000003D0000}"/>
    <cellStyle name="Percent 2 3 2 3 2 3 2" xfId="15555" xr:uid="{00000000-0005-0000-0000-0000013D0000}"/>
    <cellStyle name="Percent 2 3 2 3 2 3 2 2" xfId="15556" xr:uid="{00000000-0005-0000-0000-0000023D0000}"/>
    <cellStyle name="Percent 2 3 2 3 2 3 2 2 2" xfId="15557" xr:uid="{00000000-0005-0000-0000-0000033D0000}"/>
    <cellStyle name="Percent 2 3 2 3 2 3 2 2 3" xfId="15558" xr:uid="{00000000-0005-0000-0000-0000043D0000}"/>
    <cellStyle name="Percent 2 3 2 3 2 3 2 2 4" xfId="15559" xr:uid="{00000000-0005-0000-0000-0000053D0000}"/>
    <cellStyle name="Percent 2 3 2 3 2 3 2 3" xfId="15560" xr:uid="{00000000-0005-0000-0000-0000063D0000}"/>
    <cellStyle name="Percent 2 3 2 3 2 3 2 3 2" xfId="15561" xr:uid="{00000000-0005-0000-0000-0000073D0000}"/>
    <cellStyle name="Percent 2 3 2 3 2 3 2 3 3" xfId="15562" xr:uid="{00000000-0005-0000-0000-0000083D0000}"/>
    <cellStyle name="Percent 2 3 2 3 2 3 2 3 4" xfId="15563" xr:uid="{00000000-0005-0000-0000-0000093D0000}"/>
    <cellStyle name="Percent 2 3 2 3 2 3 2 4" xfId="15564" xr:uid="{00000000-0005-0000-0000-00000A3D0000}"/>
    <cellStyle name="Percent 2 3 2 3 2 3 2 5" xfId="15565" xr:uid="{00000000-0005-0000-0000-00000B3D0000}"/>
    <cellStyle name="Percent 2 3 2 3 2 3 2 6" xfId="15566" xr:uid="{00000000-0005-0000-0000-00000C3D0000}"/>
    <cellStyle name="Percent 2 3 2 3 2 3 3" xfId="15567" xr:uid="{00000000-0005-0000-0000-00000D3D0000}"/>
    <cellStyle name="Percent 2 3 2 3 2 3 3 2" xfId="15568" xr:uid="{00000000-0005-0000-0000-00000E3D0000}"/>
    <cellStyle name="Percent 2 3 2 3 2 3 3 2 2" xfId="15569" xr:uid="{00000000-0005-0000-0000-00000F3D0000}"/>
    <cellStyle name="Percent 2 3 2 3 2 3 3 2 3" xfId="15570" xr:uid="{00000000-0005-0000-0000-0000103D0000}"/>
    <cellStyle name="Percent 2 3 2 3 2 3 3 2 4" xfId="15571" xr:uid="{00000000-0005-0000-0000-0000113D0000}"/>
    <cellStyle name="Percent 2 3 2 3 2 3 3 3" xfId="15572" xr:uid="{00000000-0005-0000-0000-0000123D0000}"/>
    <cellStyle name="Percent 2 3 2 3 2 3 3 3 2" xfId="15573" xr:uid="{00000000-0005-0000-0000-0000133D0000}"/>
    <cellStyle name="Percent 2 3 2 3 2 3 3 3 3" xfId="15574" xr:uid="{00000000-0005-0000-0000-0000143D0000}"/>
    <cellStyle name="Percent 2 3 2 3 2 3 3 3 4" xfId="15575" xr:uid="{00000000-0005-0000-0000-0000153D0000}"/>
    <cellStyle name="Percent 2 3 2 3 2 3 3 4" xfId="15576" xr:uid="{00000000-0005-0000-0000-0000163D0000}"/>
    <cellStyle name="Percent 2 3 2 3 2 3 3 5" xfId="15577" xr:uid="{00000000-0005-0000-0000-0000173D0000}"/>
    <cellStyle name="Percent 2 3 2 3 2 3 3 6" xfId="15578" xr:uid="{00000000-0005-0000-0000-0000183D0000}"/>
    <cellStyle name="Percent 2 3 2 3 2 3 4" xfId="15579" xr:uid="{00000000-0005-0000-0000-0000193D0000}"/>
    <cellStyle name="Percent 2 3 2 3 2 3 4 2" xfId="15580" xr:uid="{00000000-0005-0000-0000-00001A3D0000}"/>
    <cellStyle name="Percent 2 3 2 3 2 3 4 3" xfId="15581" xr:uid="{00000000-0005-0000-0000-00001B3D0000}"/>
    <cellStyle name="Percent 2 3 2 3 2 3 4 4" xfId="15582" xr:uid="{00000000-0005-0000-0000-00001C3D0000}"/>
    <cellStyle name="Percent 2 3 2 3 2 3 5" xfId="15583" xr:uid="{00000000-0005-0000-0000-00001D3D0000}"/>
    <cellStyle name="Percent 2 3 2 3 2 3 5 2" xfId="15584" xr:uid="{00000000-0005-0000-0000-00001E3D0000}"/>
    <cellStyle name="Percent 2 3 2 3 2 3 5 3" xfId="15585" xr:uid="{00000000-0005-0000-0000-00001F3D0000}"/>
    <cellStyle name="Percent 2 3 2 3 2 3 5 4" xfId="15586" xr:uid="{00000000-0005-0000-0000-0000203D0000}"/>
    <cellStyle name="Percent 2 3 2 3 2 3 6" xfId="15587" xr:uid="{00000000-0005-0000-0000-0000213D0000}"/>
    <cellStyle name="Percent 2 3 2 3 2 3 7" xfId="15588" xr:uid="{00000000-0005-0000-0000-0000223D0000}"/>
    <cellStyle name="Percent 2 3 2 3 2 3 8" xfId="15589" xr:uid="{00000000-0005-0000-0000-0000233D0000}"/>
    <cellStyle name="Percent 2 3 2 3 2 4" xfId="15590" xr:uid="{00000000-0005-0000-0000-0000243D0000}"/>
    <cellStyle name="Percent 2 3 2 3 2 4 2" xfId="15591" xr:uid="{00000000-0005-0000-0000-0000253D0000}"/>
    <cellStyle name="Percent 2 3 2 3 2 4 2 2" xfId="15592" xr:uid="{00000000-0005-0000-0000-0000263D0000}"/>
    <cellStyle name="Percent 2 3 2 3 2 4 2 3" xfId="15593" xr:uid="{00000000-0005-0000-0000-0000273D0000}"/>
    <cellStyle name="Percent 2 3 2 3 2 4 2 4" xfId="15594" xr:uid="{00000000-0005-0000-0000-0000283D0000}"/>
    <cellStyle name="Percent 2 3 2 3 2 4 3" xfId="15595" xr:uid="{00000000-0005-0000-0000-0000293D0000}"/>
    <cellStyle name="Percent 2 3 2 3 2 4 3 2" xfId="15596" xr:uid="{00000000-0005-0000-0000-00002A3D0000}"/>
    <cellStyle name="Percent 2 3 2 3 2 4 3 3" xfId="15597" xr:uid="{00000000-0005-0000-0000-00002B3D0000}"/>
    <cellStyle name="Percent 2 3 2 3 2 4 3 4" xfId="15598" xr:uid="{00000000-0005-0000-0000-00002C3D0000}"/>
    <cellStyle name="Percent 2 3 2 3 2 4 4" xfId="15599" xr:uid="{00000000-0005-0000-0000-00002D3D0000}"/>
    <cellStyle name="Percent 2 3 2 3 2 4 5" xfId="15600" xr:uid="{00000000-0005-0000-0000-00002E3D0000}"/>
    <cellStyle name="Percent 2 3 2 3 2 4 6" xfId="15601" xr:uid="{00000000-0005-0000-0000-00002F3D0000}"/>
    <cellStyle name="Percent 2 3 2 3 2 5" xfId="15602" xr:uid="{00000000-0005-0000-0000-0000303D0000}"/>
    <cellStyle name="Percent 2 3 2 3 2 5 2" xfId="15603" xr:uid="{00000000-0005-0000-0000-0000313D0000}"/>
    <cellStyle name="Percent 2 3 2 3 2 5 2 2" xfId="15604" xr:uid="{00000000-0005-0000-0000-0000323D0000}"/>
    <cellStyle name="Percent 2 3 2 3 2 5 2 3" xfId="15605" xr:uid="{00000000-0005-0000-0000-0000333D0000}"/>
    <cellStyle name="Percent 2 3 2 3 2 5 2 4" xfId="15606" xr:uid="{00000000-0005-0000-0000-0000343D0000}"/>
    <cellStyle name="Percent 2 3 2 3 2 5 3" xfId="15607" xr:uid="{00000000-0005-0000-0000-0000353D0000}"/>
    <cellStyle name="Percent 2 3 2 3 2 5 3 2" xfId="15608" xr:uid="{00000000-0005-0000-0000-0000363D0000}"/>
    <cellStyle name="Percent 2 3 2 3 2 5 3 3" xfId="15609" xr:uid="{00000000-0005-0000-0000-0000373D0000}"/>
    <cellStyle name="Percent 2 3 2 3 2 5 3 4" xfId="15610" xr:uid="{00000000-0005-0000-0000-0000383D0000}"/>
    <cellStyle name="Percent 2 3 2 3 2 5 4" xfId="15611" xr:uid="{00000000-0005-0000-0000-0000393D0000}"/>
    <cellStyle name="Percent 2 3 2 3 2 5 5" xfId="15612" xr:uid="{00000000-0005-0000-0000-00003A3D0000}"/>
    <cellStyle name="Percent 2 3 2 3 2 5 6" xfId="15613" xr:uid="{00000000-0005-0000-0000-00003B3D0000}"/>
    <cellStyle name="Percent 2 3 2 3 2 6" xfId="15614" xr:uid="{00000000-0005-0000-0000-00003C3D0000}"/>
    <cellStyle name="Percent 2 3 2 3 2 6 2" xfId="15615" xr:uid="{00000000-0005-0000-0000-00003D3D0000}"/>
    <cellStyle name="Percent 2 3 2 3 2 6 3" xfId="15616" xr:uid="{00000000-0005-0000-0000-00003E3D0000}"/>
    <cellStyle name="Percent 2 3 2 3 2 6 4" xfId="15617" xr:uid="{00000000-0005-0000-0000-00003F3D0000}"/>
    <cellStyle name="Percent 2 3 2 3 2 7" xfId="15618" xr:uid="{00000000-0005-0000-0000-0000403D0000}"/>
    <cellStyle name="Percent 2 3 2 3 2 7 2" xfId="15619" xr:uid="{00000000-0005-0000-0000-0000413D0000}"/>
    <cellStyle name="Percent 2 3 2 3 2 7 3" xfId="15620" xr:uid="{00000000-0005-0000-0000-0000423D0000}"/>
    <cellStyle name="Percent 2 3 2 3 2 7 4" xfId="15621" xr:uid="{00000000-0005-0000-0000-0000433D0000}"/>
    <cellStyle name="Percent 2 3 2 3 2 8" xfId="15622" xr:uid="{00000000-0005-0000-0000-0000443D0000}"/>
    <cellStyle name="Percent 2 3 2 3 2 9" xfId="15623" xr:uid="{00000000-0005-0000-0000-0000453D0000}"/>
    <cellStyle name="Percent 2 3 2 3 3" xfId="15624" xr:uid="{00000000-0005-0000-0000-0000463D0000}"/>
    <cellStyle name="Percent 2 3 2 3 3 2" xfId="15625" xr:uid="{00000000-0005-0000-0000-0000473D0000}"/>
    <cellStyle name="Percent 2 3 2 3 3 2 2" xfId="15626" xr:uid="{00000000-0005-0000-0000-0000483D0000}"/>
    <cellStyle name="Percent 2 3 2 3 3 2 2 2" xfId="15627" xr:uid="{00000000-0005-0000-0000-0000493D0000}"/>
    <cellStyle name="Percent 2 3 2 3 3 2 2 3" xfId="15628" xr:uid="{00000000-0005-0000-0000-00004A3D0000}"/>
    <cellStyle name="Percent 2 3 2 3 3 2 2 4" xfId="15629" xr:uid="{00000000-0005-0000-0000-00004B3D0000}"/>
    <cellStyle name="Percent 2 3 2 3 3 2 3" xfId="15630" xr:uid="{00000000-0005-0000-0000-00004C3D0000}"/>
    <cellStyle name="Percent 2 3 2 3 3 2 3 2" xfId="15631" xr:uid="{00000000-0005-0000-0000-00004D3D0000}"/>
    <cellStyle name="Percent 2 3 2 3 3 2 3 3" xfId="15632" xr:uid="{00000000-0005-0000-0000-00004E3D0000}"/>
    <cellStyle name="Percent 2 3 2 3 3 2 3 4" xfId="15633" xr:uid="{00000000-0005-0000-0000-00004F3D0000}"/>
    <cellStyle name="Percent 2 3 2 3 3 2 4" xfId="15634" xr:uid="{00000000-0005-0000-0000-0000503D0000}"/>
    <cellStyle name="Percent 2 3 2 3 3 2 5" xfId="15635" xr:uid="{00000000-0005-0000-0000-0000513D0000}"/>
    <cellStyle name="Percent 2 3 2 3 3 2 6" xfId="15636" xr:uid="{00000000-0005-0000-0000-0000523D0000}"/>
    <cellStyle name="Percent 2 3 2 3 3 3" xfId="15637" xr:uid="{00000000-0005-0000-0000-0000533D0000}"/>
    <cellStyle name="Percent 2 3 2 3 3 3 2" xfId="15638" xr:uid="{00000000-0005-0000-0000-0000543D0000}"/>
    <cellStyle name="Percent 2 3 2 3 3 3 2 2" xfId="15639" xr:uid="{00000000-0005-0000-0000-0000553D0000}"/>
    <cellStyle name="Percent 2 3 2 3 3 3 2 3" xfId="15640" xr:uid="{00000000-0005-0000-0000-0000563D0000}"/>
    <cellStyle name="Percent 2 3 2 3 3 3 2 4" xfId="15641" xr:uid="{00000000-0005-0000-0000-0000573D0000}"/>
    <cellStyle name="Percent 2 3 2 3 3 3 3" xfId="15642" xr:uid="{00000000-0005-0000-0000-0000583D0000}"/>
    <cellStyle name="Percent 2 3 2 3 3 3 3 2" xfId="15643" xr:uid="{00000000-0005-0000-0000-0000593D0000}"/>
    <cellStyle name="Percent 2 3 2 3 3 3 3 3" xfId="15644" xr:uid="{00000000-0005-0000-0000-00005A3D0000}"/>
    <cellStyle name="Percent 2 3 2 3 3 3 3 4" xfId="15645" xr:uid="{00000000-0005-0000-0000-00005B3D0000}"/>
    <cellStyle name="Percent 2 3 2 3 3 3 4" xfId="15646" xr:uid="{00000000-0005-0000-0000-00005C3D0000}"/>
    <cellStyle name="Percent 2 3 2 3 3 3 5" xfId="15647" xr:uid="{00000000-0005-0000-0000-00005D3D0000}"/>
    <cellStyle name="Percent 2 3 2 3 3 3 6" xfId="15648" xr:uid="{00000000-0005-0000-0000-00005E3D0000}"/>
    <cellStyle name="Percent 2 3 2 3 3 4" xfId="15649" xr:uid="{00000000-0005-0000-0000-00005F3D0000}"/>
    <cellStyle name="Percent 2 3 2 3 3 4 2" xfId="15650" xr:uid="{00000000-0005-0000-0000-0000603D0000}"/>
    <cellStyle name="Percent 2 3 2 3 3 4 3" xfId="15651" xr:uid="{00000000-0005-0000-0000-0000613D0000}"/>
    <cellStyle name="Percent 2 3 2 3 3 4 4" xfId="15652" xr:uid="{00000000-0005-0000-0000-0000623D0000}"/>
    <cellStyle name="Percent 2 3 2 3 3 5" xfId="15653" xr:uid="{00000000-0005-0000-0000-0000633D0000}"/>
    <cellStyle name="Percent 2 3 2 3 3 5 2" xfId="15654" xr:uid="{00000000-0005-0000-0000-0000643D0000}"/>
    <cellStyle name="Percent 2 3 2 3 3 5 3" xfId="15655" xr:uid="{00000000-0005-0000-0000-0000653D0000}"/>
    <cellStyle name="Percent 2 3 2 3 3 5 4" xfId="15656" xr:uid="{00000000-0005-0000-0000-0000663D0000}"/>
    <cellStyle name="Percent 2 3 2 3 3 6" xfId="15657" xr:uid="{00000000-0005-0000-0000-0000673D0000}"/>
    <cellStyle name="Percent 2 3 2 3 3 7" xfId="15658" xr:uid="{00000000-0005-0000-0000-0000683D0000}"/>
    <cellStyle name="Percent 2 3 2 3 3 8" xfId="15659" xr:uid="{00000000-0005-0000-0000-0000693D0000}"/>
    <cellStyle name="Percent 2 3 2 3 4" xfId="15660" xr:uid="{00000000-0005-0000-0000-00006A3D0000}"/>
    <cellStyle name="Percent 2 3 2 3 4 2" xfId="15661" xr:uid="{00000000-0005-0000-0000-00006B3D0000}"/>
    <cellStyle name="Percent 2 3 2 3 4 2 2" xfId="15662" xr:uid="{00000000-0005-0000-0000-00006C3D0000}"/>
    <cellStyle name="Percent 2 3 2 3 4 2 2 2" xfId="15663" xr:uid="{00000000-0005-0000-0000-00006D3D0000}"/>
    <cellStyle name="Percent 2 3 2 3 4 2 2 3" xfId="15664" xr:uid="{00000000-0005-0000-0000-00006E3D0000}"/>
    <cellStyle name="Percent 2 3 2 3 4 2 2 4" xfId="15665" xr:uid="{00000000-0005-0000-0000-00006F3D0000}"/>
    <cellStyle name="Percent 2 3 2 3 4 2 3" xfId="15666" xr:uid="{00000000-0005-0000-0000-0000703D0000}"/>
    <cellStyle name="Percent 2 3 2 3 4 2 3 2" xfId="15667" xr:uid="{00000000-0005-0000-0000-0000713D0000}"/>
    <cellStyle name="Percent 2 3 2 3 4 2 3 3" xfId="15668" xr:uid="{00000000-0005-0000-0000-0000723D0000}"/>
    <cellStyle name="Percent 2 3 2 3 4 2 3 4" xfId="15669" xr:uid="{00000000-0005-0000-0000-0000733D0000}"/>
    <cellStyle name="Percent 2 3 2 3 4 2 4" xfId="15670" xr:uid="{00000000-0005-0000-0000-0000743D0000}"/>
    <cellStyle name="Percent 2 3 2 3 4 2 5" xfId="15671" xr:uid="{00000000-0005-0000-0000-0000753D0000}"/>
    <cellStyle name="Percent 2 3 2 3 4 2 6" xfId="15672" xr:uid="{00000000-0005-0000-0000-0000763D0000}"/>
    <cellStyle name="Percent 2 3 2 3 4 3" xfId="15673" xr:uid="{00000000-0005-0000-0000-0000773D0000}"/>
    <cellStyle name="Percent 2 3 2 3 4 3 2" xfId="15674" xr:uid="{00000000-0005-0000-0000-0000783D0000}"/>
    <cellStyle name="Percent 2 3 2 3 4 3 2 2" xfId="15675" xr:uid="{00000000-0005-0000-0000-0000793D0000}"/>
    <cellStyle name="Percent 2 3 2 3 4 3 2 3" xfId="15676" xr:uid="{00000000-0005-0000-0000-00007A3D0000}"/>
    <cellStyle name="Percent 2 3 2 3 4 3 2 4" xfId="15677" xr:uid="{00000000-0005-0000-0000-00007B3D0000}"/>
    <cellStyle name="Percent 2 3 2 3 4 3 3" xfId="15678" xr:uid="{00000000-0005-0000-0000-00007C3D0000}"/>
    <cellStyle name="Percent 2 3 2 3 4 3 3 2" xfId="15679" xr:uid="{00000000-0005-0000-0000-00007D3D0000}"/>
    <cellStyle name="Percent 2 3 2 3 4 3 3 3" xfId="15680" xr:uid="{00000000-0005-0000-0000-00007E3D0000}"/>
    <cellStyle name="Percent 2 3 2 3 4 3 3 4" xfId="15681" xr:uid="{00000000-0005-0000-0000-00007F3D0000}"/>
    <cellStyle name="Percent 2 3 2 3 4 3 4" xfId="15682" xr:uid="{00000000-0005-0000-0000-0000803D0000}"/>
    <cellStyle name="Percent 2 3 2 3 4 3 5" xfId="15683" xr:uid="{00000000-0005-0000-0000-0000813D0000}"/>
    <cellStyle name="Percent 2 3 2 3 4 3 6" xfId="15684" xr:uid="{00000000-0005-0000-0000-0000823D0000}"/>
    <cellStyle name="Percent 2 3 2 3 4 4" xfId="15685" xr:uid="{00000000-0005-0000-0000-0000833D0000}"/>
    <cellStyle name="Percent 2 3 2 3 4 4 2" xfId="15686" xr:uid="{00000000-0005-0000-0000-0000843D0000}"/>
    <cellStyle name="Percent 2 3 2 3 4 4 3" xfId="15687" xr:uid="{00000000-0005-0000-0000-0000853D0000}"/>
    <cellStyle name="Percent 2 3 2 3 4 4 4" xfId="15688" xr:uid="{00000000-0005-0000-0000-0000863D0000}"/>
    <cellStyle name="Percent 2 3 2 3 4 5" xfId="15689" xr:uid="{00000000-0005-0000-0000-0000873D0000}"/>
    <cellStyle name="Percent 2 3 2 3 4 5 2" xfId="15690" xr:uid="{00000000-0005-0000-0000-0000883D0000}"/>
    <cellStyle name="Percent 2 3 2 3 4 5 3" xfId="15691" xr:uid="{00000000-0005-0000-0000-0000893D0000}"/>
    <cellStyle name="Percent 2 3 2 3 4 5 4" xfId="15692" xr:uid="{00000000-0005-0000-0000-00008A3D0000}"/>
    <cellStyle name="Percent 2 3 2 3 4 6" xfId="15693" xr:uid="{00000000-0005-0000-0000-00008B3D0000}"/>
    <cellStyle name="Percent 2 3 2 3 4 7" xfId="15694" xr:uid="{00000000-0005-0000-0000-00008C3D0000}"/>
    <cellStyle name="Percent 2 3 2 3 4 8" xfId="15695" xr:uid="{00000000-0005-0000-0000-00008D3D0000}"/>
    <cellStyle name="Percent 2 3 2 3 5" xfId="15696" xr:uid="{00000000-0005-0000-0000-00008E3D0000}"/>
    <cellStyle name="Percent 2 3 2 3 5 2" xfId="15697" xr:uid="{00000000-0005-0000-0000-00008F3D0000}"/>
    <cellStyle name="Percent 2 3 2 3 5 2 2" xfId="15698" xr:uid="{00000000-0005-0000-0000-0000903D0000}"/>
    <cellStyle name="Percent 2 3 2 3 5 2 2 2" xfId="15699" xr:uid="{00000000-0005-0000-0000-0000913D0000}"/>
    <cellStyle name="Percent 2 3 2 3 5 2 2 3" xfId="15700" xr:uid="{00000000-0005-0000-0000-0000923D0000}"/>
    <cellStyle name="Percent 2 3 2 3 5 2 2 4" xfId="15701" xr:uid="{00000000-0005-0000-0000-0000933D0000}"/>
    <cellStyle name="Percent 2 3 2 3 5 2 3" xfId="15702" xr:uid="{00000000-0005-0000-0000-0000943D0000}"/>
    <cellStyle name="Percent 2 3 2 3 5 2 3 2" xfId="15703" xr:uid="{00000000-0005-0000-0000-0000953D0000}"/>
    <cellStyle name="Percent 2 3 2 3 5 2 3 3" xfId="15704" xr:uid="{00000000-0005-0000-0000-0000963D0000}"/>
    <cellStyle name="Percent 2 3 2 3 5 2 3 4" xfId="15705" xr:uid="{00000000-0005-0000-0000-0000973D0000}"/>
    <cellStyle name="Percent 2 3 2 3 5 2 4" xfId="15706" xr:uid="{00000000-0005-0000-0000-0000983D0000}"/>
    <cellStyle name="Percent 2 3 2 3 5 2 5" xfId="15707" xr:uid="{00000000-0005-0000-0000-0000993D0000}"/>
    <cellStyle name="Percent 2 3 2 3 5 2 6" xfId="15708" xr:uid="{00000000-0005-0000-0000-00009A3D0000}"/>
    <cellStyle name="Percent 2 3 2 3 5 3" xfId="15709" xr:uid="{00000000-0005-0000-0000-00009B3D0000}"/>
    <cellStyle name="Percent 2 3 2 3 5 3 2" xfId="15710" xr:uid="{00000000-0005-0000-0000-00009C3D0000}"/>
    <cellStyle name="Percent 2 3 2 3 5 3 2 2" xfId="15711" xr:uid="{00000000-0005-0000-0000-00009D3D0000}"/>
    <cellStyle name="Percent 2 3 2 3 5 3 2 3" xfId="15712" xr:uid="{00000000-0005-0000-0000-00009E3D0000}"/>
    <cellStyle name="Percent 2 3 2 3 5 3 2 4" xfId="15713" xr:uid="{00000000-0005-0000-0000-00009F3D0000}"/>
    <cellStyle name="Percent 2 3 2 3 5 3 3" xfId="15714" xr:uid="{00000000-0005-0000-0000-0000A03D0000}"/>
    <cellStyle name="Percent 2 3 2 3 5 3 3 2" xfId="15715" xr:uid="{00000000-0005-0000-0000-0000A13D0000}"/>
    <cellStyle name="Percent 2 3 2 3 5 3 3 3" xfId="15716" xr:uid="{00000000-0005-0000-0000-0000A23D0000}"/>
    <cellStyle name="Percent 2 3 2 3 5 3 3 4" xfId="15717" xr:uid="{00000000-0005-0000-0000-0000A33D0000}"/>
    <cellStyle name="Percent 2 3 2 3 5 3 4" xfId="15718" xr:uid="{00000000-0005-0000-0000-0000A43D0000}"/>
    <cellStyle name="Percent 2 3 2 3 5 3 5" xfId="15719" xr:uid="{00000000-0005-0000-0000-0000A53D0000}"/>
    <cellStyle name="Percent 2 3 2 3 5 3 6" xfId="15720" xr:uid="{00000000-0005-0000-0000-0000A63D0000}"/>
    <cellStyle name="Percent 2 3 2 3 5 4" xfId="15721" xr:uid="{00000000-0005-0000-0000-0000A73D0000}"/>
    <cellStyle name="Percent 2 3 2 3 5 4 2" xfId="15722" xr:uid="{00000000-0005-0000-0000-0000A83D0000}"/>
    <cellStyle name="Percent 2 3 2 3 5 4 3" xfId="15723" xr:uid="{00000000-0005-0000-0000-0000A93D0000}"/>
    <cellStyle name="Percent 2 3 2 3 5 4 4" xfId="15724" xr:uid="{00000000-0005-0000-0000-0000AA3D0000}"/>
    <cellStyle name="Percent 2 3 2 3 5 5" xfId="15725" xr:uid="{00000000-0005-0000-0000-0000AB3D0000}"/>
    <cellStyle name="Percent 2 3 2 3 5 5 2" xfId="15726" xr:uid="{00000000-0005-0000-0000-0000AC3D0000}"/>
    <cellStyle name="Percent 2 3 2 3 5 5 3" xfId="15727" xr:uid="{00000000-0005-0000-0000-0000AD3D0000}"/>
    <cellStyle name="Percent 2 3 2 3 5 5 4" xfId="15728" xr:uid="{00000000-0005-0000-0000-0000AE3D0000}"/>
    <cellStyle name="Percent 2 3 2 3 5 6" xfId="15729" xr:uid="{00000000-0005-0000-0000-0000AF3D0000}"/>
    <cellStyle name="Percent 2 3 2 3 5 7" xfId="15730" xr:uid="{00000000-0005-0000-0000-0000B03D0000}"/>
    <cellStyle name="Percent 2 3 2 3 5 8" xfId="15731" xr:uid="{00000000-0005-0000-0000-0000B13D0000}"/>
    <cellStyle name="Percent 2 3 2 3 6" xfId="15732" xr:uid="{00000000-0005-0000-0000-0000B23D0000}"/>
    <cellStyle name="Percent 2 3 2 3 6 2" xfId="15733" xr:uid="{00000000-0005-0000-0000-0000B33D0000}"/>
    <cellStyle name="Percent 2 3 2 3 6 2 2" xfId="15734" xr:uid="{00000000-0005-0000-0000-0000B43D0000}"/>
    <cellStyle name="Percent 2 3 2 3 6 2 3" xfId="15735" xr:uid="{00000000-0005-0000-0000-0000B53D0000}"/>
    <cellStyle name="Percent 2 3 2 3 6 2 4" xfId="15736" xr:uid="{00000000-0005-0000-0000-0000B63D0000}"/>
    <cellStyle name="Percent 2 3 2 3 6 3" xfId="15737" xr:uid="{00000000-0005-0000-0000-0000B73D0000}"/>
    <cellStyle name="Percent 2 3 2 3 6 3 2" xfId="15738" xr:uid="{00000000-0005-0000-0000-0000B83D0000}"/>
    <cellStyle name="Percent 2 3 2 3 6 3 3" xfId="15739" xr:uid="{00000000-0005-0000-0000-0000B93D0000}"/>
    <cellStyle name="Percent 2 3 2 3 6 3 4" xfId="15740" xr:uid="{00000000-0005-0000-0000-0000BA3D0000}"/>
    <cellStyle name="Percent 2 3 2 3 6 4" xfId="15741" xr:uid="{00000000-0005-0000-0000-0000BB3D0000}"/>
    <cellStyle name="Percent 2 3 2 3 6 5" xfId="15742" xr:uid="{00000000-0005-0000-0000-0000BC3D0000}"/>
    <cellStyle name="Percent 2 3 2 3 6 6" xfId="15743" xr:uid="{00000000-0005-0000-0000-0000BD3D0000}"/>
    <cellStyle name="Percent 2 3 2 3 7" xfId="15744" xr:uid="{00000000-0005-0000-0000-0000BE3D0000}"/>
    <cellStyle name="Percent 2 3 2 3 7 2" xfId="15745" xr:uid="{00000000-0005-0000-0000-0000BF3D0000}"/>
    <cellStyle name="Percent 2 3 2 3 7 2 2" xfId="15746" xr:uid="{00000000-0005-0000-0000-0000C03D0000}"/>
    <cellStyle name="Percent 2 3 2 3 7 2 3" xfId="15747" xr:uid="{00000000-0005-0000-0000-0000C13D0000}"/>
    <cellStyle name="Percent 2 3 2 3 7 2 4" xfId="15748" xr:uid="{00000000-0005-0000-0000-0000C23D0000}"/>
    <cellStyle name="Percent 2 3 2 3 7 3" xfId="15749" xr:uid="{00000000-0005-0000-0000-0000C33D0000}"/>
    <cellStyle name="Percent 2 3 2 3 7 3 2" xfId="15750" xr:uid="{00000000-0005-0000-0000-0000C43D0000}"/>
    <cellStyle name="Percent 2 3 2 3 7 3 3" xfId="15751" xr:uid="{00000000-0005-0000-0000-0000C53D0000}"/>
    <cellStyle name="Percent 2 3 2 3 7 3 4" xfId="15752" xr:uid="{00000000-0005-0000-0000-0000C63D0000}"/>
    <cellStyle name="Percent 2 3 2 3 7 4" xfId="15753" xr:uid="{00000000-0005-0000-0000-0000C73D0000}"/>
    <cellStyle name="Percent 2 3 2 3 7 5" xfId="15754" xr:uid="{00000000-0005-0000-0000-0000C83D0000}"/>
    <cellStyle name="Percent 2 3 2 3 7 6" xfId="15755" xr:uid="{00000000-0005-0000-0000-0000C93D0000}"/>
    <cellStyle name="Percent 2 3 2 3 8" xfId="15756" xr:uid="{00000000-0005-0000-0000-0000CA3D0000}"/>
    <cellStyle name="Percent 2 3 2 3 8 2" xfId="15757" xr:uid="{00000000-0005-0000-0000-0000CB3D0000}"/>
    <cellStyle name="Percent 2 3 2 3 8 3" xfId="15758" xr:uid="{00000000-0005-0000-0000-0000CC3D0000}"/>
    <cellStyle name="Percent 2 3 2 3 8 4" xfId="15759" xr:uid="{00000000-0005-0000-0000-0000CD3D0000}"/>
    <cellStyle name="Percent 2 3 2 3 9" xfId="15760" xr:uid="{00000000-0005-0000-0000-0000CE3D0000}"/>
    <cellStyle name="Percent 2 3 2 3 9 2" xfId="15761" xr:uid="{00000000-0005-0000-0000-0000CF3D0000}"/>
    <cellStyle name="Percent 2 3 2 3 9 3" xfId="15762" xr:uid="{00000000-0005-0000-0000-0000D03D0000}"/>
    <cellStyle name="Percent 2 3 2 3 9 4" xfId="15763" xr:uid="{00000000-0005-0000-0000-0000D13D0000}"/>
    <cellStyle name="Percent 2 3 2 4" xfId="15764" xr:uid="{00000000-0005-0000-0000-0000D23D0000}"/>
    <cellStyle name="Percent 2 3 2 4 10" xfId="15765" xr:uid="{00000000-0005-0000-0000-0000D33D0000}"/>
    <cellStyle name="Percent 2 3 2 4 2" xfId="15766" xr:uid="{00000000-0005-0000-0000-0000D43D0000}"/>
    <cellStyle name="Percent 2 3 2 4 2 2" xfId="15767" xr:uid="{00000000-0005-0000-0000-0000D53D0000}"/>
    <cellStyle name="Percent 2 3 2 4 2 2 2" xfId="15768" xr:uid="{00000000-0005-0000-0000-0000D63D0000}"/>
    <cellStyle name="Percent 2 3 2 4 2 2 2 2" xfId="15769" xr:uid="{00000000-0005-0000-0000-0000D73D0000}"/>
    <cellStyle name="Percent 2 3 2 4 2 2 2 3" xfId="15770" xr:uid="{00000000-0005-0000-0000-0000D83D0000}"/>
    <cellStyle name="Percent 2 3 2 4 2 2 2 4" xfId="15771" xr:uid="{00000000-0005-0000-0000-0000D93D0000}"/>
    <cellStyle name="Percent 2 3 2 4 2 2 3" xfId="15772" xr:uid="{00000000-0005-0000-0000-0000DA3D0000}"/>
    <cellStyle name="Percent 2 3 2 4 2 2 3 2" xfId="15773" xr:uid="{00000000-0005-0000-0000-0000DB3D0000}"/>
    <cellStyle name="Percent 2 3 2 4 2 2 3 3" xfId="15774" xr:uid="{00000000-0005-0000-0000-0000DC3D0000}"/>
    <cellStyle name="Percent 2 3 2 4 2 2 3 4" xfId="15775" xr:uid="{00000000-0005-0000-0000-0000DD3D0000}"/>
    <cellStyle name="Percent 2 3 2 4 2 2 4" xfId="15776" xr:uid="{00000000-0005-0000-0000-0000DE3D0000}"/>
    <cellStyle name="Percent 2 3 2 4 2 2 5" xfId="15777" xr:uid="{00000000-0005-0000-0000-0000DF3D0000}"/>
    <cellStyle name="Percent 2 3 2 4 2 2 6" xfId="15778" xr:uid="{00000000-0005-0000-0000-0000E03D0000}"/>
    <cellStyle name="Percent 2 3 2 4 2 3" xfId="15779" xr:uid="{00000000-0005-0000-0000-0000E13D0000}"/>
    <cellStyle name="Percent 2 3 2 4 2 3 2" xfId="15780" xr:uid="{00000000-0005-0000-0000-0000E23D0000}"/>
    <cellStyle name="Percent 2 3 2 4 2 3 2 2" xfId="15781" xr:uid="{00000000-0005-0000-0000-0000E33D0000}"/>
    <cellStyle name="Percent 2 3 2 4 2 3 2 3" xfId="15782" xr:uid="{00000000-0005-0000-0000-0000E43D0000}"/>
    <cellStyle name="Percent 2 3 2 4 2 3 2 4" xfId="15783" xr:uid="{00000000-0005-0000-0000-0000E53D0000}"/>
    <cellStyle name="Percent 2 3 2 4 2 3 3" xfId="15784" xr:uid="{00000000-0005-0000-0000-0000E63D0000}"/>
    <cellStyle name="Percent 2 3 2 4 2 3 3 2" xfId="15785" xr:uid="{00000000-0005-0000-0000-0000E73D0000}"/>
    <cellStyle name="Percent 2 3 2 4 2 3 3 3" xfId="15786" xr:uid="{00000000-0005-0000-0000-0000E83D0000}"/>
    <cellStyle name="Percent 2 3 2 4 2 3 3 4" xfId="15787" xr:uid="{00000000-0005-0000-0000-0000E93D0000}"/>
    <cellStyle name="Percent 2 3 2 4 2 3 4" xfId="15788" xr:uid="{00000000-0005-0000-0000-0000EA3D0000}"/>
    <cellStyle name="Percent 2 3 2 4 2 3 5" xfId="15789" xr:uid="{00000000-0005-0000-0000-0000EB3D0000}"/>
    <cellStyle name="Percent 2 3 2 4 2 3 6" xfId="15790" xr:uid="{00000000-0005-0000-0000-0000EC3D0000}"/>
    <cellStyle name="Percent 2 3 2 4 2 4" xfId="15791" xr:uid="{00000000-0005-0000-0000-0000ED3D0000}"/>
    <cellStyle name="Percent 2 3 2 4 2 4 2" xfId="15792" xr:uid="{00000000-0005-0000-0000-0000EE3D0000}"/>
    <cellStyle name="Percent 2 3 2 4 2 4 3" xfId="15793" xr:uid="{00000000-0005-0000-0000-0000EF3D0000}"/>
    <cellStyle name="Percent 2 3 2 4 2 4 4" xfId="15794" xr:uid="{00000000-0005-0000-0000-0000F03D0000}"/>
    <cellStyle name="Percent 2 3 2 4 2 5" xfId="15795" xr:uid="{00000000-0005-0000-0000-0000F13D0000}"/>
    <cellStyle name="Percent 2 3 2 4 2 5 2" xfId="15796" xr:uid="{00000000-0005-0000-0000-0000F23D0000}"/>
    <cellStyle name="Percent 2 3 2 4 2 5 3" xfId="15797" xr:uid="{00000000-0005-0000-0000-0000F33D0000}"/>
    <cellStyle name="Percent 2 3 2 4 2 5 4" xfId="15798" xr:uid="{00000000-0005-0000-0000-0000F43D0000}"/>
    <cellStyle name="Percent 2 3 2 4 2 6" xfId="15799" xr:uid="{00000000-0005-0000-0000-0000F53D0000}"/>
    <cellStyle name="Percent 2 3 2 4 2 7" xfId="15800" xr:uid="{00000000-0005-0000-0000-0000F63D0000}"/>
    <cellStyle name="Percent 2 3 2 4 2 8" xfId="15801" xr:uid="{00000000-0005-0000-0000-0000F73D0000}"/>
    <cellStyle name="Percent 2 3 2 4 3" xfId="15802" xr:uid="{00000000-0005-0000-0000-0000F83D0000}"/>
    <cellStyle name="Percent 2 3 2 4 3 2" xfId="15803" xr:uid="{00000000-0005-0000-0000-0000F93D0000}"/>
    <cellStyle name="Percent 2 3 2 4 3 2 2" xfId="15804" xr:uid="{00000000-0005-0000-0000-0000FA3D0000}"/>
    <cellStyle name="Percent 2 3 2 4 3 2 2 2" xfId="15805" xr:uid="{00000000-0005-0000-0000-0000FB3D0000}"/>
    <cellStyle name="Percent 2 3 2 4 3 2 2 3" xfId="15806" xr:uid="{00000000-0005-0000-0000-0000FC3D0000}"/>
    <cellStyle name="Percent 2 3 2 4 3 2 2 4" xfId="15807" xr:uid="{00000000-0005-0000-0000-0000FD3D0000}"/>
    <cellStyle name="Percent 2 3 2 4 3 2 3" xfId="15808" xr:uid="{00000000-0005-0000-0000-0000FE3D0000}"/>
    <cellStyle name="Percent 2 3 2 4 3 2 3 2" xfId="15809" xr:uid="{00000000-0005-0000-0000-0000FF3D0000}"/>
    <cellStyle name="Percent 2 3 2 4 3 2 3 3" xfId="15810" xr:uid="{00000000-0005-0000-0000-0000003E0000}"/>
    <cellStyle name="Percent 2 3 2 4 3 2 3 4" xfId="15811" xr:uid="{00000000-0005-0000-0000-0000013E0000}"/>
    <cellStyle name="Percent 2 3 2 4 3 2 4" xfId="15812" xr:uid="{00000000-0005-0000-0000-0000023E0000}"/>
    <cellStyle name="Percent 2 3 2 4 3 2 5" xfId="15813" xr:uid="{00000000-0005-0000-0000-0000033E0000}"/>
    <cellStyle name="Percent 2 3 2 4 3 2 6" xfId="15814" xr:uid="{00000000-0005-0000-0000-0000043E0000}"/>
    <cellStyle name="Percent 2 3 2 4 3 3" xfId="15815" xr:uid="{00000000-0005-0000-0000-0000053E0000}"/>
    <cellStyle name="Percent 2 3 2 4 3 3 2" xfId="15816" xr:uid="{00000000-0005-0000-0000-0000063E0000}"/>
    <cellStyle name="Percent 2 3 2 4 3 3 2 2" xfId="15817" xr:uid="{00000000-0005-0000-0000-0000073E0000}"/>
    <cellStyle name="Percent 2 3 2 4 3 3 2 3" xfId="15818" xr:uid="{00000000-0005-0000-0000-0000083E0000}"/>
    <cellStyle name="Percent 2 3 2 4 3 3 2 4" xfId="15819" xr:uid="{00000000-0005-0000-0000-0000093E0000}"/>
    <cellStyle name="Percent 2 3 2 4 3 3 3" xfId="15820" xr:uid="{00000000-0005-0000-0000-00000A3E0000}"/>
    <cellStyle name="Percent 2 3 2 4 3 3 3 2" xfId="15821" xr:uid="{00000000-0005-0000-0000-00000B3E0000}"/>
    <cellStyle name="Percent 2 3 2 4 3 3 3 3" xfId="15822" xr:uid="{00000000-0005-0000-0000-00000C3E0000}"/>
    <cellStyle name="Percent 2 3 2 4 3 3 3 4" xfId="15823" xr:uid="{00000000-0005-0000-0000-00000D3E0000}"/>
    <cellStyle name="Percent 2 3 2 4 3 3 4" xfId="15824" xr:uid="{00000000-0005-0000-0000-00000E3E0000}"/>
    <cellStyle name="Percent 2 3 2 4 3 3 5" xfId="15825" xr:uid="{00000000-0005-0000-0000-00000F3E0000}"/>
    <cellStyle name="Percent 2 3 2 4 3 3 6" xfId="15826" xr:uid="{00000000-0005-0000-0000-0000103E0000}"/>
    <cellStyle name="Percent 2 3 2 4 3 4" xfId="15827" xr:uid="{00000000-0005-0000-0000-0000113E0000}"/>
    <cellStyle name="Percent 2 3 2 4 3 4 2" xfId="15828" xr:uid="{00000000-0005-0000-0000-0000123E0000}"/>
    <cellStyle name="Percent 2 3 2 4 3 4 3" xfId="15829" xr:uid="{00000000-0005-0000-0000-0000133E0000}"/>
    <cellStyle name="Percent 2 3 2 4 3 4 4" xfId="15830" xr:uid="{00000000-0005-0000-0000-0000143E0000}"/>
    <cellStyle name="Percent 2 3 2 4 3 5" xfId="15831" xr:uid="{00000000-0005-0000-0000-0000153E0000}"/>
    <cellStyle name="Percent 2 3 2 4 3 5 2" xfId="15832" xr:uid="{00000000-0005-0000-0000-0000163E0000}"/>
    <cellStyle name="Percent 2 3 2 4 3 5 3" xfId="15833" xr:uid="{00000000-0005-0000-0000-0000173E0000}"/>
    <cellStyle name="Percent 2 3 2 4 3 5 4" xfId="15834" xr:uid="{00000000-0005-0000-0000-0000183E0000}"/>
    <cellStyle name="Percent 2 3 2 4 3 6" xfId="15835" xr:uid="{00000000-0005-0000-0000-0000193E0000}"/>
    <cellStyle name="Percent 2 3 2 4 3 7" xfId="15836" xr:uid="{00000000-0005-0000-0000-00001A3E0000}"/>
    <cellStyle name="Percent 2 3 2 4 3 8" xfId="15837" xr:uid="{00000000-0005-0000-0000-00001B3E0000}"/>
    <cellStyle name="Percent 2 3 2 4 4" xfId="15838" xr:uid="{00000000-0005-0000-0000-00001C3E0000}"/>
    <cellStyle name="Percent 2 3 2 4 4 2" xfId="15839" xr:uid="{00000000-0005-0000-0000-00001D3E0000}"/>
    <cellStyle name="Percent 2 3 2 4 4 2 2" xfId="15840" xr:uid="{00000000-0005-0000-0000-00001E3E0000}"/>
    <cellStyle name="Percent 2 3 2 4 4 2 3" xfId="15841" xr:uid="{00000000-0005-0000-0000-00001F3E0000}"/>
    <cellStyle name="Percent 2 3 2 4 4 2 4" xfId="15842" xr:uid="{00000000-0005-0000-0000-0000203E0000}"/>
    <cellStyle name="Percent 2 3 2 4 4 3" xfId="15843" xr:uid="{00000000-0005-0000-0000-0000213E0000}"/>
    <cellStyle name="Percent 2 3 2 4 4 3 2" xfId="15844" xr:uid="{00000000-0005-0000-0000-0000223E0000}"/>
    <cellStyle name="Percent 2 3 2 4 4 3 3" xfId="15845" xr:uid="{00000000-0005-0000-0000-0000233E0000}"/>
    <cellStyle name="Percent 2 3 2 4 4 3 4" xfId="15846" xr:uid="{00000000-0005-0000-0000-0000243E0000}"/>
    <cellStyle name="Percent 2 3 2 4 4 4" xfId="15847" xr:uid="{00000000-0005-0000-0000-0000253E0000}"/>
    <cellStyle name="Percent 2 3 2 4 4 5" xfId="15848" xr:uid="{00000000-0005-0000-0000-0000263E0000}"/>
    <cellStyle name="Percent 2 3 2 4 4 6" xfId="15849" xr:uid="{00000000-0005-0000-0000-0000273E0000}"/>
    <cellStyle name="Percent 2 3 2 4 5" xfId="15850" xr:uid="{00000000-0005-0000-0000-0000283E0000}"/>
    <cellStyle name="Percent 2 3 2 4 5 2" xfId="15851" xr:uid="{00000000-0005-0000-0000-0000293E0000}"/>
    <cellStyle name="Percent 2 3 2 4 5 2 2" xfId="15852" xr:uid="{00000000-0005-0000-0000-00002A3E0000}"/>
    <cellStyle name="Percent 2 3 2 4 5 2 3" xfId="15853" xr:uid="{00000000-0005-0000-0000-00002B3E0000}"/>
    <cellStyle name="Percent 2 3 2 4 5 2 4" xfId="15854" xr:uid="{00000000-0005-0000-0000-00002C3E0000}"/>
    <cellStyle name="Percent 2 3 2 4 5 3" xfId="15855" xr:uid="{00000000-0005-0000-0000-00002D3E0000}"/>
    <cellStyle name="Percent 2 3 2 4 5 3 2" xfId="15856" xr:uid="{00000000-0005-0000-0000-00002E3E0000}"/>
    <cellStyle name="Percent 2 3 2 4 5 3 3" xfId="15857" xr:uid="{00000000-0005-0000-0000-00002F3E0000}"/>
    <cellStyle name="Percent 2 3 2 4 5 3 4" xfId="15858" xr:uid="{00000000-0005-0000-0000-0000303E0000}"/>
    <cellStyle name="Percent 2 3 2 4 5 4" xfId="15859" xr:uid="{00000000-0005-0000-0000-0000313E0000}"/>
    <cellStyle name="Percent 2 3 2 4 5 5" xfId="15860" xr:uid="{00000000-0005-0000-0000-0000323E0000}"/>
    <cellStyle name="Percent 2 3 2 4 5 6" xfId="15861" xr:uid="{00000000-0005-0000-0000-0000333E0000}"/>
    <cellStyle name="Percent 2 3 2 4 6" xfId="15862" xr:uid="{00000000-0005-0000-0000-0000343E0000}"/>
    <cellStyle name="Percent 2 3 2 4 6 2" xfId="15863" xr:uid="{00000000-0005-0000-0000-0000353E0000}"/>
    <cellStyle name="Percent 2 3 2 4 6 3" xfId="15864" xr:uid="{00000000-0005-0000-0000-0000363E0000}"/>
    <cellStyle name="Percent 2 3 2 4 6 4" xfId="15865" xr:uid="{00000000-0005-0000-0000-0000373E0000}"/>
    <cellStyle name="Percent 2 3 2 4 7" xfId="15866" xr:uid="{00000000-0005-0000-0000-0000383E0000}"/>
    <cellStyle name="Percent 2 3 2 4 7 2" xfId="15867" xr:uid="{00000000-0005-0000-0000-0000393E0000}"/>
    <cellStyle name="Percent 2 3 2 4 7 3" xfId="15868" xr:uid="{00000000-0005-0000-0000-00003A3E0000}"/>
    <cellStyle name="Percent 2 3 2 4 7 4" xfId="15869" xr:uid="{00000000-0005-0000-0000-00003B3E0000}"/>
    <cellStyle name="Percent 2 3 2 4 8" xfId="15870" xr:uid="{00000000-0005-0000-0000-00003C3E0000}"/>
    <cellStyle name="Percent 2 3 2 4 9" xfId="15871" xr:uid="{00000000-0005-0000-0000-00003D3E0000}"/>
    <cellStyle name="Percent 2 3 2 5" xfId="15872" xr:uid="{00000000-0005-0000-0000-00003E3E0000}"/>
    <cellStyle name="Percent 2 3 2 5 2" xfId="15873" xr:uid="{00000000-0005-0000-0000-00003F3E0000}"/>
    <cellStyle name="Percent 2 3 2 5 2 2" xfId="15874" xr:uid="{00000000-0005-0000-0000-0000403E0000}"/>
    <cellStyle name="Percent 2 3 2 5 2 2 2" xfId="15875" xr:uid="{00000000-0005-0000-0000-0000413E0000}"/>
    <cellStyle name="Percent 2 3 2 5 2 2 3" xfId="15876" xr:uid="{00000000-0005-0000-0000-0000423E0000}"/>
    <cellStyle name="Percent 2 3 2 5 2 2 4" xfId="15877" xr:uid="{00000000-0005-0000-0000-0000433E0000}"/>
    <cellStyle name="Percent 2 3 2 5 2 3" xfId="15878" xr:uid="{00000000-0005-0000-0000-0000443E0000}"/>
    <cellStyle name="Percent 2 3 2 5 2 3 2" xfId="15879" xr:uid="{00000000-0005-0000-0000-0000453E0000}"/>
    <cellStyle name="Percent 2 3 2 5 2 3 3" xfId="15880" xr:uid="{00000000-0005-0000-0000-0000463E0000}"/>
    <cellStyle name="Percent 2 3 2 5 2 3 4" xfId="15881" xr:uid="{00000000-0005-0000-0000-0000473E0000}"/>
    <cellStyle name="Percent 2 3 2 5 2 4" xfId="15882" xr:uid="{00000000-0005-0000-0000-0000483E0000}"/>
    <cellStyle name="Percent 2 3 2 5 2 5" xfId="15883" xr:uid="{00000000-0005-0000-0000-0000493E0000}"/>
    <cellStyle name="Percent 2 3 2 5 2 6" xfId="15884" xr:uid="{00000000-0005-0000-0000-00004A3E0000}"/>
    <cellStyle name="Percent 2 3 2 5 3" xfId="15885" xr:uid="{00000000-0005-0000-0000-00004B3E0000}"/>
    <cellStyle name="Percent 2 3 2 5 3 2" xfId="15886" xr:uid="{00000000-0005-0000-0000-00004C3E0000}"/>
    <cellStyle name="Percent 2 3 2 5 3 2 2" xfId="15887" xr:uid="{00000000-0005-0000-0000-00004D3E0000}"/>
    <cellStyle name="Percent 2 3 2 5 3 2 3" xfId="15888" xr:uid="{00000000-0005-0000-0000-00004E3E0000}"/>
    <cellStyle name="Percent 2 3 2 5 3 2 4" xfId="15889" xr:uid="{00000000-0005-0000-0000-00004F3E0000}"/>
    <cellStyle name="Percent 2 3 2 5 3 3" xfId="15890" xr:uid="{00000000-0005-0000-0000-0000503E0000}"/>
    <cellStyle name="Percent 2 3 2 5 3 3 2" xfId="15891" xr:uid="{00000000-0005-0000-0000-0000513E0000}"/>
    <cellStyle name="Percent 2 3 2 5 3 3 3" xfId="15892" xr:uid="{00000000-0005-0000-0000-0000523E0000}"/>
    <cellStyle name="Percent 2 3 2 5 3 3 4" xfId="15893" xr:uid="{00000000-0005-0000-0000-0000533E0000}"/>
    <cellStyle name="Percent 2 3 2 5 3 4" xfId="15894" xr:uid="{00000000-0005-0000-0000-0000543E0000}"/>
    <cellStyle name="Percent 2 3 2 5 3 5" xfId="15895" xr:uid="{00000000-0005-0000-0000-0000553E0000}"/>
    <cellStyle name="Percent 2 3 2 5 3 6" xfId="15896" xr:uid="{00000000-0005-0000-0000-0000563E0000}"/>
    <cellStyle name="Percent 2 3 2 5 4" xfId="15897" xr:uid="{00000000-0005-0000-0000-0000573E0000}"/>
    <cellStyle name="Percent 2 3 2 5 4 2" xfId="15898" xr:uid="{00000000-0005-0000-0000-0000583E0000}"/>
    <cellStyle name="Percent 2 3 2 5 4 3" xfId="15899" xr:uid="{00000000-0005-0000-0000-0000593E0000}"/>
    <cellStyle name="Percent 2 3 2 5 4 4" xfId="15900" xr:uid="{00000000-0005-0000-0000-00005A3E0000}"/>
    <cellStyle name="Percent 2 3 2 5 5" xfId="15901" xr:uid="{00000000-0005-0000-0000-00005B3E0000}"/>
    <cellStyle name="Percent 2 3 2 5 5 2" xfId="15902" xr:uid="{00000000-0005-0000-0000-00005C3E0000}"/>
    <cellStyle name="Percent 2 3 2 5 5 3" xfId="15903" xr:uid="{00000000-0005-0000-0000-00005D3E0000}"/>
    <cellStyle name="Percent 2 3 2 5 5 4" xfId="15904" xr:uid="{00000000-0005-0000-0000-00005E3E0000}"/>
    <cellStyle name="Percent 2 3 2 5 6" xfId="15905" xr:uid="{00000000-0005-0000-0000-00005F3E0000}"/>
    <cellStyle name="Percent 2 3 2 5 7" xfId="15906" xr:uid="{00000000-0005-0000-0000-0000603E0000}"/>
    <cellStyle name="Percent 2 3 2 5 8" xfId="15907" xr:uid="{00000000-0005-0000-0000-0000613E0000}"/>
    <cellStyle name="Percent 2 3 2 6" xfId="15908" xr:uid="{00000000-0005-0000-0000-0000623E0000}"/>
    <cellStyle name="Percent 2 3 2 6 2" xfId="15909" xr:uid="{00000000-0005-0000-0000-0000633E0000}"/>
    <cellStyle name="Percent 2 3 2 6 2 2" xfId="15910" xr:uid="{00000000-0005-0000-0000-0000643E0000}"/>
    <cellStyle name="Percent 2 3 2 6 2 2 2" xfId="15911" xr:uid="{00000000-0005-0000-0000-0000653E0000}"/>
    <cellStyle name="Percent 2 3 2 6 2 2 3" xfId="15912" xr:uid="{00000000-0005-0000-0000-0000663E0000}"/>
    <cellStyle name="Percent 2 3 2 6 2 2 4" xfId="15913" xr:uid="{00000000-0005-0000-0000-0000673E0000}"/>
    <cellStyle name="Percent 2 3 2 6 2 3" xfId="15914" xr:uid="{00000000-0005-0000-0000-0000683E0000}"/>
    <cellStyle name="Percent 2 3 2 6 2 3 2" xfId="15915" xr:uid="{00000000-0005-0000-0000-0000693E0000}"/>
    <cellStyle name="Percent 2 3 2 6 2 3 3" xfId="15916" xr:uid="{00000000-0005-0000-0000-00006A3E0000}"/>
    <cellStyle name="Percent 2 3 2 6 2 3 4" xfId="15917" xr:uid="{00000000-0005-0000-0000-00006B3E0000}"/>
    <cellStyle name="Percent 2 3 2 6 2 4" xfId="15918" xr:uid="{00000000-0005-0000-0000-00006C3E0000}"/>
    <cellStyle name="Percent 2 3 2 6 2 5" xfId="15919" xr:uid="{00000000-0005-0000-0000-00006D3E0000}"/>
    <cellStyle name="Percent 2 3 2 6 2 6" xfId="15920" xr:uid="{00000000-0005-0000-0000-00006E3E0000}"/>
    <cellStyle name="Percent 2 3 2 6 3" xfId="15921" xr:uid="{00000000-0005-0000-0000-00006F3E0000}"/>
    <cellStyle name="Percent 2 3 2 6 3 2" xfId="15922" xr:uid="{00000000-0005-0000-0000-0000703E0000}"/>
    <cellStyle name="Percent 2 3 2 6 3 2 2" xfId="15923" xr:uid="{00000000-0005-0000-0000-0000713E0000}"/>
    <cellStyle name="Percent 2 3 2 6 3 2 3" xfId="15924" xr:uid="{00000000-0005-0000-0000-0000723E0000}"/>
    <cellStyle name="Percent 2 3 2 6 3 2 4" xfId="15925" xr:uid="{00000000-0005-0000-0000-0000733E0000}"/>
    <cellStyle name="Percent 2 3 2 6 3 3" xfId="15926" xr:uid="{00000000-0005-0000-0000-0000743E0000}"/>
    <cellStyle name="Percent 2 3 2 6 3 3 2" xfId="15927" xr:uid="{00000000-0005-0000-0000-0000753E0000}"/>
    <cellStyle name="Percent 2 3 2 6 3 3 3" xfId="15928" xr:uid="{00000000-0005-0000-0000-0000763E0000}"/>
    <cellStyle name="Percent 2 3 2 6 3 3 4" xfId="15929" xr:uid="{00000000-0005-0000-0000-0000773E0000}"/>
    <cellStyle name="Percent 2 3 2 6 3 4" xfId="15930" xr:uid="{00000000-0005-0000-0000-0000783E0000}"/>
    <cellStyle name="Percent 2 3 2 6 3 5" xfId="15931" xr:uid="{00000000-0005-0000-0000-0000793E0000}"/>
    <cellStyle name="Percent 2 3 2 6 3 6" xfId="15932" xr:uid="{00000000-0005-0000-0000-00007A3E0000}"/>
    <cellStyle name="Percent 2 3 2 6 4" xfId="15933" xr:uid="{00000000-0005-0000-0000-00007B3E0000}"/>
    <cellStyle name="Percent 2 3 2 6 4 2" xfId="15934" xr:uid="{00000000-0005-0000-0000-00007C3E0000}"/>
    <cellStyle name="Percent 2 3 2 6 4 3" xfId="15935" xr:uid="{00000000-0005-0000-0000-00007D3E0000}"/>
    <cellStyle name="Percent 2 3 2 6 4 4" xfId="15936" xr:uid="{00000000-0005-0000-0000-00007E3E0000}"/>
    <cellStyle name="Percent 2 3 2 6 5" xfId="15937" xr:uid="{00000000-0005-0000-0000-00007F3E0000}"/>
    <cellStyle name="Percent 2 3 2 6 5 2" xfId="15938" xr:uid="{00000000-0005-0000-0000-0000803E0000}"/>
    <cellStyle name="Percent 2 3 2 6 5 3" xfId="15939" xr:uid="{00000000-0005-0000-0000-0000813E0000}"/>
    <cellStyle name="Percent 2 3 2 6 5 4" xfId="15940" xr:uid="{00000000-0005-0000-0000-0000823E0000}"/>
    <cellStyle name="Percent 2 3 2 6 6" xfId="15941" xr:uid="{00000000-0005-0000-0000-0000833E0000}"/>
    <cellStyle name="Percent 2 3 2 6 7" xfId="15942" xr:uid="{00000000-0005-0000-0000-0000843E0000}"/>
    <cellStyle name="Percent 2 3 2 6 8" xfId="15943" xr:uid="{00000000-0005-0000-0000-0000853E0000}"/>
    <cellStyle name="Percent 2 3 2 7" xfId="15944" xr:uid="{00000000-0005-0000-0000-0000863E0000}"/>
    <cellStyle name="Percent 2 3 2 7 2" xfId="15945" xr:uid="{00000000-0005-0000-0000-0000873E0000}"/>
    <cellStyle name="Percent 2 3 2 7 2 2" xfId="15946" xr:uid="{00000000-0005-0000-0000-0000883E0000}"/>
    <cellStyle name="Percent 2 3 2 7 2 2 2" xfId="15947" xr:uid="{00000000-0005-0000-0000-0000893E0000}"/>
    <cellStyle name="Percent 2 3 2 7 2 2 3" xfId="15948" xr:uid="{00000000-0005-0000-0000-00008A3E0000}"/>
    <cellStyle name="Percent 2 3 2 7 2 2 4" xfId="15949" xr:uid="{00000000-0005-0000-0000-00008B3E0000}"/>
    <cellStyle name="Percent 2 3 2 7 2 3" xfId="15950" xr:uid="{00000000-0005-0000-0000-00008C3E0000}"/>
    <cellStyle name="Percent 2 3 2 7 2 3 2" xfId="15951" xr:uid="{00000000-0005-0000-0000-00008D3E0000}"/>
    <cellStyle name="Percent 2 3 2 7 2 3 3" xfId="15952" xr:uid="{00000000-0005-0000-0000-00008E3E0000}"/>
    <cellStyle name="Percent 2 3 2 7 2 3 4" xfId="15953" xr:uid="{00000000-0005-0000-0000-00008F3E0000}"/>
    <cellStyle name="Percent 2 3 2 7 2 4" xfId="15954" xr:uid="{00000000-0005-0000-0000-0000903E0000}"/>
    <cellStyle name="Percent 2 3 2 7 2 5" xfId="15955" xr:uid="{00000000-0005-0000-0000-0000913E0000}"/>
    <cellStyle name="Percent 2 3 2 7 2 6" xfId="15956" xr:uid="{00000000-0005-0000-0000-0000923E0000}"/>
    <cellStyle name="Percent 2 3 2 7 3" xfId="15957" xr:uid="{00000000-0005-0000-0000-0000933E0000}"/>
    <cellStyle name="Percent 2 3 2 7 3 2" xfId="15958" xr:uid="{00000000-0005-0000-0000-0000943E0000}"/>
    <cellStyle name="Percent 2 3 2 7 3 2 2" xfId="15959" xr:uid="{00000000-0005-0000-0000-0000953E0000}"/>
    <cellStyle name="Percent 2 3 2 7 3 2 3" xfId="15960" xr:uid="{00000000-0005-0000-0000-0000963E0000}"/>
    <cellStyle name="Percent 2 3 2 7 3 2 4" xfId="15961" xr:uid="{00000000-0005-0000-0000-0000973E0000}"/>
    <cellStyle name="Percent 2 3 2 7 3 3" xfId="15962" xr:uid="{00000000-0005-0000-0000-0000983E0000}"/>
    <cellStyle name="Percent 2 3 2 7 3 3 2" xfId="15963" xr:uid="{00000000-0005-0000-0000-0000993E0000}"/>
    <cellStyle name="Percent 2 3 2 7 3 3 3" xfId="15964" xr:uid="{00000000-0005-0000-0000-00009A3E0000}"/>
    <cellStyle name="Percent 2 3 2 7 3 3 4" xfId="15965" xr:uid="{00000000-0005-0000-0000-00009B3E0000}"/>
    <cellStyle name="Percent 2 3 2 7 3 4" xfId="15966" xr:uid="{00000000-0005-0000-0000-00009C3E0000}"/>
    <cellStyle name="Percent 2 3 2 7 3 5" xfId="15967" xr:uid="{00000000-0005-0000-0000-00009D3E0000}"/>
    <cellStyle name="Percent 2 3 2 7 3 6" xfId="15968" xr:uid="{00000000-0005-0000-0000-00009E3E0000}"/>
    <cellStyle name="Percent 2 3 2 7 4" xfId="15969" xr:uid="{00000000-0005-0000-0000-00009F3E0000}"/>
    <cellStyle name="Percent 2 3 2 7 4 2" xfId="15970" xr:uid="{00000000-0005-0000-0000-0000A03E0000}"/>
    <cellStyle name="Percent 2 3 2 7 4 3" xfId="15971" xr:uid="{00000000-0005-0000-0000-0000A13E0000}"/>
    <cellStyle name="Percent 2 3 2 7 4 4" xfId="15972" xr:uid="{00000000-0005-0000-0000-0000A23E0000}"/>
    <cellStyle name="Percent 2 3 2 7 5" xfId="15973" xr:uid="{00000000-0005-0000-0000-0000A33E0000}"/>
    <cellStyle name="Percent 2 3 2 7 5 2" xfId="15974" xr:uid="{00000000-0005-0000-0000-0000A43E0000}"/>
    <cellStyle name="Percent 2 3 2 7 5 3" xfId="15975" xr:uid="{00000000-0005-0000-0000-0000A53E0000}"/>
    <cellStyle name="Percent 2 3 2 7 5 4" xfId="15976" xr:uid="{00000000-0005-0000-0000-0000A63E0000}"/>
    <cellStyle name="Percent 2 3 2 7 6" xfId="15977" xr:uid="{00000000-0005-0000-0000-0000A73E0000}"/>
    <cellStyle name="Percent 2 3 2 7 7" xfId="15978" xr:uid="{00000000-0005-0000-0000-0000A83E0000}"/>
    <cellStyle name="Percent 2 3 2 7 8" xfId="15979" xr:uid="{00000000-0005-0000-0000-0000A93E0000}"/>
    <cellStyle name="Percent 2 3 2 8" xfId="15980" xr:uid="{00000000-0005-0000-0000-0000AA3E0000}"/>
    <cellStyle name="Percent 2 3 2 8 2" xfId="15981" xr:uid="{00000000-0005-0000-0000-0000AB3E0000}"/>
    <cellStyle name="Percent 2 3 2 8 2 2" xfId="15982" xr:uid="{00000000-0005-0000-0000-0000AC3E0000}"/>
    <cellStyle name="Percent 2 3 2 8 2 3" xfId="15983" xr:uid="{00000000-0005-0000-0000-0000AD3E0000}"/>
    <cellStyle name="Percent 2 3 2 8 2 4" xfId="15984" xr:uid="{00000000-0005-0000-0000-0000AE3E0000}"/>
    <cellStyle name="Percent 2 3 2 8 3" xfId="15985" xr:uid="{00000000-0005-0000-0000-0000AF3E0000}"/>
    <cellStyle name="Percent 2 3 2 8 3 2" xfId="15986" xr:uid="{00000000-0005-0000-0000-0000B03E0000}"/>
    <cellStyle name="Percent 2 3 2 8 3 3" xfId="15987" xr:uid="{00000000-0005-0000-0000-0000B13E0000}"/>
    <cellStyle name="Percent 2 3 2 8 3 4" xfId="15988" xr:uid="{00000000-0005-0000-0000-0000B23E0000}"/>
    <cellStyle name="Percent 2 3 2 8 4" xfId="15989" xr:uid="{00000000-0005-0000-0000-0000B33E0000}"/>
    <cellStyle name="Percent 2 3 2 8 5" xfId="15990" xr:uid="{00000000-0005-0000-0000-0000B43E0000}"/>
    <cellStyle name="Percent 2 3 2 8 6" xfId="15991" xr:uid="{00000000-0005-0000-0000-0000B53E0000}"/>
    <cellStyle name="Percent 2 3 2 9" xfId="15992" xr:uid="{00000000-0005-0000-0000-0000B63E0000}"/>
    <cellStyle name="Percent 2 3 2 9 2" xfId="15993" xr:uid="{00000000-0005-0000-0000-0000B73E0000}"/>
    <cellStyle name="Percent 2 3 2 9 2 2" xfId="15994" xr:uid="{00000000-0005-0000-0000-0000B83E0000}"/>
    <cellStyle name="Percent 2 3 2 9 2 3" xfId="15995" xr:uid="{00000000-0005-0000-0000-0000B93E0000}"/>
    <cellStyle name="Percent 2 3 2 9 2 4" xfId="15996" xr:uid="{00000000-0005-0000-0000-0000BA3E0000}"/>
    <cellStyle name="Percent 2 3 2 9 3" xfId="15997" xr:uid="{00000000-0005-0000-0000-0000BB3E0000}"/>
    <cellStyle name="Percent 2 3 2 9 3 2" xfId="15998" xr:uid="{00000000-0005-0000-0000-0000BC3E0000}"/>
    <cellStyle name="Percent 2 3 2 9 3 3" xfId="15999" xr:uid="{00000000-0005-0000-0000-0000BD3E0000}"/>
    <cellStyle name="Percent 2 3 2 9 3 4" xfId="16000" xr:uid="{00000000-0005-0000-0000-0000BE3E0000}"/>
    <cellStyle name="Percent 2 3 2 9 4" xfId="16001" xr:uid="{00000000-0005-0000-0000-0000BF3E0000}"/>
    <cellStyle name="Percent 2 3 2 9 5" xfId="16002" xr:uid="{00000000-0005-0000-0000-0000C03E0000}"/>
    <cellStyle name="Percent 2 3 2 9 6" xfId="16003" xr:uid="{00000000-0005-0000-0000-0000C13E0000}"/>
    <cellStyle name="Percent 2 3 3" xfId="16004" xr:uid="{00000000-0005-0000-0000-0000C23E0000}"/>
    <cellStyle name="Percent 2 3 3 10" xfId="16005" xr:uid="{00000000-0005-0000-0000-0000C33E0000}"/>
    <cellStyle name="Percent 2 3 3 10 2" xfId="16006" xr:uid="{00000000-0005-0000-0000-0000C43E0000}"/>
    <cellStyle name="Percent 2 3 3 10 3" xfId="16007" xr:uid="{00000000-0005-0000-0000-0000C53E0000}"/>
    <cellStyle name="Percent 2 3 3 10 4" xfId="16008" xr:uid="{00000000-0005-0000-0000-0000C63E0000}"/>
    <cellStyle name="Percent 2 3 3 11" xfId="16009" xr:uid="{00000000-0005-0000-0000-0000C73E0000}"/>
    <cellStyle name="Percent 2 3 3 11 2" xfId="16010" xr:uid="{00000000-0005-0000-0000-0000C83E0000}"/>
    <cellStyle name="Percent 2 3 3 11 3" xfId="16011" xr:uid="{00000000-0005-0000-0000-0000C93E0000}"/>
    <cellStyle name="Percent 2 3 3 11 4" xfId="16012" xr:uid="{00000000-0005-0000-0000-0000CA3E0000}"/>
    <cellStyle name="Percent 2 3 3 12" xfId="16013" xr:uid="{00000000-0005-0000-0000-0000CB3E0000}"/>
    <cellStyle name="Percent 2 3 3 13" xfId="16014" xr:uid="{00000000-0005-0000-0000-0000CC3E0000}"/>
    <cellStyle name="Percent 2 3 3 14" xfId="16015" xr:uid="{00000000-0005-0000-0000-0000CD3E0000}"/>
    <cellStyle name="Percent 2 3 3 2" xfId="16016" xr:uid="{00000000-0005-0000-0000-0000CE3E0000}"/>
    <cellStyle name="Percent 2 3 3 2 10" xfId="16017" xr:uid="{00000000-0005-0000-0000-0000CF3E0000}"/>
    <cellStyle name="Percent 2 3 3 2 10 2" xfId="16018" xr:uid="{00000000-0005-0000-0000-0000D03E0000}"/>
    <cellStyle name="Percent 2 3 3 2 10 3" xfId="16019" xr:uid="{00000000-0005-0000-0000-0000D13E0000}"/>
    <cellStyle name="Percent 2 3 3 2 10 4" xfId="16020" xr:uid="{00000000-0005-0000-0000-0000D23E0000}"/>
    <cellStyle name="Percent 2 3 3 2 11" xfId="16021" xr:uid="{00000000-0005-0000-0000-0000D33E0000}"/>
    <cellStyle name="Percent 2 3 3 2 12" xfId="16022" xr:uid="{00000000-0005-0000-0000-0000D43E0000}"/>
    <cellStyle name="Percent 2 3 3 2 13" xfId="16023" xr:uid="{00000000-0005-0000-0000-0000D53E0000}"/>
    <cellStyle name="Percent 2 3 3 2 2" xfId="16024" xr:uid="{00000000-0005-0000-0000-0000D63E0000}"/>
    <cellStyle name="Percent 2 3 3 2 2 10" xfId="16025" xr:uid="{00000000-0005-0000-0000-0000D73E0000}"/>
    <cellStyle name="Percent 2 3 3 2 2 11" xfId="16026" xr:uid="{00000000-0005-0000-0000-0000D83E0000}"/>
    <cellStyle name="Percent 2 3 3 2 2 12" xfId="16027" xr:uid="{00000000-0005-0000-0000-0000D93E0000}"/>
    <cellStyle name="Percent 2 3 3 2 2 2" xfId="16028" xr:uid="{00000000-0005-0000-0000-0000DA3E0000}"/>
    <cellStyle name="Percent 2 3 3 2 2 2 10" xfId="16029" xr:uid="{00000000-0005-0000-0000-0000DB3E0000}"/>
    <cellStyle name="Percent 2 3 3 2 2 2 2" xfId="16030" xr:uid="{00000000-0005-0000-0000-0000DC3E0000}"/>
    <cellStyle name="Percent 2 3 3 2 2 2 2 2" xfId="16031" xr:uid="{00000000-0005-0000-0000-0000DD3E0000}"/>
    <cellStyle name="Percent 2 3 3 2 2 2 2 2 2" xfId="16032" xr:uid="{00000000-0005-0000-0000-0000DE3E0000}"/>
    <cellStyle name="Percent 2 3 3 2 2 2 2 2 2 2" xfId="16033" xr:uid="{00000000-0005-0000-0000-0000DF3E0000}"/>
    <cellStyle name="Percent 2 3 3 2 2 2 2 2 2 3" xfId="16034" xr:uid="{00000000-0005-0000-0000-0000E03E0000}"/>
    <cellStyle name="Percent 2 3 3 2 2 2 2 2 2 4" xfId="16035" xr:uid="{00000000-0005-0000-0000-0000E13E0000}"/>
    <cellStyle name="Percent 2 3 3 2 2 2 2 2 3" xfId="16036" xr:uid="{00000000-0005-0000-0000-0000E23E0000}"/>
    <cellStyle name="Percent 2 3 3 2 2 2 2 2 3 2" xfId="16037" xr:uid="{00000000-0005-0000-0000-0000E33E0000}"/>
    <cellStyle name="Percent 2 3 3 2 2 2 2 2 3 3" xfId="16038" xr:uid="{00000000-0005-0000-0000-0000E43E0000}"/>
    <cellStyle name="Percent 2 3 3 2 2 2 2 2 3 4" xfId="16039" xr:uid="{00000000-0005-0000-0000-0000E53E0000}"/>
    <cellStyle name="Percent 2 3 3 2 2 2 2 2 4" xfId="16040" xr:uid="{00000000-0005-0000-0000-0000E63E0000}"/>
    <cellStyle name="Percent 2 3 3 2 2 2 2 2 5" xfId="16041" xr:uid="{00000000-0005-0000-0000-0000E73E0000}"/>
    <cellStyle name="Percent 2 3 3 2 2 2 2 2 6" xfId="16042" xr:uid="{00000000-0005-0000-0000-0000E83E0000}"/>
    <cellStyle name="Percent 2 3 3 2 2 2 2 3" xfId="16043" xr:uid="{00000000-0005-0000-0000-0000E93E0000}"/>
    <cellStyle name="Percent 2 3 3 2 2 2 2 3 2" xfId="16044" xr:uid="{00000000-0005-0000-0000-0000EA3E0000}"/>
    <cellStyle name="Percent 2 3 3 2 2 2 2 3 2 2" xfId="16045" xr:uid="{00000000-0005-0000-0000-0000EB3E0000}"/>
    <cellStyle name="Percent 2 3 3 2 2 2 2 3 2 3" xfId="16046" xr:uid="{00000000-0005-0000-0000-0000EC3E0000}"/>
    <cellStyle name="Percent 2 3 3 2 2 2 2 3 2 4" xfId="16047" xr:uid="{00000000-0005-0000-0000-0000ED3E0000}"/>
    <cellStyle name="Percent 2 3 3 2 2 2 2 3 3" xfId="16048" xr:uid="{00000000-0005-0000-0000-0000EE3E0000}"/>
    <cellStyle name="Percent 2 3 3 2 2 2 2 3 3 2" xfId="16049" xr:uid="{00000000-0005-0000-0000-0000EF3E0000}"/>
    <cellStyle name="Percent 2 3 3 2 2 2 2 3 3 3" xfId="16050" xr:uid="{00000000-0005-0000-0000-0000F03E0000}"/>
    <cellStyle name="Percent 2 3 3 2 2 2 2 3 3 4" xfId="16051" xr:uid="{00000000-0005-0000-0000-0000F13E0000}"/>
    <cellStyle name="Percent 2 3 3 2 2 2 2 3 4" xfId="16052" xr:uid="{00000000-0005-0000-0000-0000F23E0000}"/>
    <cellStyle name="Percent 2 3 3 2 2 2 2 3 5" xfId="16053" xr:uid="{00000000-0005-0000-0000-0000F33E0000}"/>
    <cellStyle name="Percent 2 3 3 2 2 2 2 3 6" xfId="16054" xr:uid="{00000000-0005-0000-0000-0000F43E0000}"/>
    <cellStyle name="Percent 2 3 3 2 2 2 2 4" xfId="16055" xr:uid="{00000000-0005-0000-0000-0000F53E0000}"/>
    <cellStyle name="Percent 2 3 3 2 2 2 2 4 2" xfId="16056" xr:uid="{00000000-0005-0000-0000-0000F63E0000}"/>
    <cellStyle name="Percent 2 3 3 2 2 2 2 4 3" xfId="16057" xr:uid="{00000000-0005-0000-0000-0000F73E0000}"/>
    <cellStyle name="Percent 2 3 3 2 2 2 2 4 4" xfId="16058" xr:uid="{00000000-0005-0000-0000-0000F83E0000}"/>
    <cellStyle name="Percent 2 3 3 2 2 2 2 5" xfId="16059" xr:uid="{00000000-0005-0000-0000-0000F93E0000}"/>
    <cellStyle name="Percent 2 3 3 2 2 2 2 5 2" xfId="16060" xr:uid="{00000000-0005-0000-0000-0000FA3E0000}"/>
    <cellStyle name="Percent 2 3 3 2 2 2 2 5 3" xfId="16061" xr:uid="{00000000-0005-0000-0000-0000FB3E0000}"/>
    <cellStyle name="Percent 2 3 3 2 2 2 2 5 4" xfId="16062" xr:uid="{00000000-0005-0000-0000-0000FC3E0000}"/>
    <cellStyle name="Percent 2 3 3 2 2 2 2 6" xfId="16063" xr:uid="{00000000-0005-0000-0000-0000FD3E0000}"/>
    <cellStyle name="Percent 2 3 3 2 2 2 2 7" xfId="16064" xr:uid="{00000000-0005-0000-0000-0000FE3E0000}"/>
    <cellStyle name="Percent 2 3 3 2 2 2 2 8" xfId="16065" xr:uid="{00000000-0005-0000-0000-0000FF3E0000}"/>
    <cellStyle name="Percent 2 3 3 2 2 2 3" xfId="16066" xr:uid="{00000000-0005-0000-0000-0000003F0000}"/>
    <cellStyle name="Percent 2 3 3 2 2 2 3 2" xfId="16067" xr:uid="{00000000-0005-0000-0000-0000013F0000}"/>
    <cellStyle name="Percent 2 3 3 2 2 2 3 2 2" xfId="16068" xr:uid="{00000000-0005-0000-0000-0000023F0000}"/>
    <cellStyle name="Percent 2 3 3 2 2 2 3 2 2 2" xfId="16069" xr:uid="{00000000-0005-0000-0000-0000033F0000}"/>
    <cellStyle name="Percent 2 3 3 2 2 2 3 2 2 3" xfId="16070" xr:uid="{00000000-0005-0000-0000-0000043F0000}"/>
    <cellStyle name="Percent 2 3 3 2 2 2 3 2 2 4" xfId="16071" xr:uid="{00000000-0005-0000-0000-0000053F0000}"/>
    <cellStyle name="Percent 2 3 3 2 2 2 3 2 3" xfId="16072" xr:uid="{00000000-0005-0000-0000-0000063F0000}"/>
    <cellStyle name="Percent 2 3 3 2 2 2 3 2 3 2" xfId="16073" xr:uid="{00000000-0005-0000-0000-0000073F0000}"/>
    <cellStyle name="Percent 2 3 3 2 2 2 3 2 3 3" xfId="16074" xr:uid="{00000000-0005-0000-0000-0000083F0000}"/>
    <cellStyle name="Percent 2 3 3 2 2 2 3 2 3 4" xfId="16075" xr:uid="{00000000-0005-0000-0000-0000093F0000}"/>
    <cellStyle name="Percent 2 3 3 2 2 2 3 2 4" xfId="16076" xr:uid="{00000000-0005-0000-0000-00000A3F0000}"/>
    <cellStyle name="Percent 2 3 3 2 2 2 3 2 5" xfId="16077" xr:uid="{00000000-0005-0000-0000-00000B3F0000}"/>
    <cellStyle name="Percent 2 3 3 2 2 2 3 2 6" xfId="16078" xr:uid="{00000000-0005-0000-0000-00000C3F0000}"/>
    <cellStyle name="Percent 2 3 3 2 2 2 3 3" xfId="16079" xr:uid="{00000000-0005-0000-0000-00000D3F0000}"/>
    <cellStyle name="Percent 2 3 3 2 2 2 3 3 2" xfId="16080" xr:uid="{00000000-0005-0000-0000-00000E3F0000}"/>
    <cellStyle name="Percent 2 3 3 2 2 2 3 3 2 2" xfId="16081" xr:uid="{00000000-0005-0000-0000-00000F3F0000}"/>
    <cellStyle name="Percent 2 3 3 2 2 2 3 3 2 3" xfId="16082" xr:uid="{00000000-0005-0000-0000-0000103F0000}"/>
    <cellStyle name="Percent 2 3 3 2 2 2 3 3 2 4" xfId="16083" xr:uid="{00000000-0005-0000-0000-0000113F0000}"/>
    <cellStyle name="Percent 2 3 3 2 2 2 3 3 3" xfId="16084" xr:uid="{00000000-0005-0000-0000-0000123F0000}"/>
    <cellStyle name="Percent 2 3 3 2 2 2 3 3 3 2" xfId="16085" xr:uid="{00000000-0005-0000-0000-0000133F0000}"/>
    <cellStyle name="Percent 2 3 3 2 2 2 3 3 3 3" xfId="16086" xr:uid="{00000000-0005-0000-0000-0000143F0000}"/>
    <cellStyle name="Percent 2 3 3 2 2 2 3 3 3 4" xfId="16087" xr:uid="{00000000-0005-0000-0000-0000153F0000}"/>
    <cellStyle name="Percent 2 3 3 2 2 2 3 3 4" xfId="16088" xr:uid="{00000000-0005-0000-0000-0000163F0000}"/>
    <cellStyle name="Percent 2 3 3 2 2 2 3 3 5" xfId="16089" xr:uid="{00000000-0005-0000-0000-0000173F0000}"/>
    <cellStyle name="Percent 2 3 3 2 2 2 3 3 6" xfId="16090" xr:uid="{00000000-0005-0000-0000-0000183F0000}"/>
    <cellStyle name="Percent 2 3 3 2 2 2 3 4" xfId="16091" xr:uid="{00000000-0005-0000-0000-0000193F0000}"/>
    <cellStyle name="Percent 2 3 3 2 2 2 3 4 2" xfId="16092" xr:uid="{00000000-0005-0000-0000-00001A3F0000}"/>
    <cellStyle name="Percent 2 3 3 2 2 2 3 4 3" xfId="16093" xr:uid="{00000000-0005-0000-0000-00001B3F0000}"/>
    <cellStyle name="Percent 2 3 3 2 2 2 3 4 4" xfId="16094" xr:uid="{00000000-0005-0000-0000-00001C3F0000}"/>
    <cellStyle name="Percent 2 3 3 2 2 2 3 5" xfId="16095" xr:uid="{00000000-0005-0000-0000-00001D3F0000}"/>
    <cellStyle name="Percent 2 3 3 2 2 2 3 5 2" xfId="16096" xr:uid="{00000000-0005-0000-0000-00001E3F0000}"/>
    <cellStyle name="Percent 2 3 3 2 2 2 3 5 3" xfId="16097" xr:uid="{00000000-0005-0000-0000-00001F3F0000}"/>
    <cellStyle name="Percent 2 3 3 2 2 2 3 5 4" xfId="16098" xr:uid="{00000000-0005-0000-0000-0000203F0000}"/>
    <cellStyle name="Percent 2 3 3 2 2 2 3 6" xfId="16099" xr:uid="{00000000-0005-0000-0000-0000213F0000}"/>
    <cellStyle name="Percent 2 3 3 2 2 2 3 7" xfId="16100" xr:uid="{00000000-0005-0000-0000-0000223F0000}"/>
    <cellStyle name="Percent 2 3 3 2 2 2 3 8" xfId="16101" xr:uid="{00000000-0005-0000-0000-0000233F0000}"/>
    <cellStyle name="Percent 2 3 3 2 2 2 4" xfId="16102" xr:uid="{00000000-0005-0000-0000-0000243F0000}"/>
    <cellStyle name="Percent 2 3 3 2 2 2 4 2" xfId="16103" xr:uid="{00000000-0005-0000-0000-0000253F0000}"/>
    <cellStyle name="Percent 2 3 3 2 2 2 4 2 2" xfId="16104" xr:uid="{00000000-0005-0000-0000-0000263F0000}"/>
    <cellStyle name="Percent 2 3 3 2 2 2 4 2 3" xfId="16105" xr:uid="{00000000-0005-0000-0000-0000273F0000}"/>
    <cellStyle name="Percent 2 3 3 2 2 2 4 2 4" xfId="16106" xr:uid="{00000000-0005-0000-0000-0000283F0000}"/>
    <cellStyle name="Percent 2 3 3 2 2 2 4 3" xfId="16107" xr:uid="{00000000-0005-0000-0000-0000293F0000}"/>
    <cellStyle name="Percent 2 3 3 2 2 2 4 3 2" xfId="16108" xr:uid="{00000000-0005-0000-0000-00002A3F0000}"/>
    <cellStyle name="Percent 2 3 3 2 2 2 4 3 3" xfId="16109" xr:uid="{00000000-0005-0000-0000-00002B3F0000}"/>
    <cellStyle name="Percent 2 3 3 2 2 2 4 3 4" xfId="16110" xr:uid="{00000000-0005-0000-0000-00002C3F0000}"/>
    <cellStyle name="Percent 2 3 3 2 2 2 4 4" xfId="16111" xr:uid="{00000000-0005-0000-0000-00002D3F0000}"/>
    <cellStyle name="Percent 2 3 3 2 2 2 4 5" xfId="16112" xr:uid="{00000000-0005-0000-0000-00002E3F0000}"/>
    <cellStyle name="Percent 2 3 3 2 2 2 4 6" xfId="16113" xr:uid="{00000000-0005-0000-0000-00002F3F0000}"/>
    <cellStyle name="Percent 2 3 3 2 2 2 5" xfId="16114" xr:uid="{00000000-0005-0000-0000-0000303F0000}"/>
    <cellStyle name="Percent 2 3 3 2 2 2 5 2" xfId="16115" xr:uid="{00000000-0005-0000-0000-0000313F0000}"/>
    <cellStyle name="Percent 2 3 3 2 2 2 5 2 2" xfId="16116" xr:uid="{00000000-0005-0000-0000-0000323F0000}"/>
    <cellStyle name="Percent 2 3 3 2 2 2 5 2 3" xfId="16117" xr:uid="{00000000-0005-0000-0000-0000333F0000}"/>
    <cellStyle name="Percent 2 3 3 2 2 2 5 2 4" xfId="16118" xr:uid="{00000000-0005-0000-0000-0000343F0000}"/>
    <cellStyle name="Percent 2 3 3 2 2 2 5 3" xfId="16119" xr:uid="{00000000-0005-0000-0000-0000353F0000}"/>
    <cellStyle name="Percent 2 3 3 2 2 2 5 3 2" xfId="16120" xr:uid="{00000000-0005-0000-0000-0000363F0000}"/>
    <cellStyle name="Percent 2 3 3 2 2 2 5 3 3" xfId="16121" xr:uid="{00000000-0005-0000-0000-0000373F0000}"/>
    <cellStyle name="Percent 2 3 3 2 2 2 5 3 4" xfId="16122" xr:uid="{00000000-0005-0000-0000-0000383F0000}"/>
    <cellStyle name="Percent 2 3 3 2 2 2 5 4" xfId="16123" xr:uid="{00000000-0005-0000-0000-0000393F0000}"/>
    <cellStyle name="Percent 2 3 3 2 2 2 5 5" xfId="16124" xr:uid="{00000000-0005-0000-0000-00003A3F0000}"/>
    <cellStyle name="Percent 2 3 3 2 2 2 5 6" xfId="16125" xr:uid="{00000000-0005-0000-0000-00003B3F0000}"/>
    <cellStyle name="Percent 2 3 3 2 2 2 6" xfId="16126" xr:uid="{00000000-0005-0000-0000-00003C3F0000}"/>
    <cellStyle name="Percent 2 3 3 2 2 2 6 2" xfId="16127" xr:uid="{00000000-0005-0000-0000-00003D3F0000}"/>
    <cellStyle name="Percent 2 3 3 2 2 2 6 3" xfId="16128" xr:uid="{00000000-0005-0000-0000-00003E3F0000}"/>
    <cellStyle name="Percent 2 3 3 2 2 2 6 4" xfId="16129" xr:uid="{00000000-0005-0000-0000-00003F3F0000}"/>
    <cellStyle name="Percent 2 3 3 2 2 2 7" xfId="16130" xr:uid="{00000000-0005-0000-0000-0000403F0000}"/>
    <cellStyle name="Percent 2 3 3 2 2 2 7 2" xfId="16131" xr:uid="{00000000-0005-0000-0000-0000413F0000}"/>
    <cellStyle name="Percent 2 3 3 2 2 2 7 3" xfId="16132" xr:uid="{00000000-0005-0000-0000-0000423F0000}"/>
    <cellStyle name="Percent 2 3 3 2 2 2 7 4" xfId="16133" xr:uid="{00000000-0005-0000-0000-0000433F0000}"/>
    <cellStyle name="Percent 2 3 3 2 2 2 8" xfId="16134" xr:uid="{00000000-0005-0000-0000-0000443F0000}"/>
    <cellStyle name="Percent 2 3 3 2 2 2 9" xfId="16135" xr:uid="{00000000-0005-0000-0000-0000453F0000}"/>
    <cellStyle name="Percent 2 3 3 2 2 3" xfId="16136" xr:uid="{00000000-0005-0000-0000-0000463F0000}"/>
    <cellStyle name="Percent 2 3 3 2 2 3 2" xfId="16137" xr:uid="{00000000-0005-0000-0000-0000473F0000}"/>
    <cellStyle name="Percent 2 3 3 2 2 3 2 2" xfId="16138" xr:uid="{00000000-0005-0000-0000-0000483F0000}"/>
    <cellStyle name="Percent 2 3 3 2 2 3 2 2 2" xfId="16139" xr:uid="{00000000-0005-0000-0000-0000493F0000}"/>
    <cellStyle name="Percent 2 3 3 2 2 3 2 2 3" xfId="16140" xr:uid="{00000000-0005-0000-0000-00004A3F0000}"/>
    <cellStyle name="Percent 2 3 3 2 2 3 2 2 4" xfId="16141" xr:uid="{00000000-0005-0000-0000-00004B3F0000}"/>
    <cellStyle name="Percent 2 3 3 2 2 3 2 3" xfId="16142" xr:uid="{00000000-0005-0000-0000-00004C3F0000}"/>
    <cellStyle name="Percent 2 3 3 2 2 3 2 3 2" xfId="16143" xr:uid="{00000000-0005-0000-0000-00004D3F0000}"/>
    <cellStyle name="Percent 2 3 3 2 2 3 2 3 3" xfId="16144" xr:uid="{00000000-0005-0000-0000-00004E3F0000}"/>
    <cellStyle name="Percent 2 3 3 2 2 3 2 3 4" xfId="16145" xr:uid="{00000000-0005-0000-0000-00004F3F0000}"/>
    <cellStyle name="Percent 2 3 3 2 2 3 2 4" xfId="16146" xr:uid="{00000000-0005-0000-0000-0000503F0000}"/>
    <cellStyle name="Percent 2 3 3 2 2 3 2 5" xfId="16147" xr:uid="{00000000-0005-0000-0000-0000513F0000}"/>
    <cellStyle name="Percent 2 3 3 2 2 3 2 6" xfId="16148" xr:uid="{00000000-0005-0000-0000-0000523F0000}"/>
    <cellStyle name="Percent 2 3 3 2 2 3 3" xfId="16149" xr:uid="{00000000-0005-0000-0000-0000533F0000}"/>
    <cellStyle name="Percent 2 3 3 2 2 3 3 2" xfId="16150" xr:uid="{00000000-0005-0000-0000-0000543F0000}"/>
    <cellStyle name="Percent 2 3 3 2 2 3 3 2 2" xfId="16151" xr:uid="{00000000-0005-0000-0000-0000553F0000}"/>
    <cellStyle name="Percent 2 3 3 2 2 3 3 2 3" xfId="16152" xr:uid="{00000000-0005-0000-0000-0000563F0000}"/>
    <cellStyle name="Percent 2 3 3 2 2 3 3 2 4" xfId="16153" xr:uid="{00000000-0005-0000-0000-0000573F0000}"/>
    <cellStyle name="Percent 2 3 3 2 2 3 3 3" xfId="16154" xr:uid="{00000000-0005-0000-0000-0000583F0000}"/>
    <cellStyle name="Percent 2 3 3 2 2 3 3 3 2" xfId="16155" xr:uid="{00000000-0005-0000-0000-0000593F0000}"/>
    <cellStyle name="Percent 2 3 3 2 2 3 3 3 3" xfId="16156" xr:uid="{00000000-0005-0000-0000-00005A3F0000}"/>
    <cellStyle name="Percent 2 3 3 2 2 3 3 3 4" xfId="16157" xr:uid="{00000000-0005-0000-0000-00005B3F0000}"/>
    <cellStyle name="Percent 2 3 3 2 2 3 3 4" xfId="16158" xr:uid="{00000000-0005-0000-0000-00005C3F0000}"/>
    <cellStyle name="Percent 2 3 3 2 2 3 3 5" xfId="16159" xr:uid="{00000000-0005-0000-0000-00005D3F0000}"/>
    <cellStyle name="Percent 2 3 3 2 2 3 3 6" xfId="16160" xr:uid="{00000000-0005-0000-0000-00005E3F0000}"/>
    <cellStyle name="Percent 2 3 3 2 2 3 4" xfId="16161" xr:uid="{00000000-0005-0000-0000-00005F3F0000}"/>
    <cellStyle name="Percent 2 3 3 2 2 3 4 2" xfId="16162" xr:uid="{00000000-0005-0000-0000-0000603F0000}"/>
    <cellStyle name="Percent 2 3 3 2 2 3 4 3" xfId="16163" xr:uid="{00000000-0005-0000-0000-0000613F0000}"/>
    <cellStyle name="Percent 2 3 3 2 2 3 4 4" xfId="16164" xr:uid="{00000000-0005-0000-0000-0000623F0000}"/>
    <cellStyle name="Percent 2 3 3 2 2 3 5" xfId="16165" xr:uid="{00000000-0005-0000-0000-0000633F0000}"/>
    <cellStyle name="Percent 2 3 3 2 2 3 5 2" xfId="16166" xr:uid="{00000000-0005-0000-0000-0000643F0000}"/>
    <cellStyle name="Percent 2 3 3 2 2 3 5 3" xfId="16167" xr:uid="{00000000-0005-0000-0000-0000653F0000}"/>
    <cellStyle name="Percent 2 3 3 2 2 3 5 4" xfId="16168" xr:uid="{00000000-0005-0000-0000-0000663F0000}"/>
    <cellStyle name="Percent 2 3 3 2 2 3 6" xfId="16169" xr:uid="{00000000-0005-0000-0000-0000673F0000}"/>
    <cellStyle name="Percent 2 3 3 2 2 3 7" xfId="16170" xr:uid="{00000000-0005-0000-0000-0000683F0000}"/>
    <cellStyle name="Percent 2 3 3 2 2 3 8" xfId="16171" xr:uid="{00000000-0005-0000-0000-0000693F0000}"/>
    <cellStyle name="Percent 2 3 3 2 2 4" xfId="16172" xr:uid="{00000000-0005-0000-0000-00006A3F0000}"/>
    <cellStyle name="Percent 2 3 3 2 2 4 2" xfId="16173" xr:uid="{00000000-0005-0000-0000-00006B3F0000}"/>
    <cellStyle name="Percent 2 3 3 2 2 4 2 2" xfId="16174" xr:uid="{00000000-0005-0000-0000-00006C3F0000}"/>
    <cellStyle name="Percent 2 3 3 2 2 4 2 2 2" xfId="16175" xr:uid="{00000000-0005-0000-0000-00006D3F0000}"/>
    <cellStyle name="Percent 2 3 3 2 2 4 2 2 3" xfId="16176" xr:uid="{00000000-0005-0000-0000-00006E3F0000}"/>
    <cellStyle name="Percent 2 3 3 2 2 4 2 2 4" xfId="16177" xr:uid="{00000000-0005-0000-0000-00006F3F0000}"/>
    <cellStyle name="Percent 2 3 3 2 2 4 2 3" xfId="16178" xr:uid="{00000000-0005-0000-0000-0000703F0000}"/>
    <cellStyle name="Percent 2 3 3 2 2 4 2 3 2" xfId="16179" xr:uid="{00000000-0005-0000-0000-0000713F0000}"/>
    <cellStyle name="Percent 2 3 3 2 2 4 2 3 3" xfId="16180" xr:uid="{00000000-0005-0000-0000-0000723F0000}"/>
    <cellStyle name="Percent 2 3 3 2 2 4 2 3 4" xfId="16181" xr:uid="{00000000-0005-0000-0000-0000733F0000}"/>
    <cellStyle name="Percent 2 3 3 2 2 4 2 4" xfId="16182" xr:uid="{00000000-0005-0000-0000-0000743F0000}"/>
    <cellStyle name="Percent 2 3 3 2 2 4 2 5" xfId="16183" xr:uid="{00000000-0005-0000-0000-0000753F0000}"/>
    <cellStyle name="Percent 2 3 3 2 2 4 2 6" xfId="16184" xr:uid="{00000000-0005-0000-0000-0000763F0000}"/>
    <cellStyle name="Percent 2 3 3 2 2 4 3" xfId="16185" xr:uid="{00000000-0005-0000-0000-0000773F0000}"/>
    <cellStyle name="Percent 2 3 3 2 2 4 3 2" xfId="16186" xr:uid="{00000000-0005-0000-0000-0000783F0000}"/>
    <cellStyle name="Percent 2 3 3 2 2 4 3 2 2" xfId="16187" xr:uid="{00000000-0005-0000-0000-0000793F0000}"/>
    <cellStyle name="Percent 2 3 3 2 2 4 3 2 3" xfId="16188" xr:uid="{00000000-0005-0000-0000-00007A3F0000}"/>
    <cellStyle name="Percent 2 3 3 2 2 4 3 2 4" xfId="16189" xr:uid="{00000000-0005-0000-0000-00007B3F0000}"/>
    <cellStyle name="Percent 2 3 3 2 2 4 3 3" xfId="16190" xr:uid="{00000000-0005-0000-0000-00007C3F0000}"/>
    <cellStyle name="Percent 2 3 3 2 2 4 3 3 2" xfId="16191" xr:uid="{00000000-0005-0000-0000-00007D3F0000}"/>
    <cellStyle name="Percent 2 3 3 2 2 4 3 3 3" xfId="16192" xr:uid="{00000000-0005-0000-0000-00007E3F0000}"/>
    <cellStyle name="Percent 2 3 3 2 2 4 3 3 4" xfId="16193" xr:uid="{00000000-0005-0000-0000-00007F3F0000}"/>
    <cellStyle name="Percent 2 3 3 2 2 4 3 4" xfId="16194" xr:uid="{00000000-0005-0000-0000-0000803F0000}"/>
    <cellStyle name="Percent 2 3 3 2 2 4 3 5" xfId="16195" xr:uid="{00000000-0005-0000-0000-0000813F0000}"/>
    <cellStyle name="Percent 2 3 3 2 2 4 3 6" xfId="16196" xr:uid="{00000000-0005-0000-0000-0000823F0000}"/>
    <cellStyle name="Percent 2 3 3 2 2 4 4" xfId="16197" xr:uid="{00000000-0005-0000-0000-0000833F0000}"/>
    <cellStyle name="Percent 2 3 3 2 2 4 4 2" xfId="16198" xr:uid="{00000000-0005-0000-0000-0000843F0000}"/>
    <cellStyle name="Percent 2 3 3 2 2 4 4 3" xfId="16199" xr:uid="{00000000-0005-0000-0000-0000853F0000}"/>
    <cellStyle name="Percent 2 3 3 2 2 4 4 4" xfId="16200" xr:uid="{00000000-0005-0000-0000-0000863F0000}"/>
    <cellStyle name="Percent 2 3 3 2 2 4 5" xfId="16201" xr:uid="{00000000-0005-0000-0000-0000873F0000}"/>
    <cellStyle name="Percent 2 3 3 2 2 4 5 2" xfId="16202" xr:uid="{00000000-0005-0000-0000-0000883F0000}"/>
    <cellStyle name="Percent 2 3 3 2 2 4 5 3" xfId="16203" xr:uid="{00000000-0005-0000-0000-0000893F0000}"/>
    <cellStyle name="Percent 2 3 3 2 2 4 5 4" xfId="16204" xr:uid="{00000000-0005-0000-0000-00008A3F0000}"/>
    <cellStyle name="Percent 2 3 3 2 2 4 6" xfId="16205" xr:uid="{00000000-0005-0000-0000-00008B3F0000}"/>
    <cellStyle name="Percent 2 3 3 2 2 4 7" xfId="16206" xr:uid="{00000000-0005-0000-0000-00008C3F0000}"/>
    <cellStyle name="Percent 2 3 3 2 2 4 8" xfId="16207" xr:uid="{00000000-0005-0000-0000-00008D3F0000}"/>
    <cellStyle name="Percent 2 3 3 2 2 5" xfId="16208" xr:uid="{00000000-0005-0000-0000-00008E3F0000}"/>
    <cellStyle name="Percent 2 3 3 2 2 5 2" xfId="16209" xr:uid="{00000000-0005-0000-0000-00008F3F0000}"/>
    <cellStyle name="Percent 2 3 3 2 2 5 2 2" xfId="16210" xr:uid="{00000000-0005-0000-0000-0000903F0000}"/>
    <cellStyle name="Percent 2 3 3 2 2 5 2 2 2" xfId="16211" xr:uid="{00000000-0005-0000-0000-0000913F0000}"/>
    <cellStyle name="Percent 2 3 3 2 2 5 2 2 3" xfId="16212" xr:uid="{00000000-0005-0000-0000-0000923F0000}"/>
    <cellStyle name="Percent 2 3 3 2 2 5 2 2 4" xfId="16213" xr:uid="{00000000-0005-0000-0000-0000933F0000}"/>
    <cellStyle name="Percent 2 3 3 2 2 5 2 3" xfId="16214" xr:uid="{00000000-0005-0000-0000-0000943F0000}"/>
    <cellStyle name="Percent 2 3 3 2 2 5 2 3 2" xfId="16215" xr:uid="{00000000-0005-0000-0000-0000953F0000}"/>
    <cellStyle name="Percent 2 3 3 2 2 5 2 3 3" xfId="16216" xr:uid="{00000000-0005-0000-0000-0000963F0000}"/>
    <cellStyle name="Percent 2 3 3 2 2 5 2 3 4" xfId="16217" xr:uid="{00000000-0005-0000-0000-0000973F0000}"/>
    <cellStyle name="Percent 2 3 3 2 2 5 2 4" xfId="16218" xr:uid="{00000000-0005-0000-0000-0000983F0000}"/>
    <cellStyle name="Percent 2 3 3 2 2 5 2 5" xfId="16219" xr:uid="{00000000-0005-0000-0000-0000993F0000}"/>
    <cellStyle name="Percent 2 3 3 2 2 5 2 6" xfId="16220" xr:uid="{00000000-0005-0000-0000-00009A3F0000}"/>
    <cellStyle name="Percent 2 3 3 2 2 5 3" xfId="16221" xr:uid="{00000000-0005-0000-0000-00009B3F0000}"/>
    <cellStyle name="Percent 2 3 3 2 2 5 3 2" xfId="16222" xr:uid="{00000000-0005-0000-0000-00009C3F0000}"/>
    <cellStyle name="Percent 2 3 3 2 2 5 3 2 2" xfId="16223" xr:uid="{00000000-0005-0000-0000-00009D3F0000}"/>
    <cellStyle name="Percent 2 3 3 2 2 5 3 2 3" xfId="16224" xr:uid="{00000000-0005-0000-0000-00009E3F0000}"/>
    <cellStyle name="Percent 2 3 3 2 2 5 3 2 4" xfId="16225" xr:uid="{00000000-0005-0000-0000-00009F3F0000}"/>
    <cellStyle name="Percent 2 3 3 2 2 5 3 3" xfId="16226" xr:uid="{00000000-0005-0000-0000-0000A03F0000}"/>
    <cellStyle name="Percent 2 3 3 2 2 5 3 3 2" xfId="16227" xr:uid="{00000000-0005-0000-0000-0000A13F0000}"/>
    <cellStyle name="Percent 2 3 3 2 2 5 3 3 3" xfId="16228" xr:uid="{00000000-0005-0000-0000-0000A23F0000}"/>
    <cellStyle name="Percent 2 3 3 2 2 5 3 3 4" xfId="16229" xr:uid="{00000000-0005-0000-0000-0000A33F0000}"/>
    <cellStyle name="Percent 2 3 3 2 2 5 3 4" xfId="16230" xr:uid="{00000000-0005-0000-0000-0000A43F0000}"/>
    <cellStyle name="Percent 2 3 3 2 2 5 3 5" xfId="16231" xr:uid="{00000000-0005-0000-0000-0000A53F0000}"/>
    <cellStyle name="Percent 2 3 3 2 2 5 3 6" xfId="16232" xr:uid="{00000000-0005-0000-0000-0000A63F0000}"/>
    <cellStyle name="Percent 2 3 3 2 2 5 4" xfId="16233" xr:uid="{00000000-0005-0000-0000-0000A73F0000}"/>
    <cellStyle name="Percent 2 3 3 2 2 5 4 2" xfId="16234" xr:uid="{00000000-0005-0000-0000-0000A83F0000}"/>
    <cellStyle name="Percent 2 3 3 2 2 5 4 3" xfId="16235" xr:uid="{00000000-0005-0000-0000-0000A93F0000}"/>
    <cellStyle name="Percent 2 3 3 2 2 5 4 4" xfId="16236" xr:uid="{00000000-0005-0000-0000-0000AA3F0000}"/>
    <cellStyle name="Percent 2 3 3 2 2 5 5" xfId="16237" xr:uid="{00000000-0005-0000-0000-0000AB3F0000}"/>
    <cellStyle name="Percent 2 3 3 2 2 5 5 2" xfId="16238" xr:uid="{00000000-0005-0000-0000-0000AC3F0000}"/>
    <cellStyle name="Percent 2 3 3 2 2 5 5 3" xfId="16239" xr:uid="{00000000-0005-0000-0000-0000AD3F0000}"/>
    <cellStyle name="Percent 2 3 3 2 2 5 5 4" xfId="16240" xr:uid="{00000000-0005-0000-0000-0000AE3F0000}"/>
    <cellStyle name="Percent 2 3 3 2 2 5 6" xfId="16241" xr:uid="{00000000-0005-0000-0000-0000AF3F0000}"/>
    <cellStyle name="Percent 2 3 3 2 2 5 7" xfId="16242" xr:uid="{00000000-0005-0000-0000-0000B03F0000}"/>
    <cellStyle name="Percent 2 3 3 2 2 5 8" xfId="16243" xr:uid="{00000000-0005-0000-0000-0000B13F0000}"/>
    <cellStyle name="Percent 2 3 3 2 2 6" xfId="16244" xr:uid="{00000000-0005-0000-0000-0000B23F0000}"/>
    <cellStyle name="Percent 2 3 3 2 2 6 2" xfId="16245" xr:uid="{00000000-0005-0000-0000-0000B33F0000}"/>
    <cellStyle name="Percent 2 3 3 2 2 6 2 2" xfId="16246" xr:uid="{00000000-0005-0000-0000-0000B43F0000}"/>
    <cellStyle name="Percent 2 3 3 2 2 6 2 3" xfId="16247" xr:uid="{00000000-0005-0000-0000-0000B53F0000}"/>
    <cellStyle name="Percent 2 3 3 2 2 6 2 4" xfId="16248" xr:uid="{00000000-0005-0000-0000-0000B63F0000}"/>
    <cellStyle name="Percent 2 3 3 2 2 6 3" xfId="16249" xr:uid="{00000000-0005-0000-0000-0000B73F0000}"/>
    <cellStyle name="Percent 2 3 3 2 2 6 3 2" xfId="16250" xr:uid="{00000000-0005-0000-0000-0000B83F0000}"/>
    <cellStyle name="Percent 2 3 3 2 2 6 3 3" xfId="16251" xr:uid="{00000000-0005-0000-0000-0000B93F0000}"/>
    <cellStyle name="Percent 2 3 3 2 2 6 3 4" xfId="16252" xr:uid="{00000000-0005-0000-0000-0000BA3F0000}"/>
    <cellStyle name="Percent 2 3 3 2 2 6 4" xfId="16253" xr:uid="{00000000-0005-0000-0000-0000BB3F0000}"/>
    <cellStyle name="Percent 2 3 3 2 2 6 5" xfId="16254" xr:uid="{00000000-0005-0000-0000-0000BC3F0000}"/>
    <cellStyle name="Percent 2 3 3 2 2 6 6" xfId="16255" xr:uid="{00000000-0005-0000-0000-0000BD3F0000}"/>
    <cellStyle name="Percent 2 3 3 2 2 7" xfId="16256" xr:uid="{00000000-0005-0000-0000-0000BE3F0000}"/>
    <cellStyle name="Percent 2 3 3 2 2 7 2" xfId="16257" xr:uid="{00000000-0005-0000-0000-0000BF3F0000}"/>
    <cellStyle name="Percent 2 3 3 2 2 7 2 2" xfId="16258" xr:uid="{00000000-0005-0000-0000-0000C03F0000}"/>
    <cellStyle name="Percent 2 3 3 2 2 7 2 3" xfId="16259" xr:uid="{00000000-0005-0000-0000-0000C13F0000}"/>
    <cellStyle name="Percent 2 3 3 2 2 7 2 4" xfId="16260" xr:uid="{00000000-0005-0000-0000-0000C23F0000}"/>
    <cellStyle name="Percent 2 3 3 2 2 7 3" xfId="16261" xr:uid="{00000000-0005-0000-0000-0000C33F0000}"/>
    <cellStyle name="Percent 2 3 3 2 2 7 3 2" xfId="16262" xr:uid="{00000000-0005-0000-0000-0000C43F0000}"/>
    <cellStyle name="Percent 2 3 3 2 2 7 3 3" xfId="16263" xr:uid="{00000000-0005-0000-0000-0000C53F0000}"/>
    <cellStyle name="Percent 2 3 3 2 2 7 3 4" xfId="16264" xr:uid="{00000000-0005-0000-0000-0000C63F0000}"/>
    <cellStyle name="Percent 2 3 3 2 2 7 4" xfId="16265" xr:uid="{00000000-0005-0000-0000-0000C73F0000}"/>
    <cellStyle name="Percent 2 3 3 2 2 7 5" xfId="16266" xr:uid="{00000000-0005-0000-0000-0000C83F0000}"/>
    <cellStyle name="Percent 2 3 3 2 2 7 6" xfId="16267" xr:uid="{00000000-0005-0000-0000-0000C93F0000}"/>
    <cellStyle name="Percent 2 3 3 2 2 8" xfId="16268" xr:uid="{00000000-0005-0000-0000-0000CA3F0000}"/>
    <cellStyle name="Percent 2 3 3 2 2 8 2" xfId="16269" xr:uid="{00000000-0005-0000-0000-0000CB3F0000}"/>
    <cellStyle name="Percent 2 3 3 2 2 8 3" xfId="16270" xr:uid="{00000000-0005-0000-0000-0000CC3F0000}"/>
    <cellStyle name="Percent 2 3 3 2 2 8 4" xfId="16271" xr:uid="{00000000-0005-0000-0000-0000CD3F0000}"/>
    <cellStyle name="Percent 2 3 3 2 2 9" xfId="16272" xr:uid="{00000000-0005-0000-0000-0000CE3F0000}"/>
    <cellStyle name="Percent 2 3 3 2 2 9 2" xfId="16273" xr:uid="{00000000-0005-0000-0000-0000CF3F0000}"/>
    <cellStyle name="Percent 2 3 3 2 2 9 3" xfId="16274" xr:uid="{00000000-0005-0000-0000-0000D03F0000}"/>
    <cellStyle name="Percent 2 3 3 2 2 9 4" xfId="16275" xr:uid="{00000000-0005-0000-0000-0000D13F0000}"/>
    <cellStyle name="Percent 2 3 3 2 3" xfId="16276" xr:uid="{00000000-0005-0000-0000-0000D23F0000}"/>
    <cellStyle name="Percent 2 3 3 2 3 10" xfId="16277" xr:uid="{00000000-0005-0000-0000-0000D33F0000}"/>
    <cellStyle name="Percent 2 3 3 2 3 2" xfId="16278" xr:uid="{00000000-0005-0000-0000-0000D43F0000}"/>
    <cellStyle name="Percent 2 3 3 2 3 2 2" xfId="16279" xr:uid="{00000000-0005-0000-0000-0000D53F0000}"/>
    <cellStyle name="Percent 2 3 3 2 3 2 2 2" xfId="16280" xr:uid="{00000000-0005-0000-0000-0000D63F0000}"/>
    <cellStyle name="Percent 2 3 3 2 3 2 2 2 2" xfId="16281" xr:uid="{00000000-0005-0000-0000-0000D73F0000}"/>
    <cellStyle name="Percent 2 3 3 2 3 2 2 2 3" xfId="16282" xr:uid="{00000000-0005-0000-0000-0000D83F0000}"/>
    <cellStyle name="Percent 2 3 3 2 3 2 2 2 4" xfId="16283" xr:uid="{00000000-0005-0000-0000-0000D93F0000}"/>
    <cellStyle name="Percent 2 3 3 2 3 2 2 3" xfId="16284" xr:uid="{00000000-0005-0000-0000-0000DA3F0000}"/>
    <cellStyle name="Percent 2 3 3 2 3 2 2 3 2" xfId="16285" xr:uid="{00000000-0005-0000-0000-0000DB3F0000}"/>
    <cellStyle name="Percent 2 3 3 2 3 2 2 3 3" xfId="16286" xr:uid="{00000000-0005-0000-0000-0000DC3F0000}"/>
    <cellStyle name="Percent 2 3 3 2 3 2 2 3 4" xfId="16287" xr:uid="{00000000-0005-0000-0000-0000DD3F0000}"/>
    <cellStyle name="Percent 2 3 3 2 3 2 2 4" xfId="16288" xr:uid="{00000000-0005-0000-0000-0000DE3F0000}"/>
    <cellStyle name="Percent 2 3 3 2 3 2 2 5" xfId="16289" xr:uid="{00000000-0005-0000-0000-0000DF3F0000}"/>
    <cellStyle name="Percent 2 3 3 2 3 2 2 6" xfId="16290" xr:uid="{00000000-0005-0000-0000-0000E03F0000}"/>
    <cellStyle name="Percent 2 3 3 2 3 2 3" xfId="16291" xr:uid="{00000000-0005-0000-0000-0000E13F0000}"/>
    <cellStyle name="Percent 2 3 3 2 3 2 3 2" xfId="16292" xr:uid="{00000000-0005-0000-0000-0000E23F0000}"/>
    <cellStyle name="Percent 2 3 3 2 3 2 3 2 2" xfId="16293" xr:uid="{00000000-0005-0000-0000-0000E33F0000}"/>
    <cellStyle name="Percent 2 3 3 2 3 2 3 2 3" xfId="16294" xr:uid="{00000000-0005-0000-0000-0000E43F0000}"/>
    <cellStyle name="Percent 2 3 3 2 3 2 3 2 4" xfId="16295" xr:uid="{00000000-0005-0000-0000-0000E53F0000}"/>
    <cellStyle name="Percent 2 3 3 2 3 2 3 3" xfId="16296" xr:uid="{00000000-0005-0000-0000-0000E63F0000}"/>
    <cellStyle name="Percent 2 3 3 2 3 2 3 3 2" xfId="16297" xr:uid="{00000000-0005-0000-0000-0000E73F0000}"/>
    <cellStyle name="Percent 2 3 3 2 3 2 3 3 3" xfId="16298" xr:uid="{00000000-0005-0000-0000-0000E83F0000}"/>
    <cellStyle name="Percent 2 3 3 2 3 2 3 3 4" xfId="16299" xr:uid="{00000000-0005-0000-0000-0000E93F0000}"/>
    <cellStyle name="Percent 2 3 3 2 3 2 3 4" xfId="16300" xr:uid="{00000000-0005-0000-0000-0000EA3F0000}"/>
    <cellStyle name="Percent 2 3 3 2 3 2 3 5" xfId="16301" xr:uid="{00000000-0005-0000-0000-0000EB3F0000}"/>
    <cellStyle name="Percent 2 3 3 2 3 2 3 6" xfId="16302" xr:uid="{00000000-0005-0000-0000-0000EC3F0000}"/>
    <cellStyle name="Percent 2 3 3 2 3 2 4" xfId="16303" xr:uid="{00000000-0005-0000-0000-0000ED3F0000}"/>
    <cellStyle name="Percent 2 3 3 2 3 2 4 2" xfId="16304" xr:uid="{00000000-0005-0000-0000-0000EE3F0000}"/>
    <cellStyle name="Percent 2 3 3 2 3 2 4 3" xfId="16305" xr:uid="{00000000-0005-0000-0000-0000EF3F0000}"/>
    <cellStyle name="Percent 2 3 3 2 3 2 4 4" xfId="16306" xr:uid="{00000000-0005-0000-0000-0000F03F0000}"/>
    <cellStyle name="Percent 2 3 3 2 3 2 5" xfId="16307" xr:uid="{00000000-0005-0000-0000-0000F13F0000}"/>
    <cellStyle name="Percent 2 3 3 2 3 2 5 2" xfId="16308" xr:uid="{00000000-0005-0000-0000-0000F23F0000}"/>
    <cellStyle name="Percent 2 3 3 2 3 2 5 3" xfId="16309" xr:uid="{00000000-0005-0000-0000-0000F33F0000}"/>
    <cellStyle name="Percent 2 3 3 2 3 2 5 4" xfId="16310" xr:uid="{00000000-0005-0000-0000-0000F43F0000}"/>
    <cellStyle name="Percent 2 3 3 2 3 2 6" xfId="16311" xr:uid="{00000000-0005-0000-0000-0000F53F0000}"/>
    <cellStyle name="Percent 2 3 3 2 3 2 7" xfId="16312" xr:uid="{00000000-0005-0000-0000-0000F63F0000}"/>
    <cellStyle name="Percent 2 3 3 2 3 2 8" xfId="16313" xr:uid="{00000000-0005-0000-0000-0000F73F0000}"/>
    <cellStyle name="Percent 2 3 3 2 3 3" xfId="16314" xr:uid="{00000000-0005-0000-0000-0000F83F0000}"/>
    <cellStyle name="Percent 2 3 3 2 3 3 2" xfId="16315" xr:uid="{00000000-0005-0000-0000-0000F93F0000}"/>
    <cellStyle name="Percent 2 3 3 2 3 3 2 2" xfId="16316" xr:uid="{00000000-0005-0000-0000-0000FA3F0000}"/>
    <cellStyle name="Percent 2 3 3 2 3 3 2 2 2" xfId="16317" xr:uid="{00000000-0005-0000-0000-0000FB3F0000}"/>
    <cellStyle name="Percent 2 3 3 2 3 3 2 2 3" xfId="16318" xr:uid="{00000000-0005-0000-0000-0000FC3F0000}"/>
    <cellStyle name="Percent 2 3 3 2 3 3 2 2 4" xfId="16319" xr:uid="{00000000-0005-0000-0000-0000FD3F0000}"/>
    <cellStyle name="Percent 2 3 3 2 3 3 2 3" xfId="16320" xr:uid="{00000000-0005-0000-0000-0000FE3F0000}"/>
    <cellStyle name="Percent 2 3 3 2 3 3 2 3 2" xfId="16321" xr:uid="{00000000-0005-0000-0000-0000FF3F0000}"/>
    <cellStyle name="Percent 2 3 3 2 3 3 2 3 3" xfId="16322" xr:uid="{00000000-0005-0000-0000-000000400000}"/>
    <cellStyle name="Percent 2 3 3 2 3 3 2 3 4" xfId="16323" xr:uid="{00000000-0005-0000-0000-000001400000}"/>
    <cellStyle name="Percent 2 3 3 2 3 3 2 4" xfId="16324" xr:uid="{00000000-0005-0000-0000-000002400000}"/>
    <cellStyle name="Percent 2 3 3 2 3 3 2 5" xfId="16325" xr:uid="{00000000-0005-0000-0000-000003400000}"/>
    <cellStyle name="Percent 2 3 3 2 3 3 2 6" xfId="16326" xr:uid="{00000000-0005-0000-0000-000004400000}"/>
    <cellStyle name="Percent 2 3 3 2 3 3 3" xfId="16327" xr:uid="{00000000-0005-0000-0000-000005400000}"/>
    <cellStyle name="Percent 2 3 3 2 3 3 3 2" xfId="16328" xr:uid="{00000000-0005-0000-0000-000006400000}"/>
    <cellStyle name="Percent 2 3 3 2 3 3 3 2 2" xfId="16329" xr:uid="{00000000-0005-0000-0000-000007400000}"/>
    <cellStyle name="Percent 2 3 3 2 3 3 3 2 3" xfId="16330" xr:uid="{00000000-0005-0000-0000-000008400000}"/>
    <cellStyle name="Percent 2 3 3 2 3 3 3 2 4" xfId="16331" xr:uid="{00000000-0005-0000-0000-000009400000}"/>
    <cellStyle name="Percent 2 3 3 2 3 3 3 3" xfId="16332" xr:uid="{00000000-0005-0000-0000-00000A400000}"/>
    <cellStyle name="Percent 2 3 3 2 3 3 3 3 2" xfId="16333" xr:uid="{00000000-0005-0000-0000-00000B400000}"/>
    <cellStyle name="Percent 2 3 3 2 3 3 3 3 3" xfId="16334" xr:uid="{00000000-0005-0000-0000-00000C400000}"/>
    <cellStyle name="Percent 2 3 3 2 3 3 3 3 4" xfId="16335" xr:uid="{00000000-0005-0000-0000-00000D400000}"/>
    <cellStyle name="Percent 2 3 3 2 3 3 3 4" xfId="16336" xr:uid="{00000000-0005-0000-0000-00000E400000}"/>
    <cellStyle name="Percent 2 3 3 2 3 3 3 5" xfId="16337" xr:uid="{00000000-0005-0000-0000-00000F400000}"/>
    <cellStyle name="Percent 2 3 3 2 3 3 3 6" xfId="16338" xr:uid="{00000000-0005-0000-0000-000010400000}"/>
    <cellStyle name="Percent 2 3 3 2 3 3 4" xfId="16339" xr:uid="{00000000-0005-0000-0000-000011400000}"/>
    <cellStyle name="Percent 2 3 3 2 3 3 4 2" xfId="16340" xr:uid="{00000000-0005-0000-0000-000012400000}"/>
    <cellStyle name="Percent 2 3 3 2 3 3 4 3" xfId="16341" xr:uid="{00000000-0005-0000-0000-000013400000}"/>
    <cellStyle name="Percent 2 3 3 2 3 3 4 4" xfId="16342" xr:uid="{00000000-0005-0000-0000-000014400000}"/>
    <cellStyle name="Percent 2 3 3 2 3 3 5" xfId="16343" xr:uid="{00000000-0005-0000-0000-000015400000}"/>
    <cellStyle name="Percent 2 3 3 2 3 3 5 2" xfId="16344" xr:uid="{00000000-0005-0000-0000-000016400000}"/>
    <cellStyle name="Percent 2 3 3 2 3 3 5 3" xfId="16345" xr:uid="{00000000-0005-0000-0000-000017400000}"/>
    <cellStyle name="Percent 2 3 3 2 3 3 5 4" xfId="16346" xr:uid="{00000000-0005-0000-0000-000018400000}"/>
    <cellStyle name="Percent 2 3 3 2 3 3 6" xfId="16347" xr:uid="{00000000-0005-0000-0000-000019400000}"/>
    <cellStyle name="Percent 2 3 3 2 3 3 7" xfId="16348" xr:uid="{00000000-0005-0000-0000-00001A400000}"/>
    <cellStyle name="Percent 2 3 3 2 3 3 8" xfId="16349" xr:uid="{00000000-0005-0000-0000-00001B400000}"/>
    <cellStyle name="Percent 2 3 3 2 3 4" xfId="16350" xr:uid="{00000000-0005-0000-0000-00001C400000}"/>
    <cellStyle name="Percent 2 3 3 2 3 4 2" xfId="16351" xr:uid="{00000000-0005-0000-0000-00001D400000}"/>
    <cellStyle name="Percent 2 3 3 2 3 4 2 2" xfId="16352" xr:uid="{00000000-0005-0000-0000-00001E400000}"/>
    <cellStyle name="Percent 2 3 3 2 3 4 2 3" xfId="16353" xr:uid="{00000000-0005-0000-0000-00001F400000}"/>
    <cellStyle name="Percent 2 3 3 2 3 4 2 4" xfId="16354" xr:uid="{00000000-0005-0000-0000-000020400000}"/>
    <cellStyle name="Percent 2 3 3 2 3 4 3" xfId="16355" xr:uid="{00000000-0005-0000-0000-000021400000}"/>
    <cellStyle name="Percent 2 3 3 2 3 4 3 2" xfId="16356" xr:uid="{00000000-0005-0000-0000-000022400000}"/>
    <cellStyle name="Percent 2 3 3 2 3 4 3 3" xfId="16357" xr:uid="{00000000-0005-0000-0000-000023400000}"/>
    <cellStyle name="Percent 2 3 3 2 3 4 3 4" xfId="16358" xr:uid="{00000000-0005-0000-0000-000024400000}"/>
    <cellStyle name="Percent 2 3 3 2 3 4 4" xfId="16359" xr:uid="{00000000-0005-0000-0000-000025400000}"/>
    <cellStyle name="Percent 2 3 3 2 3 4 5" xfId="16360" xr:uid="{00000000-0005-0000-0000-000026400000}"/>
    <cellStyle name="Percent 2 3 3 2 3 4 6" xfId="16361" xr:uid="{00000000-0005-0000-0000-000027400000}"/>
    <cellStyle name="Percent 2 3 3 2 3 5" xfId="16362" xr:uid="{00000000-0005-0000-0000-000028400000}"/>
    <cellStyle name="Percent 2 3 3 2 3 5 2" xfId="16363" xr:uid="{00000000-0005-0000-0000-000029400000}"/>
    <cellStyle name="Percent 2 3 3 2 3 5 2 2" xfId="16364" xr:uid="{00000000-0005-0000-0000-00002A400000}"/>
    <cellStyle name="Percent 2 3 3 2 3 5 2 3" xfId="16365" xr:uid="{00000000-0005-0000-0000-00002B400000}"/>
    <cellStyle name="Percent 2 3 3 2 3 5 2 4" xfId="16366" xr:uid="{00000000-0005-0000-0000-00002C400000}"/>
    <cellStyle name="Percent 2 3 3 2 3 5 3" xfId="16367" xr:uid="{00000000-0005-0000-0000-00002D400000}"/>
    <cellStyle name="Percent 2 3 3 2 3 5 3 2" xfId="16368" xr:uid="{00000000-0005-0000-0000-00002E400000}"/>
    <cellStyle name="Percent 2 3 3 2 3 5 3 3" xfId="16369" xr:uid="{00000000-0005-0000-0000-00002F400000}"/>
    <cellStyle name="Percent 2 3 3 2 3 5 3 4" xfId="16370" xr:uid="{00000000-0005-0000-0000-000030400000}"/>
    <cellStyle name="Percent 2 3 3 2 3 5 4" xfId="16371" xr:uid="{00000000-0005-0000-0000-000031400000}"/>
    <cellStyle name="Percent 2 3 3 2 3 5 5" xfId="16372" xr:uid="{00000000-0005-0000-0000-000032400000}"/>
    <cellStyle name="Percent 2 3 3 2 3 5 6" xfId="16373" xr:uid="{00000000-0005-0000-0000-000033400000}"/>
    <cellStyle name="Percent 2 3 3 2 3 6" xfId="16374" xr:uid="{00000000-0005-0000-0000-000034400000}"/>
    <cellStyle name="Percent 2 3 3 2 3 6 2" xfId="16375" xr:uid="{00000000-0005-0000-0000-000035400000}"/>
    <cellStyle name="Percent 2 3 3 2 3 6 3" xfId="16376" xr:uid="{00000000-0005-0000-0000-000036400000}"/>
    <cellStyle name="Percent 2 3 3 2 3 6 4" xfId="16377" xr:uid="{00000000-0005-0000-0000-000037400000}"/>
    <cellStyle name="Percent 2 3 3 2 3 7" xfId="16378" xr:uid="{00000000-0005-0000-0000-000038400000}"/>
    <cellStyle name="Percent 2 3 3 2 3 7 2" xfId="16379" xr:uid="{00000000-0005-0000-0000-000039400000}"/>
    <cellStyle name="Percent 2 3 3 2 3 7 3" xfId="16380" xr:uid="{00000000-0005-0000-0000-00003A400000}"/>
    <cellStyle name="Percent 2 3 3 2 3 7 4" xfId="16381" xr:uid="{00000000-0005-0000-0000-00003B400000}"/>
    <cellStyle name="Percent 2 3 3 2 3 8" xfId="16382" xr:uid="{00000000-0005-0000-0000-00003C400000}"/>
    <cellStyle name="Percent 2 3 3 2 3 9" xfId="16383" xr:uid="{00000000-0005-0000-0000-00003D400000}"/>
    <cellStyle name="Percent 2 3 3 2 4" xfId="16384" xr:uid="{00000000-0005-0000-0000-00003E400000}"/>
    <cellStyle name="Percent 2 3 3 2 4 2" xfId="16385" xr:uid="{00000000-0005-0000-0000-00003F400000}"/>
    <cellStyle name="Percent 2 3 3 2 4 2 2" xfId="16386" xr:uid="{00000000-0005-0000-0000-000040400000}"/>
    <cellStyle name="Percent 2 3 3 2 4 2 2 2" xfId="16387" xr:uid="{00000000-0005-0000-0000-000041400000}"/>
    <cellStyle name="Percent 2 3 3 2 4 2 2 3" xfId="16388" xr:uid="{00000000-0005-0000-0000-000042400000}"/>
    <cellStyle name="Percent 2 3 3 2 4 2 2 4" xfId="16389" xr:uid="{00000000-0005-0000-0000-000043400000}"/>
    <cellStyle name="Percent 2 3 3 2 4 2 3" xfId="16390" xr:uid="{00000000-0005-0000-0000-000044400000}"/>
    <cellStyle name="Percent 2 3 3 2 4 2 3 2" xfId="16391" xr:uid="{00000000-0005-0000-0000-000045400000}"/>
    <cellStyle name="Percent 2 3 3 2 4 2 3 3" xfId="16392" xr:uid="{00000000-0005-0000-0000-000046400000}"/>
    <cellStyle name="Percent 2 3 3 2 4 2 3 4" xfId="16393" xr:uid="{00000000-0005-0000-0000-000047400000}"/>
    <cellStyle name="Percent 2 3 3 2 4 2 4" xfId="16394" xr:uid="{00000000-0005-0000-0000-000048400000}"/>
    <cellStyle name="Percent 2 3 3 2 4 2 5" xfId="16395" xr:uid="{00000000-0005-0000-0000-000049400000}"/>
    <cellStyle name="Percent 2 3 3 2 4 2 6" xfId="16396" xr:uid="{00000000-0005-0000-0000-00004A400000}"/>
    <cellStyle name="Percent 2 3 3 2 4 3" xfId="16397" xr:uid="{00000000-0005-0000-0000-00004B400000}"/>
    <cellStyle name="Percent 2 3 3 2 4 3 2" xfId="16398" xr:uid="{00000000-0005-0000-0000-00004C400000}"/>
    <cellStyle name="Percent 2 3 3 2 4 3 2 2" xfId="16399" xr:uid="{00000000-0005-0000-0000-00004D400000}"/>
    <cellStyle name="Percent 2 3 3 2 4 3 2 3" xfId="16400" xr:uid="{00000000-0005-0000-0000-00004E400000}"/>
    <cellStyle name="Percent 2 3 3 2 4 3 2 4" xfId="16401" xr:uid="{00000000-0005-0000-0000-00004F400000}"/>
    <cellStyle name="Percent 2 3 3 2 4 3 3" xfId="16402" xr:uid="{00000000-0005-0000-0000-000050400000}"/>
    <cellStyle name="Percent 2 3 3 2 4 3 3 2" xfId="16403" xr:uid="{00000000-0005-0000-0000-000051400000}"/>
    <cellStyle name="Percent 2 3 3 2 4 3 3 3" xfId="16404" xr:uid="{00000000-0005-0000-0000-000052400000}"/>
    <cellStyle name="Percent 2 3 3 2 4 3 3 4" xfId="16405" xr:uid="{00000000-0005-0000-0000-000053400000}"/>
    <cellStyle name="Percent 2 3 3 2 4 3 4" xfId="16406" xr:uid="{00000000-0005-0000-0000-000054400000}"/>
    <cellStyle name="Percent 2 3 3 2 4 3 5" xfId="16407" xr:uid="{00000000-0005-0000-0000-000055400000}"/>
    <cellStyle name="Percent 2 3 3 2 4 3 6" xfId="16408" xr:uid="{00000000-0005-0000-0000-000056400000}"/>
    <cellStyle name="Percent 2 3 3 2 4 4" xfId="16409" xr:uid="{00000000-0005-0000-0000-000057400000}"/>
    <cellStyle name="Percent 2 3 3 2 4 4 2" xfId="16410" xr:uid="{00000000-0005-0000-0000-000058400000}"/>
    <cellStyle name="Percent 2 3 3 2 4 4 3" xfId="16411" xr:uid="{00000000-0005-0000-0000-000059400000}"/>
    <cellStyle name="Percent 2 3 3 2 4 4 4" xfId="16412" xr:uid="{00000000-0005-0000-0000-00005A400000}"/>
    <cellStyle name="Percent 2 3 3 2 4 5" xfId="16413" xr:uid="{00000000-0005-0000-0000-00005B400000}"/>
    <cellStyle name="Percent 2 3 3 2 4 5 2" xfId="16414" xr:uid="{00000000-0005-0000-0000-00005C400000}"/>
    <cellStyle name="Percent 2 3 3 2 4 5 3" xfId="16415" xr:uid="{00000000-0005-0000-0000-00005D400000}"/>
    <cellStyle name="Percent 2 3 3 2 4 5 4" xfId="16416" xr:uid="{00000000-0005-0000-0000-00005E400000}"/>
    <cellStyle name="Percent 2 3 3 2 4 6" xfId="16417" xr:uid="{00000000-0005-0000-0000-00005F400000}"/>
    <cellStyle name="Percent 2 3 3 2 4 7" xfId="16418" xr:uid="{00000000-0005-0000-0000-000060400000}"/>
    <cellStyle name="Percent 2 3 3 2 4 8" xfId="16419" xr:uid="{00000000-0005-0000-0000-000061400000}"/>
    <cellStyle name="Percent 2 3 3 2 5" xfId="16420" xr:uid="{00000000-0005-0000-0000-000062400000}"/>
    <cellStyle name="Percent 2 3 3 2 5 2" xfId="16421" xr:uid="{00000000-0005-0000-0000-000063400000}"/>
    <cellStyle name="Percent 2 3 3 2 5 2 2" xfId="16422" xr:uid="{00000000-0005-0000-0000-000064400000}"/>
    <cellStyle name="Percent 2 3 3 2 5 2 2 2" xfId="16423" xr:uid="{00000000-0005-0000-0000-000065400000}"/>
    <cellStyle name="Percent 2 3 3 2 5 2 2 3" xfId="16424" xr:uid="{00000000-0005-0000-0000-000066400000}"/>
    <cellStyle name="Percent 2 3 3 2 5 2 2 4" xfId="16425" xr:uid="{00000000-0005-0000-0000-000067400000}"/>
    <cellStyle name="Percent 2 3 3 2 5 2 3" xfId="16426" xr:uid="{00000000-0005-0000-0000-000068400000}"/>
    <cellStyle name="Percent 2 3 3 2 5 2 3 2" xfId="16427" xr:uid="{00000000-0005-0000-0000-000069400000}"/>
    <cellStyle name="Percent 2 3 3 2 5 2 3 3" xfId="16428" xr:uid="{00000000-0005-0000-0000-00006A400000}"/>
    <cellStyle name="Percent 2 3 3 2 5 2 3 4" xfId="16429" xr:uid="{00000000-0005-0000-0000-00006B400000}"/>
    <cellStyle name="Percent 2 3 3 2 5 2 4" xfId="16430" xr:uid="{00000000-0005-0000-0000-00006C400000}"/>
    <cellStyle name="Percent 2 3 3 2 5 2 5" xfId="16431" xr:uid="{00000000-0005-0000-0000-00006D400000}"/>
    <cellStyle name="Percent 2 3 3 2 5 2 6" xfId="16432" xr:uid="{00000000-0005-0000-0000-00006E400000}"/>
    <cellStyle name="Percent 2 3 3 2 5 3" xfId="16433" xr:uid="{00000000-0005-0000-0000-00006F400000}"/>
    <cellStyle name="Percent 2 3 3 2 5 3 2" xfId="16434" xr:uid="{00000000-0005-0000-0000-000070400000}"/>
    <cellStyle name="Percent 2 3 3 2 5 3 2 2" xfId="16435" xr:uid="{00000000-0005-0000-0000-000071400000}"/>
    <cellStyle name="Percent 2 3 3 2 5 3 2 3" xfId="16436" xr:uid="{00000000-0005-0000-0000-000072400000}"/>
    <cellStyle name="Percent 2 3 3 2 5 3 2 4" xfId="16437" xr:uid="{00000000-0005-0000-0000-000073400000}"/>
    <cellStyle name="Percent 2 3 3 2 5 3 3" xfId="16438" xr:uid="{00000000-0005-0000-0000-000074400000}"/>
    <cellStyle name="Percent 2 3 3 2 5 3 3 2" xfId="16439" xr:uid="{00000000-0005-0000-0000-000075400000}"/>
    <cellStyle name="Percent 2 3 3 2 5 3 3 3" xfId="16440" xr:uid="{00000000-0005-0000-0000-000076400000}"/>
    <cellStyle name="Percent 2 3 3 2 5 3 3 4" xfId="16441" xr:uid="{00000000-0005-0000-0000-000077400000}"/>
    <cellStyle name="Percent 2 3 3 2 5 3 4" xfId="16442" xr:uid="{00000000-0005-0000-0000-000078400000}"/>
    <cellStyle name="Percent 2 3 3 2 5 3 5" xfId="16443" xr:uid="{00000000-0005-0000-0000-000079400000}"/>
    <cellStyle name="Percent 2 3 3 2 5 3 6" xfId="16444" xr:uid="{00000000-0005-0000-0000-00007A400000}"/>
    <cellStyle name="Percent 2 3 3 2 5 4" xfId="16445" xr:uid="{00000000-0005-0000-0000-00007B400000}"/>
    <cellStyle name="Percent 2 3 3 2 5 4 2" xfId="16446" xr:uid="{00000000-0005-0000-0000-00007C400000}"/>
    <cellStyle name="Percent 2 3 3 2 5 4 3" xfId="16447" xr:uid="{00000000-0005-0000-0000-00007D400000}"/>
    <cellStyle name="Percent 2 3 3 2 5 4 4" xfId="16448" xr:uid="{00000000-0005-0000-0000-00007E400000}"/>
    <cellStyle name="Percent 2 3 3 2 5 5" xfId="16449" xr:uid="{00000000-0005-0000-0000-00007F400000}"/>
    <cellStyle name="Percent 2 3 3 2 5 5 2" xfId="16450" xr:uid="{00000000-0005-0000-0000-000080400000}"/>
    <cellStyle name="Percent 2 3 3 2 5 5 3" xfId="16451" xr:uid="{00000000-0005-0000-0000-000081400000}"/>
    <cellStyle name="Percent 2 3 3 2 5 5 4" xfId="16452" xr:uid="{00000000-0005-0000-0000-000082400000}"/>
    <cellStyle name="Percent 2 3 3 2 5 6" xfId="16453" xr:uid="{00000000-0005-0000-0000-000083400000}"/>
    <cellStyle name="Percent 2 3 3 2 5 7" xfId="16454" xr:uid="{00000000-0005-0000-0000-000084400000}"/>
    <cellStyle name="Percent 2 3 3 2 5 8" xfId="16455" xr:uid="{00000000-0005-0000-0000-000085400000}"/>
    <cellStyle name="Percent 2 3 3 2 6" xfId="16456" xr:uid="{00000000-0005-0000-0000-000086400000}"/>
    <cellStyle name="Percent 2 3 3 2 6 2" xfId="16457" xr:uid="{00000000-0005-0000-0000-000087400000}"/>
    <cellStyle name="Percent 2 3 3 2 6 2 2" xfId="16458" xr:uid="{00000000-0005-0000-0000-000088400000}"/>
    <cellStyle name="Percent 2 3 3 2 6 2 2 2" xfId="16459" xr:uid="{00000000-0005-0000-0000-000089400000}"/>
    <cellStyle name="Percent 2 3 3 2 6 2 2 3" xfId="16460" xr:uid="{00000000-0005-0000-0000-00008A400000}"/>
    <cellStyle name="Percent 2 3 3 2 6 2 2 4" xfId="16461" xr:uid="{00000000-0005-0000-0000-00008B400000}"/>
    <cellStyle name="Percent 2 3 3 2 6 2 3" xfId="16462" xr:uid="{00000000-0005-0000-0000-00008C400000}"/>
    <cellStyle name="Percent 2 3 3 2 6 2 3 2" xfId="16463" xr:uid="{00000000-0005-0000-0000-00008D400000}"/>
    <cellStyle name="Percent 2 3 3 2 6 2 3 3" xfId="16464" xr:uid="{00000000-0005-0000-0000-00008E400000}"/>
    <cellStyle name="Percent 2 3 3 2 6 2 3 4" xfId="16465" xr:uid="{00000000-0005-0000-0000-00008F400000}"/>
    <cellStyle name="Percent 2 3 3 2 6 2 4" xfId="16466" xr:uid="{00000000-0005-0000-0000-000090400000}"/>
    <cellStyle name="Percent 2 3 3 2 6 2 5" xfId="16467" xr:uid="{00000000-0005-0000-0000-000091400000}"/>
    <cellStyle name="Percent 2 3 3 2 6 2 6" xfId="16468" xr:uid="{00000000-0005-0000-0000-000092400000}"/>
    <cellStyle name="Percent 2 3 3 2 6 3" xfId="16469" xr:uid="{00000000-0005-0000-0000-000093400000}"/>
    <cellStyle name="Percent 2 3 3 2 6 3 2" xfId="16470" xr:uid="{00000000-0005-0000-0000-000094400000}"/>
    <cellStyle name="Percent 2 3 3 2 6 3 2 2" xfId="16471" xr:uid="{00000000-0005-0000-0000-000095400000}"/>
    <cellStyle name="Percent 2 3 3 2 6 3 2 3" xfId="16472" xr:uid="{00000000-0005-0000-0000-000096400000}"/>
    <cellStyle name="Percent 2 3 3 2 6 3 2 4" xfId="16473" xr:uid="{00000000-0005-0000-0000-000097400000}"/>
    <cellStyle name="Percent 2 3 3 2 6 3 3" xfId="16474" xr:uid="{00000000-0005-0000-0000-000098400000}"/>
    <cellStyle name="Percent 2 3 3 2 6 3 3 2" xfId="16475" xr:uid="{00000000-0005-0000-0000-000099400000}"/>
    <cellStyle name="Percent 2 3 3 2 6 3 3 3" xfId="16476" xr:uid="{00000000-0005-0000-0000-00009A400000}"/>
    <cellStyle name="Percent 2 3 3 2 6 3 3 4" xfId="16477" xr:uid="{00000000-0005-0000-0000-00009B400000}"/>
    <cellStyle name="Percent 2 3 3 2 6 3 4" xfId="16478" xr:uid="{00000000-0005-0000-0000-00009C400000}"/>
    <cellStyle name="Percent 2 3 3 2 6 3 5" xfId="16479" xr:uid="{00000000-0005-0000-0000-00009D400000}"/>
    <cellStyle name="Percent 2 3 3 2 6 3 6" xfId="16480" xr:uid="{00000000-0005-0000-0000-00009E400000}"/>
    <cellStyle name="Percent 2 3 3 2 6 4" xfId="16481" xr:uid="{00000000-0005-0000-0000-00009F400000}"/>
    <cellStyle name="Percent 2 3 3 2 6 4 2" xfId="16482" xr:uid="{00000000-0005-0000-0000-0000A0400000}"/>
    <cellStyle name="Percent 2 3 3 2 6 4 3" xfId="16483" xr:uid="{00000000-0005-0000-0000-0000A1400000}"/>
    <cellStyle name="Percent 2 3 3 2 6 4 4" xfId="16484" xr:uid="{00000000-0005-0000-0000-0000A2400000}"/>
    <cellStyle name="Percent 2 3 3 2 6 5" xfId="16485" xr:uid="{00000000-0005-0000-0000-0000A3400000}"/>
    <cellStyle name="Percent 2 3 3 2 6 5 2" xfId="16486" xr:uid="{00000000-0005-0000-0000-0000A4400000}"/>
    <cellStyle name="Percent 2 3 3 2 6 5 3" xfId="16487" xr:uid="{00000000-0005-0000-0000-0000A5400000}"/>
    <cellStyle name="Percent 2 3 3 2 6 5 4" xfId="16488" xr:uid="{00000000-0005-0000-0000-0000A6400000}"/>
    <cellStyle name="Percent 2 3 3 2 6 6" xfId="16489" xr:uid="{00000000-0005-0000-0000-0000A7400000}"/>
    <cellStyle name="Percent 2 3 3 2 6 7" xfId="16490" xr:uid="{00000000-0005-0000-0000-0000A8400000}"/>
    <cellStyle name="Percent 2 3 3 2 6 8" xfId="16491" xr:uid="{00000000-0005-0000-0000-0000A9400000}"/>
    <cellStyle name="Percent 2 3 3 2 7" xfId="16492" xr:uid="{00000000-0005-0000-0000-0000AA400000}"/>
    <cellStyle name="Percent 2 3 3 2 7 2" xfId="16493" xr:uid="{00000000-0005-0000-0000-0000AB400000}"/>
    <cellStyle name="Percent 2 3 3 2 7 2 2" xfId="16494" xr:uid="{00000000-0005-0000-0000-0000AC400000}"/>
    <cellStyle name="Percent 2 3 3 2 7 2 3" xfId="16495" xr:uid="{00000000-0005-0000-0000-0000AD400000}"/>
    <cellStyle name="Percent 2 3 3 2 7 2 4" xfId="16496" xr:uid="{00000000-0005-0000-0000-0000AE400000}"/>
    <cellStyle name="Percent 2 3 3 2 7 3" xfId="16497" xr:uid="{00000000-0005-0000-0000-0000AF400000}"/>
    <cellStyle name="Percent 2 3 3 2 7 3 2" xfId="16498" xr:uid="{00000000-0005-0000-0000-0000B0400000}"/>
    <cellStyle name="Percent 2 3 3 2 7 3 3" xfId="16499" xr:uid="{00000000-0005-0000-0000-0000B1400000}"/>
    <cellStyle name="Percent 2 3 3 2 7 3 4" xfId="16500" xr:uid="{00000000-0005-0000-0000-0000B2400000}"/>
    <cellStyle name="Percent 2 3 3 2 7 4" xfId="16501" xr:uid="{00000000-0005-0000-0000-0000B3400000}"/>
    <cellStyle name="Percent 2 3 3 2 7 5" xfId="16502" xr:uid="{00000000-0005-0000-0000-0000B4400000}"/>
    <cellStyle name="Percent 2 3 3 2 7 6" xfId="16503" xr:uid="{00000000-0005-0000-0000-0000B5400000}"/>
    <cellStyle name="Percent 2 3 3 2 8" xfId="16504" xr:uid="{00000000-0005-0000-0000-0000B6400000}"/>
    <cellStyle name="Percent 2 3 3 2 8 2" xfId="16505" xr:uid="{00000000-0005-0000-0000-0000B7400000}"/>
    <cellStyle name="Percent 2 3 3 2 8 2 2" xfId="16506" xr:uid="{00000000-0005-0000-0000-0000B8400000}"/>
    <cellStyle name="Percent 2 3 3 2 8 2 3" xfId="16507" xr:uid="{00000000-0005-0000-0000-0000B9400000}"/>
    <cellStyle name="Percent 2 3 3 2 8 2 4" xfId="16508" xr:uid="{00000000-0005-0000-0000-0000BA400000}"/>
    <cellStyle name="Percent 2 3 3 2 8 3" xfId="16509" xr:uid="{00000000-0005-0000-0000-0000BB400000}"/>
    <cellStyle name="Percent 2 3 3 2 8 3 2" xfId="16510" xr:uid="{00000000-0005-0000-0000-0000BC400000}"/>
    <cellStyle name="Percent 2 3 3 2 8 3 3" xfId="16511" xr:uid="{00000000-0005-0000-0000-0000BD400000}"/>
    <cellStyle name="Percent 2 3 3 2 8 3 4" xfId="16512" xr:uid="{00000000-0005-0000-0000-0000BE400000}"/>
    <cellStyle name="Percent 2 3 3 2 8 4" xfId="16513" xr:uid="{00000000-0005-0000-0000-0000BF400000}"/>
    <cellStyle name="Percent 2 3 3 2 8 5" xfId="16514" xr:uid="{00000000-0005-0000-0000-0000C0400000}"/>
    <cellStyle name="Percent 2 3 3 2 8 6" xfId="16515" xr:uid="{00000000-0005-0000-0000-0000C1400000}"/>
    <cellStyle name="Percent 2 3 3 2 9" xfId="16516" xr:uid="{00000000-0005-0000-0000-0000C2400000}"/>
    <cellStyle name="Percent 2 3 3 2 9 2" xfId="16517" xr:uid="{00000000-0005-0000-0000-0000C3400000}"/>
    <cellStyle name="Percent 2 3 3 2 9 3" xfId="16518" xr:uid="{00000000-0005-0000-0000-0000C4400000}"/>
    <cellStyle name="Percent 2 3 3 2 9 4" xfId="16519" xr:uid="{00000000-0005-0000-0000-0000C5400000}"/>
    <cellStyle name="Percent 2 3 3 3" xfId="16520" xr:uid="{00000000-0005-0000-0000-0000C6400000}"/>
    <cellStyle name="Percent 2 3 3 3 10" xfId="16521" xr:uid="{00000000-0005-0000-0000-0000C7400000}"/>
    <cellStyle name="Percent 2 3 3 3 11" xfId="16522" xr:uid="{00000000-0005-0000-0000-0000C8400000}"/>
    <cellStyle name="Percent 2 3 3 3 12" xfId="16523" xr:uid="{00000000-0005-0000-0000-0000C9400000}"/>
    <cellStyle name="Percent 2 3 3 3 2" xfId="16524" xr:uid="{00000000-0005-0000-0000-0000CA400000}"/>
    <cellStyle name="Percent 2 3 3 3 2 10" xfId="16525" xr:uid="{00000000-0005-0000-0000-0000CB400000}"/>
    <cellStyle name="Percent 2 3 3 3 2 2" xfId="16526" xr:uid="{00000000-0005-0000-0000-0000CC400000}"/>
    <cellStyle name="Percent 2 3 3 3 2 2 2" xfId="16527" xr:uid="{00000000-0005-0000-0000-0000CD400000}"/>
    <cellStyle name="Percent 2 3 3 3 2 2 2 2" xfId="16528" xr:uid="{00000000-0005-0000-0000-0000CE400000}"/>
    <cellStyle name="Percent 2 3 3 3 2 2 2 2 2" xfId="16529" xr:uid="{00000000-0005-0000-0000-0000CF400000}"/>
    <cellStyle name="Percent 2 3 3 3 2 2 2 2 3" xfId="16530" xr:uid="{00000000-0005-0000-0000-0000D0400000}"/>
    <cellStyle name="Percent 2 3 3 3 2 2 2 2 4" xfId="16531" xr:uid="{00000000-0005-0000-0000-0000D1400000}"/>
    <cellStyle name="Percent 2 3 3 3 2 2 2 3" xfId="16532" xr:uid="{00000000-0005-0000-0000-0000D2400000}"/>
    <cellStyle name="Percent 2 3 3 3 2 2 2 3 2" xfId="16533" xr:uid="{00000000-0005-0000-0000-0000D3400000}"/>
    <cellStyle name="Percent 2 3 3 3 2 2 2 3 3" xfId="16534" xr:uid="{00000000-0005-0000-0000-0000D4400000}"/>
    <cellStyle name="Percent 2 3 3 3 2 2 2 3 4" xfId="16535" xr:uid="{00000000-0005-0000-0000-0000D5400000}"/>
    <cellStyle name="Percent 2 3 3 3 2 2 2 4" xfId="16536" xr:uid="{00000000-0005-0000-0000-0000D6400000}"/>
    <cellStyle name="Percent 2 3 3 3 2 2 2 5" xfId="16537" xr:uid="{00000000-0005-0000-0000-0000D7400000}"/>
    <cellStyle name="Percent 2 3 3 3 2 2 2 6" xfId="16538" xr:uid="{00000000-0005-0000-0000-0000D8400000}"/>
    <cellStyle name="Percent 2 3 3 3 2 2 3" xfId="16539" xr:uid="{00000000-0005-0000-0000-0000D9400000}"/>
    <cellStyle name="Percent 2 3 3 3 2 2 3 2" xfId="16540" xr:uid="{00000000-0005-0000-0000-0000DA400000}"/>
    <cellStyle name="Percent 2 3 3 3 2 2 3 2 2" xfId="16541" xr:uid="{00000000-0005-0000-0000-0000DB400000}"/>
    <cellStyle name="Percent 2 3 3 3 2 2 3 2 3" xfId="16542" xr:uid="{00000000-0005-0000-0000-0000DC400000}"/>
    <cellStyle name="Percent 2 3 3 3 2 2 3 2 4" xfId="16543" xr:uid="{00000000-0005-0000-0000-0000DD400000}"/>
    <cellStyle name="Percent 2 3 3 3 2 2 3 3" xfId="16544" xr:uid="{00000000-0005-0000-0000-0000DE400000}"/>
    <cellStyle name="Percent 2 3 3 3 2 2 3 3 2" xfId="16545" xr:uid="{00000000-0005-0000-0000-0000DF400000}"/>
    <cellStyle name="Percent 2 3 3 3 2 2 3 3 3" xfId="16546" xr:uid="{00000000-0005-0000-0000-0000E0400000}"/>
    <cellStyle name="Percent 2 3 3 3 2 2 3 3 4" xfId="16547" xr:uid="{00000000-0005-0000-0000-0000E1400000}"/>
    <cellStyle name="Percent 2 3 3 3 2 2 3 4" xfId="16548" xr:uid="{00000000-0005-0000-0000-0000E2400000}"/>
    <cellStyle name="Percent 2 3 3 3 2 2 3 5" xfId="16549" xr:uid="{00000000-0005-0000-0000-0000E3400000}"/>
    <cellStyle name="Percent 2 3 3 3 2 2 3 6" xfId="16550" xr:uid="{00000000-0005-0000-0000-0000E4400000}"/>
    <cellStyle name="Percent 2 3 3 3 2 2 4" xfId="16551" xr:uid="{00000000-0005-0000-0000-0000E5400000}"/>
    <cellStyle name="Percent 2 3 3 3 2 2 4 2" xfId="16552" xr:uid="{00000000-0005-0000-0000-0000E6400000}"/>
    <cellStyle name="Percent 2 3 3 3 2 2 4 3" xfId="16553" xr:uid="{00000000-0005-0000-0000-0000E7400000}"/>
    <cellStyle name="Percent 2 3 3 3 2 2 4 4" xfId="16554" xr:uid="{00000000-0005-0000-0000-0000E8400000}"/>
    <cellStyle name="Percent 2 3 3 3 2 2 5" xfId="16555" xr:uid="{00000000-0005-0000-0000-0000E9400000}"/>
    <cellStyle name="Percent 2 3 3 3 2 2 5 2" xfId="16556" xr:uid="{00000000-0005-0000-0000-0000EA400000}"/>
    <cellStyle name="Percent 2 3 3 3 2 2 5 3" xfId="16557" xr:uid="{00000000-0005-0000-0000-0000EB400000}"/>
    <cellStyle name="Percent 2 3 3 3 2 2 5 4" xfId="16558" xr:uid="{00000000-0005-0000-0000-0000EC400000}"/>
    <cellStyle name="Percent 2 3 3 3 2 2 6" xfId="16559" xr:uid="{00000000-0005-0000-0000-0000ED400000}"/>
    <cellStyle name="Percent 2 3 3 3 2 2 7" xfId="16560" xr:uid="{00000000-0005-0000-0000-0000EE400000}"/>
    <cellStyle name="Percent 2 3 3 3 2 2 8" xfId="16561" xr:uid="{00000000-0005-0000-0000-0000EF400000}"/>
    <cellStyle name="Percent 2 3 3 3 2 3" xfId="16562" xr:uid="{00000000-0005-0000-0000-0000F0400000}"/>
    <cellStyle name="Percent 2 3 3 3 2 3 2" xfId="16563" xr:uid="{00000000-0005-0000-0000-0000F1400000}"/>
    <cellStyle name="Percent 2 3 3 3 2 3 2 2" xfId="16564" xr:uid="{00000000-0005-0000-0000-0000F2400000}"/>
    <cellStyle name="Percent 2 3 3 3 2 3 2 2 2" xfId="16565" xr:uid="{00000000-0005-0000-0000-0000F3400000}"/>
    <cellStyle name="Percent 2 3 3 3 2 3 2 2 3" xfId="16566" xr:uid="{00000000-0005-0000-0000-0000F4400000}"/>
    <cellStyle name="Percent 2 3 3 3 2 3 2 2 4" xfId="16567" xr:uid="{00000000-0005-0000-0000-0000F5400000}"/>
    <cellStyle name="Percent 2 3 3 3 2 3 2 3" xfId="16568" xr:uid="{00000000-0005-0000-0000-0000F6400000}"/>
    <cellStyle name="Percent 2 3 3 3 2 3 2 3 2" xfId="16569" xr:uid="{00000000-0005-0000-0000-0000F7400000}"/>
    <cellStyle name="Percent 2 3 3 3 2 3 2 3 3" xfId="16570" xr:uid="{00000000-0005-0000-0000-0000F8400000}"/>
    <cellStyle name="Percent 2 3 3 3 2 3 2 3 4" xfId="16571" xr:uid="{00000000-0005-0000-0000-0000F9400000}"/>
    <cellStyle name="Percent 2 3 3 3 2 3 2 4" xfId="16572" xr:uid="{00000000-0005-0000-0000-0000FA400000}"/>
    <cellStyle name="Percent 2 3 3 3 2 3 2 5" xfId="16573" xr:uid="{00000000-0005-0000-0000-0000FB400000}"/>
    <cellStyle name="Percent 2 3 3 3 2 3 2 6" xfId="16574" xr:uid="{00000000-0005-0000-0000-0000FC400000}"/>
    <cellStyle name="Percent 2 3 3 3 2 3 3" xfId="16575" xr:uid="{00000000-0005-0000-0000-0000FD400000}"/>
    <cellStyle name="Percent 2 3 3 3 2 3 3 2" xfId="16576" xr:uid="{00000000-0005-0000-0000-0000FE400000}"/>
    <cellStyle name="Percent 2 3 3 3 2 3 3 2 2" xfId="16577" xr:uid="{00000000-0005-0000-0000-0000FF400000}"/>
    <cellStyle name="Percent 2 3 3 3 2 3 3 2 3" xfId="16578" xr:uid="{00000000-0005-0000-0000-000000410000}"/>
    <cellStyle name="Percent 2 3 3 3 2 3 3 2 4" xfId="16579" xr:uid="{00000000-0005-0000-0000-000001410000}"/>
    <cellStyle name="Percent 2 3 3 3 2 3 3 3" xfId="16580" xr:uid="{00000000-0005-0000-0000-000002410000}"/>
    <cellStyle name="Percent 2 3 3 3 2 3 3 3 2" xfId="16581" xr:uid="{00000000-0005-0000-0000-000003410000}"/>
    <cellStyle name="Percent 2 3 3 3 2 3 3 3 3" xfId="16582" xr:uid="{00000000-0005-0000-0000-000004410000}"/>
    <cellStyle name="Percent 2 3 3 3 2 3 3 3 4" xfId="16583" xr:uid="{00000000-0005-0000-0000-000005410000}"/>
    <cellStyle name="Percent 2 3 3 3 2 3 3 4" xfId="16584" xr:uid="{00000000-0005-0000-0000-000006410000}"/>
    <cellStyle name="Percent 2 3 3 3 2 3 3 5" xfId="16585" xr:uid="{00000000-0005-0000-0000-000007410000}"/>
    <cellStyle name="Percent 2 3 3 3 2 3 3 6" xfId="16586" xr:uid="{00000000-0005-0000-0000-000008410000}"/>
    <cellStyle name="Percent 2 3 3 3 2 3 4" xfId="16587" xr:uid="{00000000-0005-0000-0000-000009410000}"/>
    <cellStyle name="Percent 2 3 3 3 2 3 4 2" xfId="16588" xr:uid="{00000000-0005-0000-0000-00000A410000}"/>
    <cellStyle name="Percent 2 3 3 3 2 3 4 3" xfId="16589" xr:uid="{00000000-0005-0000-0000-00000B410000}"/>
    <cellStyle name="Percent 2 3 3 3 2 3 4 4" xfId="16590" xr:uid="{00000000-0005-0000-0000-00000C410000}"/>
    <cellStyle name="Percent 2 3 3 3 2 3 5" xfId="16591" xr:uid="{00000000-0005-0000-0000-00000D410000}"/>
    <cellStyle name="Percent 2 3 3 3 2 3 5 2" xfId="16592" xr:uid="{00000000-0005-0000-0000-00000E410000}"/>
    <cellStyle name="Percent 2 3 3 3 2 3 5 3" xfId="16593" xr:uid="{00000000-0005-0000-0000-00000F410000}"/>
    <cellStyle name="Percent 2 3 3 3 2 3 5 4" xfId="16594" xr:uid="{00000000-0005-0000-0000-000010410000}"/>
    <cellStyle name="Percent 2 3 3 3 2 3 6" xfId="16595" xr:uid="{00000000-0005-0000-0000-000011410000}"/>
    <cellStyle name="Percent 2 3 3 3 2 3 7" xfId="16596" xr:uid="{00000000-0005-0000-0000-000012410000}"/>
    <cellStyle name="Percent 2 3 3 3 2 3 8" xfId="16597" xr:uid="{00000000-0005-0000-0000-000013410000}"/>
    <cellStyle name="Percent 2 3 3 3 2 4" xfId="16598" xr:uid="{00000000-0005-0000-0000-000014410000}"/>
    <cellStyle name="Percent 2 3 3 3 2 4 2" xfId="16599" xr:uid="{00000000-0005-0000-0000-000015410000}"/>
    <cellStyle name="Percent 2 3 3 3 2 4 2 2" xfId="16600" xr:uid="{00000000-0005-0000-0000-000016410000}"/>
    <cellStyle name="Percent 2 3 3 3 2 4 2 3" xfId="16601" xr:uid="{00000000-0005-0000-0000-000017410000}"/>
    <cellStyle name="Percent 2 3 3 3 2 4 2 4" xfId="16602" xr:uid="{00000000-0005-0000-0000-000018410000}"/>
    <cellStyle name="Percent 2 3 3 3 2 4 3" xfId="16603" xr:uid="{00000000-0005-0000-0000-000019410000}"/>
    <cellStyle name="Percent 2 3 3 3 2 4 3 2" xfId="16604" xr:uid="{00000000-0005-0000-0000-00001A410000}"/>
    <cellStyle name="Percent 2 3 3 3 2 4 3 3" xfId="16605" xr:uid="{00000000-0005-0000-0000-00001B410000}"/>
    <cellStyle name="Percent 2 3 3 3 2 4 3 4" xfId="16606" xr:uid="{00000000-0005-0000-0000-00001C410000}"/>
    <cellStyle name="Percent 2 3 3 3 2 4 4" xfId="16607" xr:uid="{00000000-0005-0000-0000-00001D410000}"/>
    <cellStyle name="Percent 2 3 3 3 2 4 5" xfId="16608" xr:uid="{00000000-0005-0000-0000-00001E410000}"/>
    <cellStyle name="Percent 2 3 3 3 2 4 6" xfId="16609" xr:uid="{00000000-0005-0000-0000-00001F410000}"/>
    <cellStyle name="Percent 2 3 3 3 2 5" xfId="16610" xr:uid="{00000000-0005-0000-0000-000020410000}"/>
    <cellStyle name="Percent 2 3 3 3 2 5 2" xfId="16611" xr:uid="{00000000-0005-0000-0000-000021410000}"/>
    <cellStyle name="Percent 2 3 3 3 2 5 2 2" xfId="16612" xr:uid="{00000000-0005-0000-0000-000022410000}"/>
    <cellStyle name="Percent 2 3 3 3 2 5 2 3" xfId="16613" xr:uid="{00000000-0005-0000-0000-000023410000}"/>
    <cellStyle name="Percent 2 3 3 3 2 5 2 4" xfId="16614" xr:uid="{00000000-0005-0000-0000-000024410000}"/>
    <cellStyle name="Percent 2 3 3 3 2 5 3" xfId="16615" xr:uid="{00000000-0005-0000-0000-000025410000}"/>
    <cellStyle name="Percent 2 3 3 3 2 5 3 2" xfId="16616" xr:uid="{00000000-0005-0000-0000-000026410000}"/>
    <cellStyle name="Percent 2 3 3 3 2 5 3 3" xfId="16617" xr:uid="{00000000-0005-0000-0000-000027410000}"/>
    <cellStyle name="Percent 2 3 3 3 2 5 3 4" xfId="16618" xr:uid="{00000000-0005-0000-0000-000028410000}"/>
    <cellStyle name="Percent 2 3 3 3 2 5 4" xfId="16619" xr:uid="{00000000-0005-0000-0000-000029410000}"/>
    <cellStyle name="Percent 2 3 3 3 2 5 5" xfId="16620" xr:uid="{00000000-0005-0000-0000-00002A410000}"/>
    <cellStyle name="Percent 2 3 3 3 2 5 6" xfId="16621" xr:uid="{00000000-0005-0000-0000-00002B410000}"/>
    <cellStyle name="Percent 2 3 3 3 2 6" xfId="16622" xr:uid="{00000000-0005-0000-0000-00002C410000}"/>
    <cellStyle name="Percent 2 3 3 3 2 6 2" xfId="16623" xr:uid="{00000000-0005-0000-0000-00002D410000}"/>
    <cellStyle name="Percent 2 3 3 3 2 6 3" xfId="16624" xr:uid="{00000000-0005-0000-0000-00002E410000}"/>
    <cellStyle name="Percent 2 3 3 3 2 6 4" xfId="16625" xr:uid="{00000000-0005-0000-0000-00002F410000}"/>
    <cellStyle name="Percent 2 3 3 3 2 7" xfId="16626" xr:uid="{00000000-0005-0000-0000-000030410000}"/>
    <cellStyle name="Percent 2 3 3 3 2 7 2" xfId="16627" xr:uid="{00000000-0005-0000-0000-000031410000}"/>
    <cellStyle name="Percent 2 3 3 3 2 7 3" xfId="16628" xr:uid="{00000000-0005-0000-0000-000032410000}"/>
    <cellStyle name="Percent 2 3 3 3 2 7 4" xfId="16629" xr:uid="{00000000-0005-0000-0000-000033410000}"/>
    <cellStyle name="Percent 2 3 3 3 2 8" xfId="16630" xr:uid="{00000000-0005-0000-0000-000034410000}"/>
    <cellStyle name="Percent 2 3 3 3 2 9" xfId="16631" xr:uid="{00000000-0005-0000-0000-000035410000}"/>
    <cellStyle name="Percent 2 3 3 3 3" xfId="16632" xr:uid="{00000000-0005-0000-0000-000036410000}"/>
    <cellStyle name="Percent 2 3 3 3 3 2" xfId="16633" xr:uid="{00000000-0005-0000-0000-000037410000}"/>
    <cellStyle name="Percent 2 3 3 3 3 2 2" xfId="16634" xr:uid="{00000000-0005-0000-0000-000038410000}"/>
    <cellStyle name="Percent 2 3 3 3 3 2 2 2" xfId="16635" xr:uid="{00000000-0005-0000-0000-000039410000}"/>
    <cellStyle name="Percent 2 3 3 3 3 2 2 3" xfId="16636" xr:uid="{00000000-0005-0000-0000-00003A410000}"/>
    <cellStyle name="Percent 2 3 3 3 3 2 2 4" xfId="16637" xr:uid="{00000000-0005-0000-0000-00003B410000}"/>
    <cellStyle name="Percent 2 3 3 3 3 2 3" xfId="16638" xr:uid="{00000000-0005-0000-0000-00003C410000}"/>
    <cellStyle name="Percent 2 3 3 3 3 2 3 2" xfId="16639" xr:uid="{00000000-0005-0000-0000-00003D410000}"/>
    <cellStyle name="Percent 2 3 3 3 3 2 3 3" xfId="16640" xr:uid="{00000000-0005-0000-0000-00003E410000}"/>
    <cellStyle name="Percent 2 3 3 3 3 2 3 4" xfId="16641" xr:uid="{00000000-0005-0000-0000-00003F410000}"/>
    <cellStyle name="Percent 2 3 3 3 3 2 4" xfId="16642" xr:uid="{00000000-0005-0000-0000-000040410000}"/>
    <cellStyle name="Percent 2 3 3 3 3 2 5" xfId="16643" xr:uid="{00000000-0005-0000-0000-000041410000}"/>
    <cellStyle name="Percent 2 3 3 3 3 2 6" xfId="16644" xr:uid="{00000000-0005-0000-0000-000042410000}"/>
    <cellStyle name="Percent 2 3 3 3 3 3" xfId="16645" xr:uid="{00000000-0005-0000-0000-000043410000}"/>
    <cellStyle name="Percent 2 3 3 3 3 3 2" xfId="16646" xr:uid="{00000000-0005-0000-0000-000044410000}"/>
    <cellStyle name="Percent 2 3 3 3 3 3 2 2" xfId="16647" xr:uid="{00000000-0005-0000-0000-000045410000}"/>
    <cellStyle name="Percent 2 3 3 3 3 3 2 3" xfId="16648" xr:uid="{00000000-0005-0000-0000-000046410000}"/>
    <cellStyle name="Percent 2 3 3 3 3 3 2 4" xfId="16649" xr:uid="{00000000-0005-0000-0000-000047410000}"/>
    <cellStyle name="Percent 2 3 3 3 3 3 3" xfId="16650" xr:uid="{00000000-0005-0000-0000-000048410000}"/>
    <cellStyle name="Percent 2 3 3 3 3 3 3 2" xfId="16651" xr:uid="{00000000-0005-0000-0000-000049410000}"/>
    <cellStyle name="Percent 2 3 3 3 3 3 3 3" xfId="16652" xr:uid="{00000000-0005-0000-0000-00004A410000}"/>
    <cellStyle name="Percent 2 3 3 3 3 3 3 4" xfId="16653" xr:uid="{00000000-0005-0000-0000-00004B410000}"/>
    <cellStyle name="Percent 2 3 3 3 3 3 4" xfId="16654" xr:uid="{00000000-0005-0000-0000-00004C410000}"/>
    <cellStyle name="Percent 2 3 3 3 3 3 5" xfId="16655" xr:uid="{00000000-0005-0000-0000-00004D410000}"/>
    <cellStyle name="Percent 2 3 3 3 3 3 6" xfId="16656" xr:uid="{00000000-0005-0000-0000-00004E410000}"/>
    <cellStyle name="Percent 2 3 3 3 3 4" xfId="16657" xr:uid="{00000000-0005-0000-0000-00004F410000}"/>
    <cellStyle name="Percent 2 3 3 3 3 4 2" xfId="16658" xr:uid="{00000000-0005-0000-0000-000050410000}"/>
    <cellStyle name="Percent 2 3 3 3 3 4 3" xfId="16659" xr:uid="{00000000-0005-0000-0000-000051410000}"/>
    <cellStyle name="Percent 2 3 3 3 3 4 4" xfId="16660" xr:uid="{00000000-0005-0000-0000-000052410000}"/>
    <cellStyle name="Percent 2 3 3 3 3 5" xfId="16661" xr:uid="{00000000-0005-0000-0000-000053410000}"/>
    <cellStyle name="Percent 2 3 3 3 3 5 2" xfId="16662" xr:uid="{00000000-0005-0000-0000-000054410000}"/>
    <cellStyle name="Percent 2 3 3 3 3 5 3" xfId="16663" xr:uid="{00000000-0005-0000-0000-000055410000}"/>
    <cellStyle name="Percent 2 3 3 3 3 5 4" xfId="16664" xr:uid="{00000000-0005-0000-0000-000056410000}"/>
    <cellStyle name="Percent 2 3 3 3 3 6" xfId="16665" xr:uid="{00000000-0005-0000-0000-000057410000}"/>
    <cellStyle name="Percent 2 3 3 3 3 7" xfId="16666" xr:uid="{00000000-0005-0000-0000-000058410000}"/>
    <cellStyle name="Percent 2 3 3 3 3 8" xfId="16667" xr:uid="{00000000-0005-0000-0000-000059410000}"/>
    <cellStyle name="Percent 2 3 3 3 4" xfId="16668" xr:uid="{00000000-0005-0000-0000-00005A410000}"/>
    <cellStyle name="Percent 2 3 3 3 4 2" xfId="16669" xr:uid="{00000000-0005-0000-0000-00005B410000}"/>
    <cellStyle name="Percent 2 3 3 3 4 2 2" xfId="16670" xr:uid="{00000000-0005-0000-0000-00005C410000}"/>
    <cellStyle name="Percent 2 3 3 3 4 2 2 2" xfId="16671" xr:uid="{00000000-0005-0000-0000-00005D410000}"/>
    <cellStyle name="Percent 2 3 3 3 4 2 2 3" xfId="16672" xr:uid="{00000000-0005-0000-0000-00005E410000}"/>
    <cellStyle name="Percent 2 3 3 3 4 2 2 4" xfId="16673" xr:uid="{00000000-0005-0000-0000-00005F410000}"/>
    <cellStyle name="Percent 2 3 3 3 4 2 3" xfId="16674" xr:uid="{00000000-0005-0000-0000-000060410000}"/>
    <cellStyle name="Percent 2 3 3 3 4 2 3 2" xfId="16675" xr:uid="{00000000-0005-0000-0000-000061410000}"/>
    <cellStyle name="Percent 2 3 3 3 4 2 3 3" xfId="16676" xr:uid="{00000000-0005-0000-0000-000062410000}"/>
    <cellStyle name="Percent 2 3 3 3 4 2 3 4" xfId="16677" xr:uid="{00000000-0005-0000-0000-000063410000}"/>
    <cellStyle name="Percent 2 3 3 3 4 2 4" xfId="16678" xr:uid="{00000000-0005-0000-0000-000064410000}"/>
    <cellStyle name="Percent 2 3 3 3 4 2 5" xfId="16679" xr:uid="{00000000-0005-0000-0000-000065410000}"/>
    <cellStyle name="Percent 2 3 3 3 4 2 6" xfId="16680" xr:uid="{00000000-0005-0000-0000-000066410000}"/>
    <cellStyle name="Percent 2 3 3 3 4 3" xfId="16681" xr:uid="{00000000-0005-0000-0000-000067410000}"/>
    <cellStyle name="Percent 2 3 3 3 4 3 2" xfId="16682" xr:uid="{00000000-0005-0000-0000-000068410000}"/>
    <cellStyle name="Percent 2 3 3 3 4 3 2 2" xfId="16683" xr:uid="{00000000-0005-0000-0000-000069410000}"/>
    <cellStyle name="Percent 2 3 3 3 4 3 2 3" xfId="16684" xr:uid="{00000000-0005-0000-0000-00006A410000}"/>
    <cellStyle name="Percent 2 3 3 3 4 3 2 4" xfId="16685" xr:uid="{00000000-0005-0000-0000-00006B410000}"/>
    <cellStyle name="Percent 2 3 3 3 4 3 3" xfId="16686" xr:uid="{00000000-0005-0000-0000-00006C410000}"/>
    <cellStyle name="Percent 2 3 3 3 4 3 3 2" xfId="16687" xr:uid="{00000000-0005-0000-0000-00006D410000}"/>
    <cellStyle name="Percent 2 3 3 3 4 3 3 3" xfId="16688" xr:uid="{00000000-0005-0000-0000-00006E410000}"/>
    <cellStyle name="Percent 2 3 3 3 4 3 3 4" xfId="16689" xr:uid="{00000000-0005-0000-0000-00006F410000}"/>
    <cellStyle name="Percent 2 3 3 3 4 3 4" xfId="16690" xr:uid="{00000000-0005-0000-0000-000070410000}"/>
    <cellStyle name="Percent 2 3 3 3 4 3 5" xfId="16691" xr:uid="{00000000-0005-0000-0000-000071410000}"/>
    <cellStyle name="Percent 2 3 3 3 4 3 6" xfId="16692" xr:uid="{00000000-0005-0000-0000-000072410000}"/>
    <cellStyle name="Percent 2 3 3 3 4 4" xfId="16693" xr:uid="{00000000-0005-0000-0000-000073410000}"/>
    <cellStyle name="Percent 2 3 3 3 4 4 2" xfId="16694" xr:uid="{00000000-0005-0000-0000-000074410000}"/>
    <cellStyle name="Percent 2 3 3 3 4 4 3" xfId="16695" xr:uid="{00000000-0005-0000-0000-000075410000}"/>
    <cellStyle name="Percent 2 3 3 3 4 4 4" xfId="16696" xr:uid="{00000000-0005-0000-0000-000076410000}"/>
    <cellStyle name="Percent 2 3 3 3 4 5" xfId="16697" xr:uid="{00000000-0005-0000-0000-000077410000}"/>
    <cellStyle name="Percent 2 3 3 3 4 5 2" xfId="16698" xr:uid="{00000000-0005-0000-0000-000078410000}"/>
    <cellStyle name="Percent 2 3 3 3 4 5 3" xfId="16699" xr:uid="{00000000-0005-0000-0000-000079410000}"/>
    <cellStyle name="Percent 2 3 3 3 4 5 4" xfId="16700" xr:uid="{00000000-0005-0000-0000-00007A410000}"/>
    <cellStyle name="Percent 2 3 3 3 4 6" xfId="16701" xr:uid="{00000000-0005-0000-0000-00007B410000}"/>
    <cellStyle name="Percent 2 3 3 3 4 7" xfId="16702" xr:uid="{00000000-0005-0000-0000-00007C410000}"/>
    <cellStyle name="Percent 2 3 3 3 4 8" xfId="16703" xr:uid="{00000000-0005-0000-0000-00007D410000}"/>
    <cellStyle name="Percent 2 3 3 3 5" xfId="16704" xr:uid="{00000000-0005-0000-0000-00007E410000}"/>
    <cellStyle name="Percent 2 3 3 3 5 2" xfId="16705" xr:uid="{00000000-0005-0000-0000-00007F410000}"/>
    <cellStyle name="Percent 2 3 3 3 5 2 2" xfId="16706" xr:uid="{00000000-0005-0000-0000-000080410000}"/>
    <cellStyle name="Percent 2 3 3 3 5 2 2 2" xfId="16707" xr:uid="{00000000-0005-0000-0000-000081410000}"/>
    <cellStyle name="Percent 2 3 3 3 5 2 2 3" xfId="16708" xr:uid="{00000000-0005-0000-0000-000082410000}"/>
    <cellStyle name="Percent 2 3 3 3 5 2 2 4" xfId="16709" xr:uid="{00000000-0005-0000-0000-000083410000}"/>
    <cellStyle name="Percent 2 3 3 3 5 2 3" xfId="16710" xr:uid="{00000000-0005-0000-0000-000084410000}"/>
    <cellStyle name="Percent 2 3 3 3 5 2 3 2" xfId="16711" xr:uid="{00000000-0005-0000-0000-000085410000}"/>
    <cellStyle name="Percent 2 3 3 3 5 2 3 3" xfId="16712" xr:uid="{00000000-0005-0000-0000-000086410000}"/>
    <cellStyle name="Percent 2 3 3 3 5 2 3 4" xfId="16713" xr:uid="{00000000-0005-0000-0000-000087410000}"/>
    <cellStyle name="Percent 2 3 3 3 5 2 4" xfId="16714" xr:uid="{00000000-0005-0000-0000-000088410000}"/>
    <cellStyle name="Percent 2 3 3 3 5 2 5" xfId="16715" xr:uid="{00000000-0005-0000-0000-000089410000}"/>
    <cellStyle name="Percent 2 3 3 3 5 2 6" xfId="16716" xr:uid="{00000000-0005-0000-0000-00008A410000}"/>
    <cellStyle name="Percent 2 3 3 3 5 3" xfId="16717" xr:uid="{00000000-0005-0000-0000-00008B410000}"/>
    <cellStyle name="Percent 2 3 3 3 5 3 2" xfId="16718" xr:uid="{00000000-0005-0000-0000-00008C410000}"/>
    <cellStyle name="Percent 2 3 3 3 5 3 2 2" xfId="16719" xr:uid="{00000000-0005-0000-0000-00008D410000}"/>
    <cellStyle name="Percent 2 3 3 3 5 3 2 3" xfId="16720" xr:uid="{00000000-0005-0000-0000-00008E410000}"/>
    <cellStyle name="Percent 2 3 3 3 5 3 2 4" xfId="16721" xr:uid="{00000000-0005-0000-0000-00008F410000}"/>
    <cellStyle name="Percent 2 3 3 3 5 3 3" xfId="16722" xr:uid="{00000000-0005-0000-0000-000090410000}"/>
    <cellStyle name="Percent 2 3 3 3 5 3 3 2" xfId="16723" xr:uid="{00000000-0005-0000-0000-000091410000}"/>
    <cellStyle name="Percent 2 3 3 3 5 3 3 3" xfId="16724" xr:uid="{00000000-0005-0000-0000-000092410000}"/>
    <cellStyle name="Percent 2 3 3 3 5 3 3 4" xfId="16725" xr:uid="{00000000-0005-0000-0000-000093410000}"/>
    <cellStyle name="Percent 2 3 3 3 5 3 4" xfId="16726" xr:uid="{00000000-0005-0000-0000-000094410000}"/>
    <cellStyle name="Percent 2 3 3 3 5 3 5" xfId="16727" xr:uid="{00000000-0005-0000-0000-000095410000}"/>
    <cellStyle name="Percent 2 3 3 3 5 3 6" xfId="16728" xr:uid="{00000000-0005-0000-0000-000096410000}"/>
    <cellStyle name="Percent 2 3 3 3 5 4" xfId="16729" xr:uid="{00000000-0005-0000-0000-000097410000}"/>
    <cellStyle name="Percent 2 3 3 3 5 4 2" xfId="16730" xr:uid="{00000000-0005-0000-0000-000098410000}"/>
    <cellStyle name="Percent 2 3 3 3 5 4 3" xfId="16731" xr:uid="{00000000-0005-0000-0000-000099410000}"/>
    <cellStyle name="Percent 2 3 3 3 5 4 4" xfId="16732" xr:uid="{00000000-0005-0000-0000-00009A410000}"/>
    <cellStyle name="Percent 2 3 3 3 5 5" xfId="16733" xr:uid="{00000000-0005-0000-0000-00009B410000}"/>
    <cellStyle name="Percent 2 3 3 3 5 5 2" xfId="16734" xr:uid="{00000000-0005-0000-0000-00009C410000}"/>
    <cellStyle name="Percent 2 3 3 3 5 5 3" xfId="16735" xr:uid="{00000000-0005-0000-0000-00009D410000}"/>
    <cellStyle name="Percent 2 3 3 3 5 5 4" xfId="16736" xr:uid="{00000000-0005-0000-0000-00009E410000}"/>
    <cellStyle name="Percent 2 3 3 3 5 6" xfId="16737" xr:uid="{00000000-0005-0000-0000-00009F410000}"/>
    <cellStyle name="Percent 2 3 3 3 5 7" xfId="16738" xr:uid="{00000000-0005-0000-0000-0000A0410000}"/>
    <cellStyle name="Percent 2 3 3 3 5 8" xfId="16739" xr:uid="{00000000-0005-0000-0000-0000A1410000}"/>
    <cellStyle name="Percent 2 3 3 3 6" xfId="16740" xr:uid="{00000000-0005-0000-0000-0000A2410000}"/>
    <cellStyle name="Percent 2 3 3 3 6 2" xfId="16741" xr:uid="{00000000-0005-0000-0000-0000A3410000}"/>
    <cellStyle name="Percent 2 3 3 3 6 2 2" xfId="16742" xr:uid="{00000000-0005-0000-0000-0000A4410000}"/>
    <cellStyle name="Percent 2 3 3 3 6 2 3" xfId="16743" xr:uid="{00000000-0005-0000-0000-0000A5410000}"/>
    <cellStyle name="Percent 2 3 3 3 6 2 4" xfId="16744" xr:uid="{00000000-0005-0000-0000-0000A6410000}"/>
    <cellStyle name="Percent 2 3 3 3 6 3" xfId="16745" xr:uid="{00000000-0005-0000-0000-0000A7410000}"/>
    <cellStyle name="Percent 2 3 3 3 6 3 2" xfId="16746" xr:uid="{00000000-0005-0000-0000-0000A8410000}"/>
    <cellStyle name="Percent 2 3 3 3 6 3 3" xfId="16747" xr:uid="{00000000-0005-0000-0000-0000A9410000}"/>
    <cellStyle name="Percent 2 3 3 3 6 3 4" xfId="16748" xr:uid="{00000000-0005-0000-0000-0000AA410000}"/>
    <cellStyle name="Percent 2 3 3 3 6 4" xfId="16749" xr:uid="{00000000-0005-0000-0000-0000AB410000}"/>
    <cellStyle name="Percent 2 3 3 3 6 5" xfId="16750" xr:uid="{00000000-0005-0000-0000-0000AC410000}"/>
    <cellStyle name="Percent 2 3 3 3 6 6" xfId="16751" xr:uid="{00000000-0005-0000-0000-0000AD410000}"/>
    <cellStyle name="Percent 2 3 3 3 7" xfId="16752" xr:uid="{00000000-0005-0000-0000-0000AE410000}"/>
    <cellStyle name="Percent 2 3 3 3 7 2" xfId="16753" xr:uid="{00000000-0005-0000-0000-0000AF410000}"/>
    <cellStyle name="Percent 2 3 3 3 7 2 2" xfId="16754" xr:uid="{00000000-0005-0000-0000-0000B0410000}"/>
    <cellStyle name="Percent 2 3 3 3 7 2 3" xfId="16755" xr:uid="{00000000-0005-0000-0000-0000B1410000}"/>
    <cellStyle name="Percent 2 3 3 3 7 2 4" xfId="16756" xr:uid="{00000000-0005-0000-0000-0000B2410000}"/>
    <cellStyle name="Percent 2 3 3 3 7 3" xfId="16757" xr:uid="{00000000-0005-0000-0000-0000B3410000}"/>
    <cellStyle name="Percent 2 3 3 3 7 3 2" xfId="16758" xr:uid="{00000000-0005-0000-0000-0000B4410000}"/>
    <cellStyle name="Percent 2 3 3 3 7 3 3" xfId="16759" xr:uid="{00000000-0005-0000-0000-0000B5410000}"/>
    <cellStyle name="Percent 2 3 3 3 7 3 4" xfId="16760" xr:uid="{00000000-0005-0000-0000-0000B6410000}"/>
    <cellStyle name="Percent 2 3 3 3 7 4" xfId="16761" xr:uid="{00000000-0005-0000-0000-0000B7410000}"/>
    <cellStyle name="Percent 2 3 3 3 7 5" xfId="16762" xr:uid="{00000000-0005-0000-0000-0000B8410000}"/>
    <cellStyle name="Percent 2 3 3 3 7 6" xfId="16763" xr:uid="{00000000-0005-0000-0000-0000B9410000}"/>
    <cellStyle name="Percent 2 3 3 3 8" xfId="16764" xr:uid="{00000000-0005-0000-0000-0000BA410000}"/>
    <cellStyle name="Percent 2 3 3 3 8 2" xfId="16765" xr:uid="{00000000-0005-0000-0000-0000BB410000}"/>
    <cellStyle name="Percent 2 3 3 3 8 3" xfId="16766" xr:uid="{00000000-0005-0000-0000-0000BC410000}"/>
    <cellStyle name="Percent 2 3 3 3 8 4" xfId="16767" xr:uid="{00000000-0005-0000-0000-0000BD410000}"/>
    <cellStyle name="Percent 2 3 3 3 9" xfId="16768" xr:uid="{00000000-0005-0000-0000-0000BE410000}"/>
    <cellStyle name="Percent 2 3 3 3 9 2" xfId="16769" xr:uid="{00000000-0005-0000-0000-0000BF410000}"/>
    <cellStyle name="Percent 2 3 3 3 9 3" xfId="16770" xr:uid="{00000000-0005-0000-0000-0000C0410000}"/>
    <cellStyle name="Percent 2 3 3 3 9 4" xfId="16771" xr:uid="{00000000-0005-0000-0000-0000C1410000}"/>
    <cellStyle name="Percent 2 3 3 4" xfId="16772" xr:uid="{00000000-0005-0000-0000-0000C2410000}"/>
    <cellStyle name="Percent 2 3 3 4 10" xfId="16773" xr:uid="{00000000-0005-0000-0000-0000C3410000}"/>
    <cellStyle name="Percent 2 3 3 4 2" xfId="16774" xr:uid="{00000000-0005-0000-0000-0000C4410000}"/>
    <cellStyle name="Percent 2 3 3 4 2 2" xfId="16775" xr:uid="{00000000-0005-0000-0000-0000C5410000}"/>
    <cellStyle name="Percent 2 3 3 4 2 2 2" xfId="16776" xr:uid="{00000000-0005-0000-0000-0000C6410000}"/>
    <cellStyle name="Percent 2 3 3 4 2 2 2 2" xfId="16777" xr:uid="{00000000-0005-0000-0000-0000C7410000}"/>
    <cellStyle name="Percent 2 3 3 4 2 2 2 3" xfId="16778" xr:uid="{00000000-0005-0000-0000-0000C8410000}"/>
    <cellStyle name="Percent 2 3 3 4 2 2 2 4" xfId="16779" xr:uid="{00000000-0005-0000-0000-0000C9410000}"/>
    <cellStyle name="Percent 2 3 3 4 2 2 3" xfId="16780" xr:uid="{00000000-0005-0000-0000-0000CA410000}"/>
    <cellStyle name="Percent 2 3 3 4 2 2 3 2" xfId="16781" xr:uid="{00000000-0005-0000-0000-0000CB410000}"/>
    <cellStyle name="Percent 2 3 3 4 2 2 3 3" xfId="16782" xr:uid="{00000000-0005-0000-0000-0000CC410000}"/>
    <cellStyle name="Percent 2 3 3 4 2 2 3 4" xfId="16783" xr:uid="{00000000-0005-0000-0000-0000CD410000}"/>
    <cellStyle name="Percent 2 3 3 4 2 2 4" xfId="16784" xr:uid="{00000000-0005-0000-0000-0000CE410000}"/>
    <cellStyle name="Percent 2 3 3 4 2 2 5" xfId="16785" xr:uid="{00000000-0005-0000-0000-0000CF410000}"/>
    <cellStyle name="Percent 2 3 3 4 2 2 6" xfId="16786" xr:uid="{00000000-0005-0000-0000-0000D0410000}"/>
    <cellStyle name="Percent 2 3 3 4 2 3" xfId="16787" xr:uid="{00000000-0005-0000-0000-0000D1410000}"/>
    <cellStyle name="Percent 2 3 3 4 2 3 2" xfId="16788" xr:uid="{00000000-0005-0000-0000-0000D2410000}"/>
    <cellStyle name="Percent 2 3 3 4 2 3 2 2" xfId="16789" xr:uid="{00000000-0005-0000-0000-0000D3410000}"/>
    <cellStyle name="Percent 2 3 3 4 2 3 2 3" xfId="16790" xr:uid="{00000000-0005-0000-0000-0000D4410000}"/>
    <cellStyle name="Percent 2 3 3 4 2 3 2 4" xfId="16791" xr:uid="{00000000-0005-0000-0000-0000D5410000}"/>
    <cellStyle name="Percent 2 3 3 4 2 3 3" xfId="16792" xr:uid="{00000000-0005-0000-0000-0000D6410000}"/>
    <cellStyle name="Percent 2 3 3 4 2 3 3 2" xfId="16793" xr:uid="{00000000-0005-0000-0000-0000D7410000}"/>
    <cellStyle name="Percent 2 3 3 4 2 3 3 3" xfId="16794" xr:uid="{00000000-0005-0000-0000-0000D8410000}"/>
    <cellStyle name="Percent 2 3 3 4 2 3 3 4" xfId="16795" xr:uid="{00000000-0005-0000-0000-0000D9410000}"/>
    <cellStyle name="Percent 2 3 3 4 2 3 4" xfId="16796" xr:uid="{00000000-0005-0000-0000-0000DA410000}"/>
    <cellStyle name="Percent 2 3 3 4 2 3 5" xfId="16797" xr:uid="{00000000-0005-0000-0000-0000DB410000}"/>
    <cellStyle name="Percent 2 3 3 4 2 3 6" xfId="16798" xr:uid="{00000000-0005-0000-0000-0000DC410000}"/>
    <cellStyle name="Percent 2 3 3 4 2 4" xfId="16799" xr:uid="{00000000-0005-0000-0000-0000DD410000}"/>
    <cellStyle name="Percent 2 3 3 4 2 4 2" xfId="16800" xr:uid="{00000000-0005-0000-0000-0000DE410000}"/>
    <cellStyle name="Percent 2 3 3 4 2 4 3" xfId="16801" xr:uid="{00000000-0005-0000-0000-0000DF410000}"/>
    <cellStyle name="Percent 2 3 3 4 2 4 4" xfId="16802" xr:uid="{00000000-0005-0000-0000-0000E0410000}"/>
    <cellStyle name="Percent 2 3 3 4 2 5" xfId="16803" xr:uid="{00000000-0005-0000-0000-0000E1410000}"/>
    <cellStyle name="Percent 2 3 3 4 2 5 2" xfId="16804" xr:uid="{00000000-0005-0000-0000-0000E2410000}"/>
    <cellStyle name="Percent 2 3 3 4 2 5 3" xfId="16805" xr:uid="{00000000-0005-0000-0000-0000E3410000}"/>
    <cellStyle name="Percent 2 3 3 4 2 5 4" xfId="16806" xr:uid="{00000000-0005-0000-0000-0000E4410000}"/>
    <cellStyle name="Percent 2 3 3 4 2 6" xfId="16807" xr:uid="{00000000-0005-0000-0000-0000E5410000}"/>
    <cellStyle name="Percent 2 3 3 4 2 7" xfId="16808" xr:uid="{00000000-0005-0000-0000-0000E6410000}"/>
    <cellStyle name="Percent 2 3 3 4 2 8" xfId="16809" xr:uid="{00000000-0005-0000-0000-0000E7410000}"/>
    <cellStyle name="Percent 2 3 3 4 3" xfId="16810" xr:uid="{00000000-0005-0000-0000-0000E8410000}"/>
    <cellStyle name="Percent 2 3 3 4 3 2" xfId="16811" xr:uid="{00000000-0005-0000-0000-0000E9410000}"/>
    <cellStyle name="Percent 2 3 3 4 3 2 2" xfId="16812" xr:uid="{00000000-0005-0000-0000-0000EA410000}"/>
    <cellStyle name="Percent 2 3 3 4 3 2 2 2" xfId="16813" xr:uid="{00000000-0005-0000-0000-0000EB410000}"/>
    <cellStyle name="Percent 2 3 3 4 3 2 2 3" xfId="16814" xr:uid="{00000000-0005-0000-0000-0000EC410000}"/>
    <cellStyle name="Percent 2 3 3 4 3 2 2 4" xfId="16815" xr:uid="{00000000-0005-0000-0000-0000ED410000}"/>
    <cellStyle name="Percent 2 3 3 4 3 2 3" xfId="16816" xr:uid="{00000000-0005-0000-0000-0000EE410000}"/>
    <cellStyle name="Percent 2 3 3 4 3 2 3 2" xfId="16817" xr:uid="{00000000-0005-0000-0000-0000EF410000}"/>
    <cellStyle name="Percent 2 3 3 4 3 2 3 3" xfId="16818" xr:uid="{00000000-0005-0000-0000-0000F0410000}"/>
    <cellStyle name="Percent 2 3 3 4 3 2 3 4" xfId="16819" xr:uid="{00000000-0005-0000-0000-0000F1410000}"/>
    <cellStyle name="Percent 2 3 3 4 3 2 4" xfId="16820" xr:uid="{00000000-0005-0000-0000-0000F2410000}"/>
    <cellStyle name="Percent 2 3 3 4 3 2 5" xfId="16821" xr:uid="{00000000-0005-0000-0000-0000F3410000}"/>
    <cellStyle name="Percent 2 3 3 4 3 2 6" xfId="16822" xr:uid="{00000000-0005-0000-0000-0000F4410000}"/>
    <cellStyle name="Percent 2 3 3 4 3 3" xfId="16823" xr:uid="{00000000-0005-0000-0000-0000F5410000}"/>
    <cellStyle name="Percent 2 3 3 4 3 3 2" xfId="16824" xr:uid="{00000000-0005-0000-0000-0000F6410000}"/>
    <cellStyle name="Percent 2 3 3 4 3 3 2 2" xfId="16825" xr:uid="{00000000-0005-0000-0000-0000F7410000}"/>
    <cellStyle name="Percent 2 3 3 4 3 3 2 3" xfId="16826" xr:uid="{00000000-0005-0000-0000-0000F8410000}"/>
    <cellStyle name="Percent 2 3 3 4 3 3 2 4" xfId="16827" xr:uid="{00000000-0005-0000-0000-0000F9410000}"/>
    <cellStyle name="Percent 2 3 3 4 3 3 3" xfId="16828" xr:uid="{00000000-0005-0000-0000-0000FA410000}"/>
    <cellStyle name="Percent 2 3 3 4 3 3 3 2" xfId="16829" xr:uid="{00000000-0005-0000-0000-0000FB410000}"/>
    <cellStyle name="Percent 2 3 3 4 3 3 3 3" xfId="16830" xr:uid="{00000000-0005-0000-0000-0000FC410000}"/>
    <cellStyle name="Percent 2 3 3 4 3 3 3 4" xfId="16831" xr:uid="{00000000-0005-0000-0000-0000FD410000}"/>
    <cellStyle name="Percent 2 3 3 4 3 3 4" xfId="16832" xr:uid="{00000000-0005-0000-0000-0000FE410000}"/>
    <cellStyle name="Percent 2 3 3 4 3 3 5" xfId="16833" xr:uid="{00000000-0005-0000-0000-0000FF410000}"/>
    <cellStyle name="Percent 2 3 3 4 3 3 6" xfId="16834" xr:uid="{00000000-0005-0000-0000-000000420000}"/>
    <cellStyle name="Percent 2 3 3 4 3 4" xfId="16835" xr:uid="{00000000-0005-0000-0000-000001420000}"/>
    <cellStyle name="Percent 2 3 3 4 3 4 2" xfId="16836" xr:uid="{00000000-0005-0000-0000-000002420000}"/>
    <cellStyle name="Percent 2 3 3 4 3 4 3" xfId="16837" xr:uid="{00000000-0005-0000-0000-000003420000}"/>
    <cellStyle name="Percent 2 3 3 4 3 4 4" xfId="16838" xr:uid="{00000000-0005-0000-0000-000004420000}"/>
    <cellStyle name="Percent 2 3 3 4 3 5" xfId="16839" xr:uid="{00000000-0005-0000-0000-000005420000}"/>
    <cellStyle name="Percent 2 3 3 4 3 5 2" xfId="16840" xr:uid="{00000000-0005-0000-0000-000006420000}"/>
    <cellStyle name="Percent 2 3 3 4 3 5 3" xfId="16841" xr:uid="{00000000-0005-0000-0000-000007420000}"/>
    <cellStyle name="Percent 2 3 3 4 3 5 4" xfId="16842" xr:uid="{00000000-0005-0000-0000-000008420000}"/>
    <cellStyle name="Percent 2 3 3 4 3 6" xfId="16843" xr:uid="{00000000-0005-0000-0000-000009420000}"/>
    <cellStyle name="Percent 2 3 3 4 3 7" xfId="16844" xr:uid="{00000000-0005-0000-0000-00000A420000}"/>
    <cellStyle name="Percent 2 3 3 4 3 8" xfId="16845" xr:uid="{00000000-0005-0000-0000-00000B420000}"/>
    <cellStyle name="Percent 2 3 3 4 4" xfId="16846" xr:uid="{00000000-0005-0000-0000-00000C420000}"/>
    <cellStyle name="Percent 2 3 3 4 4 2" xfId="16847" xr:uid="{00000000-0005-0000-0000-00000D420000}"/>
    <cellStyle name="Percent 2 3 3 4 4 2 2" xfId="16848" xr:uid="{00000000-0005-0000-0000-00000E420000}"/>
    <cellStyle name="Percent 2 3 3 4 4 2 3" xfId="16849" xr:uid="{00000000-0005-0000-0000-00000F420000}"/>
    <cellStyle name="Percent 2 3 3 4 4 2 4" xfId="16850" xr:uid="{00000000-0005-0000-0000-000010420000}"/>
    <cellStyle name="Percent 2 3 3 4 4 3" xfId="16851" xr:uid="{00000000-0005-0000-0000-000011420000}"/>
    <cellStyle name="Percent 2 3 3 4 4 3 2" xfId="16852" xr:uid="{00000000-0005-0000-0000-000012420000}"/>
    <cellStyle name="Percent 2 3 3 4 4 3 3" xfId="16853" xr:uid="{00000000-0005-0000-0000-000013420000}"/>
    <cellStyle name="Percent 2 3 3 4 4 3 4" xfId="16854" xr:uid="{00000000-0005-0000-0000-000014420000}"/>
    <cellStyle name="Percent 2 3 3 4 4 4" xfId="16855" xr:uid="{00000000-0005-0000-0000-000015420000}"/>
    <cellStyle name="Percent 2 3 3 4 4 5" xfId="16856" xr:uid="{00000000-0005-0000-0000-000016420000}"/>
    <cellStyle name="Percent 2 3 3 4 4 6" xfId="16857" xr:uid="{00000000-0005-0000-0000-000017420000}"/>
    <cellStyle name="Percent 2 3 3 4 5" xfId="16858" xr:uid="{00000000-0005-0000-0000-000018420000}"/>
    <cellStyle name="Percent 2 3 3 4 5 2" xfId="16859" xr:uid="{00000000-0005-0000-0000-000019420000}"/>
    <cellStyle name="Percent 2 3 3 4 5 2 2" xfId="16860" xr:uid="{00000000-0005-0000-0000-00001A420000}"/>
    <cellStyle name="Percent 2 3 3 4 5 2 3" xfId="16861" xr:uid="{00000000-0005-0000-0000-00001B420000}"/>
    <cellStyle name="Percent 2 3 3 4 5 2 4" xfId="16862" xr:uid="{00000000-0005-0000-0000-00001C420000}"/>
    <cellStyle name="Percent 2 3 3 4 5 3" xfId="16863" xr:uid="{00000000-0005-0000-0000-00001D420000}"/>
    <cellStyle name="Percent 2 3 3 4 5 3 2" xfId="16864" xr:uid="{00000000-0005-0000-0000-00001E420000}"/>
    <cellStyle name="Percent 2 3 3 4 5 3 3" xfId="16865" xr:uid="{00000000-0005-0000-0000-00001F420000}"/>
    <cellStyle name="Percent 2 3 3 4 5 3 4" xfId="16866" xr:uid="{00000000-0005-0000-0000-000020420000}"/>
    <cellStyle name="Percent 2 3 3 4 5 4" xfId="16867" xr:uid="{00000000-0005-0000-0000-000021420000}"/>
    <cellStyle name="Percent 2 3 3 4 5 5" xfId="16868" xr:uid="{00000000-0005-0000-0000-000022420000}"/>
    <cellStyle name="Percent 2 3 3 4 5 6" xfId="16869" xr:uid="{00000000-0005-0000-0000-000023420000}"/>
    <cellStyle name="Percent 2 3 3 4 6" xfId="16870" xr:uid="{00000000-0005-0000-0000-000024420000}"/>
    <cellStyle name="Percent 2 3 3 4 6 2" xfId="16871" xr:uid="{00000000-0005-0000-0000-000025420000}"/>
    <cellStyle name="Percent 2 3 3 4 6 3" xfId="16872" xr:uid="{00000000-0005-0000-0000-000026420000}"/>
    <cellStyle name="Percent 2 3 3 4 6 4" xfId="16873" xr:uid="{00000000-0005-0000-0000-000027420000}"/>
    <cellStyle name="Percent 2 3 3 4 7" xfId="16874" xr:uid="{00000000-0005-0000-0000-000028420000}"/>
    <cellStyle name="Percent 2 3 3 4 7 2" xfId="16875" xr:uid="{00000000-0005-0000-0000-000029420000}"/>
    <cellStyle name="Percent 2 3 3 4 7 3" xfId="16876" xr:uid="{00000000-0005-0000-0000-00002A420000}"/>
    <cellStyle name="Percent 2 3 3 4 7 4" xfId="16877" xr:uid="{00000000-0005-0000-0000-00002B420000}"/>
    <cellStyle name="Percent 2 3 3 4 8" xfId="16878" xr:uid="{00000000-0005-0000-0000-00002C420000}"/>
    <cellStyle name="Percent 2 3 3 4 9" xfId="16879" xr:uid="{00000000-0005-0000-0000-00002D420000}"/>
    <cellStyle name="Percent 2 3 3 5" xfId="16880" xr:uid="{00000000-0005-0000-0000-00002E420000}"/>
    <cellStyle name="Percent 2 3 3 5 2" xfId="16881" xr:uid="{00000000-0005-0000-0000-00002F420000}"/>
    <cellStyle name="Percent 2 3 3 5 2 2" xfId="16882" xr:uid="{00000000-0005-0000-0000-000030420000}"/>
    <cellStyle name="Percent 2 3 3 5 2 2 2" xfId="16883" xr:uid="{00000000-0005-0000-0000-000031420000}"/>
    <cellStyle name="Percent 2 3 3 5 2 2 3" xfId="16884" xr:uid="{00000000-0005-0000-0000-000032420000}"/>
    <cellStyle name="Percent 2 3 3 5 2 2 4" xfId="16885" xr:uid="{00000000-0005-0000-0000-000033420000}"/>
    <cellStyle name="Percent 2 3 3 5 2 3" xfId="16886" xr:uid="{00000000-0005-0000-0000-000034420000}"/>
    <cellStyle name="Percent 2 3 3 5 2 3 2" xfId="16887" xr:uid="{00000000-0005-0000-0000-000035420000}"/>
    <cellStyle name="Percent 2 3 3 5 2 3 3" xfId="16888" xr:uid="{00000000-0005-0000-0000-000036420000}"/>
    <cellStyle name="Percent 2 3 3 5 2 3 4" xfId="16889" xr:uid="{00000000-0005-0000-0000-000037420000}"/>
    <cellStyle name="Percent 2 3 3 5 2 4" xfId="16890" xr:uid="{00000000-0005-0000-0000-000038420000}"/>
    <cellStyle name="Percent 2 3 3 5 2 5" xfId="16891" xr:uid="{00000000-0005-0000-0000-000039420000}"/>
    <cellStyle name="Percent 2 3 3 5 2 6" xfId="16892" xr:uid="{00000000-0005-0000-0000-00003A420000}"/>
    <cellStyle name="Percent 2 3 3 5 3" xfId="16893" xr:uid="{00000000-0005-0000-0000-00003B420000}"/>
    <cellStyle name="Percent 2 3 3 5 3 2" xfId="16894" xr:uid="{00000000-0005-0000-0000-00003C420000}"/>
    <cellStyle name="Percent 2 3 3 5 3 2 2" xfId="16895" xr:uid="{00000000-0005-0000-0000-00003D420000}"/>
    <cellStyle name="Percent 2 3 3 5 3 2 3" xfId="16896" xr:uid="{00000000-0005-0000-0000-00003E420000}"/>
    <cellStyle name="Percent 2 3 3 5 3 2 4" xfId="16897" xr:uid="{00000000-0005-0000-0000-00003F420000}"/>
    <cellStyle name="Percent 2 3 3 5 3 3" xfId="16898" xr:uid="{00000000-0005-0000-0000-000040420000}"/>
    <cellStyle name="Percent 2 3 3 5 3 3 2" xfId="16899" xr:uid="{00000000-0005-0000-0000-000041420000}"/>
    <cellStyle name="Percent 2 3 3 5 3 3 3" xfId="16900" xr:uid="{00000000-0005-0000-0000-000042420000}"/>
    <cellStyle name="Percent 2 3 3 5 3 3 4" xfId="16901" xr:uid="{00000000-0005-0000-0000-000043420000}"/>
    <cellStyle name="Percent 2 3 3 5 3 4" xfId="16902" xr:uid="{00000000-0005-0000-0000-000044420000}"/>
    <cellStyle name="Percent 2 3 3 5 3 5" xfId="16903" xr:uid="{00000000-0005-0000-0000-000045420000}"/>
    <cellStyle name="Percent 2 3 3 5 3 6" xfId="16904" xr:uid="{00000000-0005-0000-0000-000046420000}"/>
    <cellStyle name="Percent 2 3 3 5 4" xfId="16905" xr:uid="{00000000-0005-0000-0000-000047420000}"/>
    <cellStyle name="Percent 2 3 3 5 4 2" xfId="16906" xr:uid="{00000000-0005-0000-0000-000048420000}"/>
    <cellStyle name="Percent 2 3 3 5 4 3" xfId="16907" xr:uid="{00000000-0005-0000-0000-000049420000}"/>
    <cellStyle name="Percent 2 3 3 5 4 4" xfId="16908" xr:uid="{00000000-0005-0000-0000-00004A420000}"/>
    <cellStyle name="Percent 2 3 3 5 5" xfId="16909" xr:uid="{00000000-0005-0000-0000-00004B420000}"/>
    <cellStyle name="Percent 2 3 3 5 5 2" xfId="16910" xr:uid="{00000000-0005-0000-0000-00004C420000}"/>
    <cellStyle name="Percent 2 3 3 5 5 3" xfId="16911" xr:uid="{00000000-0005-0000-0000-00004D420000}"/>
    <cellStyle name="Percent 2 3 3 5 5 4" xfId="16912" xr:uid="{00000000-0005-0000-0000-00004E420000}"/>
    <cellStyle name="Percent 2 3 3 5 6" xfId="16913" xr:uid="{00000000-0005-0000-0000-00004F420000}"/>
    <cellStyle name="Percent 2 3 3 5 7" xfId="16914" xr:uid="{00000000-0005-0000-0000-000050420000}"/>
    <cellStyle name="Percent 2 3 3 5 8" xfId="16915" xr:uid="{00000000-0005-0000-0000-000051420000}"/>
    <cellStyle name="Percent 2 3 3 6" xfId="16916" xr:uid="{00000000-0005-0000-0000-000052420000}"/>
    <cellStyle name="Percent 2 3 3 6 2" xfId="16917" xr:uid="{00000000-0005-0000-0000-000053420000}"/>
    <cellStyle name="Percent 2 3 3 6 2 2" xfId="16918" xr:uid="{00000000-0005-0000-0000-000054420000}"/>
    <cellStyle name="Percent 2 3 3 6 2 2 2" xfId="16919" xr:uid="{00000000-0005-0000-0000-000055420000}"/>
    <cellStyle name="Percent 2 3 3 6 2 2 3" xfId="16920" xr:uid="{00000000-0005-0000-0000-000056420000}"/>
    <cellStyle name="Percent 2 3 3 6 2 2 4" xfId="16921" xr:uid="{00000000-0005-0000-0000-000057420000}"/>
    <cellStyle name="Percent 2 3 3 6 2 3" xfId="16922" xr:uid="{00000000-0005-0000-0000-000058420000}"/>
    <cellStyle name="Percent 2 3 3 6 2 3 2" xfId="16923" xr:uid="{00000000-0005-0000-0000-000059420000}"/>
    <cellStyle name="Percent 2 3 3 6 2 3 3" xfId="16924" xr:uid="{00000000-0005-0000-0000-00005A420000}"/>
    <cellStyle name="Percent 2 3 3 6 2 3 4" xfId="16925" xr:uid="{00000000-0005-0000-0000-00005B420000}"/>
    <cellStyle name="Percent 2 3 3 6 2 4" xfId="16926" xr:uid="{00000000-0005-0000-0000-00005C420000}"/>
    <cellStyle name="Percent 2 3 3 6 2 5" xfId="16927" xr:uid="{00000000-0005-0000-0000-00005D420000}"/>
    <cellStyle name="Percent 2 3 3 6 2 6" xfId="16928" xr:uid="{00000000-0005-0000-0000-00005E420000}"/>
    <cellStyle name="Percent 2 3 3 6 3" xfId="16929" xr:uid="{00000000-0005-0000-0000-00005F420000}"/>
    <cellStyle name="Percent 2 3 3 6 3 2" xfId="16930" xr:uid="{00000000-0005-0000-0000-000060420000}"/>
    <cellStyle name="Percent 2 3 3 6 3 2 2" xfId="16931" xr:uid="{00000000-0005-0000-0000-000061420000}"/>
    <cellStyle name="Percent 2 3 3 6 3 2 3" xfId="16932" xr:uid="{00000000-0005-0000-0000-000062420000}"/>
    <cellStyle name="Percent 2 3 3 6 3 2 4" xfId="16933" xr:uid="{00000000-0005-0000-0000-000063420000}"/>
    <cellStyle name="Percent 2 3 3 6 3 3" xfId="16934" xr:uid="{00000000-0005-0000-0000-000064420000}"/>
    <cellStyle name="Percent 2 3 3 6 3 3 2" xfId="16935" xr:uid="{00000000-0005-0000-0000-000065420000}"/>
    <cellStyle name="Percent 2 3 3 6 3 3 3" xfId="16936" xr:uid="{00000000-0005-0000-0000-000066420000}"/>
    <cellStyle name="Percent 2 3 3 6 3 3 4" xfId="16937" xr:uid="{00000000-0005-0000-0000-000067420000}"/>
    <cellStyle name="Percent 2 3 3 6 3 4" xfId="16938" xr:uid="{00000000-0005-0000-0000-000068420000}"/>
    <cellStyle name="Percent 2 3 3 6 3 5" xfId="16939" xr:uid="{00000000-0005-0000-0000-000069420000}"/>
    <cellStyle name="Percent 2 3 3 6 3 6" xfId="16940" xr:uid="{00000000-0005-0000-0000-00006A420000}"/>
    <cellStyle name="Percent 2 3 3 6 4" xfId="16941" xr:uid="{00000000-0005-0000-0000-00006B420000}"/>
    <cellStyle name="Percent 2 3 3 6 4 2" xfId="16942" xr:uid="{00000000-0005-0000-0000-00006C420000}"/>
    <cellStyle name="Percent 2 3 3 6 4 3" xfId="16943" xr:uid="{00000000-0005-0000-0000-00006D420000}"/>
    <cellStyle name="Percent 2 3 3 6 4 4" xfId="16944" xr:uid="{00000000-0005-0000-0000-00006E420000}"/>
    <cellStyle name="Percent 2 3 3 6 5" xfId="16945" xr:uid="{00000000-0005-0000-0000-00006F420000}"/>
    <cellStyle name="Percent 2 3 3 6 5 2" xfId="16946" xr:uid="{00000000-0005-0000-0000-000070420000}"/>
    <cellStyle name="Percent 2 3 3 6 5 3" xfId="16947" xr:uid="{00000000-0005-0000-0000-000071420000}"/>
    <cellStyle name="Percent 2 3 3 6 5 4" xfId="16948" xr:uid="{00000000-0005-0000-0000-000072420000}"/>
    <cellStyle name="Percent 2 3 3 6 6" xfId="16949" xr:uid="{00000000-0005-0000-0000-000073420000}"/>
    <cellStyle name="Percent 2 3 3 6 7" xfId="16950" xr:uid="{00000000-0005-0000-0000-000074420000}"/>
    <cellStyle name="Percent 2 3 3 6 8" xfId="16951" xr:uid="{00000000-0005-0000-0000-000075420000}"/>
    <cellStyle name="Percent 2 3 3 7" xfId="16952" xr:uid="{00000000-0005-0000-0000-000076420000}"/>
    <cellStyle name="Percent 2 3 3 7 2" xfId="16953" xr:uid="{00000000-0005-0000-0000-000077420000}"/>
    <cellStyle name="Percent 2 3 3 7 2 2" xfId="16954" xr:uid="{00000000-0005-0000-0000-000078420000}"/>
    <cellStyle name="Percent 2 3 3 7 2 2 2" xfId="16955" xr:uid="{00000000-0005-0000-0000-000079420000}"/>
    <cellStyle name="Percent 2 3 3 7 2 2 3" xfId="16956" xr:uid="{00000000-0005-0000-0000-00007A420000}"/>
    <cellStyle name="Percent 2 3 3 7 2 2 4" xfId="16957" xr:uid="{00000000-0005-0000-0000-00007B420000}"/>
    <cellStyle name="Percent 2 3 3 7 2 3" xfId="16958" xr:uid="{00000000-0005-0000-0000-00007C420000}"/>
    <cellStyle name="Percent 2 3 3 7 2 3 2" xfId="16959" xr:uid="{00000000-0005-0000-0000-00007D420000}"/>
    <cellStyle name="Percent 2 3 3 7 2 3 3" xfId="16960" xr:uid="{00000000-0005-0000-0000-00007E420000}"/>
    <cellStyle name="Percent 2 3 3 7 2 3 4" xfId="16961" xr:uid="{00000000-0005-0000-0000-00007F420000}"/>
    <cellStyle name="Percent 2 3 3 7 2 4" xfId="16962" xr:uid="{00000000-0005-0000-0000-000080420000}"/>
    <cellStyle name="Percent 2 3 3 7 2 5" xfId="16963" xr:uid="{00000000-0005-0000-0000-000081420000}"/>
    <cellStyle name="Percent 2 3 3 7 2 6" xfId="16964" xr:uid="{00000000-0005-0000-0000-000082420000}"/>
    <cellStyle name="Percent 2 3 3 7 3" xfId="16965" xr:uid="{00000000-0005-0000-0000-000083420000}"/>
    <cellStyle name="Percent 2 3 3 7 3 2" xfId="16966" xr:uid="{00000000-0005-0000-0000-000084420000}"/>
    <cellStyle name="Percent 2 3 3 7 3 2 2" xfId="16967" xr:uid="{00000000-0005-0000-0000-000085420000}"/>
    <cellStyle name="Percent 2 3 3 7 3 2 3" xfId="16968" xr:uid="{00000000-0005-0000-0000-000086420000}"/>
    <cellStyle name="Percent 2 3 3 7 3 2 4" xfId="16969" xr:uid="{00000000-0005-0000-0000-000087420000}"/>
    <cellStyle name="Percent 2 3 3 7 3 3" xfId="16970" xr:uid="{00000000-0005-0000-0000-000088420000}"/>
    <cellStyle name="Percent 2 3 3 7 3 3 2" xfId="16971" xr:uid="{00000000-0005-0000-0000-000089420000}"/>
    <cellStyle name="Percent 2 3 3 7 3 3 3" xfId="16972" xr:uid="{00000000-0005-0000-0000-00008A420000}"/>
    <cellStyle name="Percent 2 3 3 7 3 3 4" xfId="16973" xr:uid="{00000000-0005-0000-0000-00008B420000}"/>
    <cellStyle name="Percent 2 3 3 7 3 4" xfId="16974" xr:uid="{00000000-0005-0000-0000-00008C420000}"/>
    <cellStyle name="Percent 2 3 3 7 3 5" xfId="16975" xr:uid="{00000000-0005-0000-0000-00008D420000}"/>
    <cellStyle name="Percent 2 3 3 7 3 6" xfId="16976" xr:uid="{00000000-0005-0000-0000-00008E420000}"/>
    <cellStyle name="Percent 2 3 3 7 4" xfId="16977" xr:uid="{00000000-0005-0000-0000-00008F420000}"/>
    <cellStyle name="Percent 2 3 3 7 4 2" xfId="16978" xr:uid="{00000000-0005-0000-0000-000090420000}"/>
    <cellStyle name="Percent 2 3 3 7 4 3" xfId="16979" xr:uid="{00000000-0005-0000-0000-000091420000}"/>
    <cellStyle name="Percent 2 3 3 7 4 4" xfId="16980" xr:uid="{00000000-0005-0000-0000-000092420000}"/>
    <cellStyle name="Percent 2 3 3 7 5" xfId="16981" xr:uid="{00000000-0005-0000-0000-000093420000}"/>
    <cellStyle name="Percent 2 3 3 7 5 2" xfId="16982" xr:uid="{00000000-0005-0000-0000-000094420000}"/>
    <cellStyle name="Percent 2 3 3 7 5 3" xfId="16983" xr:uid="{00000000-0005-0000-0000-000095420000}"/>
    <cellStyle name="Percent 2 3 3 7 5 4" xfId="16984" xr:uid="{00000000-0005-0000-0000-000096420000}"/>
    <cellStyle name="Percent 2 3 3 7 6" xfId="16985" xr:uid="{00000000-0005-0000-0000-000097420000}"/>
    <cellStyle name="Percent 2 3 3 7 7" xfId="16986" xr:uid="{00000000-0005-0000-0000-000098420000}"/>
    <cellStyle name="Percent 2 3 3 7 8" xfId="16987" xr:uid="{00000000-0005-0000-0000-000099420000}"/>
    <cellStyle name="Percent 2 3 3 8" xfId="16988" xr:uid="{00000000-0005-0000-0000-00009A420000}"/>
    <cellStyle name="Percent 2 3 3 8 2" xfId="16989" xr:uid="{00000000-0005-0000-0000-00009B420000}"/>
    <cellStyle name="Percent 2 3 3 8 2 2" xfId="16990" xr:uid="{00000000-0005-0000-0000-00009C420000}"/>
    <cellStyle name="Percent 2 3 3 8 2 3" xfId="16991" xr:uid="{00000000-0005-0000-0000-00009D420000}"/>
    <cellStyle name="Percent 2 3 3 8 2 4" xfId="16992" xr:uid="{00000000-0005-0000-0000-00009E420000}"/>
    <cellStyle name="Percent 2 3 3 8 3" xfId="16993" xr:uid="{00000000-0005-0000-0000-00009F420000}"/>
    <cellStyle name="Percent 2 3 3 8 3 2" xfId="16994" xr:uid="{00000000-0005-0000-0000-0000A0420000}"/>
    <cellStyle name="Percent 2 3 3 8 3 3" xfId="16995" xr:uid="{00000000-0005-0000-0000-0000A1420000}"/>
    <cellStyle name="Percent 2 3 3 8 3 4" xfId="16996" xr:uid="{00000000-0005-0000-0000-0000A2420000}"/>
    <cellStyle name="Percent 2 3 3 8 4" xfId="16997" xr:uid="{00000000-0005-0000-0000-0000A3420000}"/>
    <cellStyle name="Percent 2 3 3 8 5" xfId="16998" xr:uid="{00000000-0005-0000-0000-0000A4420000}"/>
    <cellStyle name="Percent 2 3 3 8 6" xfId="16999" xr:uid="{00000000-0005-0000-0000-0000A5420000}"/>
    <cellStyle name="Percent 2 3 3 9" xfId="17000" xr:uid="{00000000-0005-0000-0000-0000A6420000}"/>
    <cellStyle name="Percent 2 3 3 9 2" xfId="17001" xr:uid="{00000000-0005-0000-0000-0000A7420000}"/>
    <cellStyle name="Percent 2 3 3 9 2 2" xfId="17002" xr:uid="{00000000-0005-0000-0000-0000A8420000}"/>
    <cellStyle name="Percent 2 3 3 9 2 3" xfId="17003" xr:uid="{00000000-0005-0000-0000-0000A9420000}"/>
    <cellStyle name="Percent 2 3 3 9 2 4" xfId="17004" xr:uid="{00000000-0005-0000-0000-0000AA420000}"/>
    <cellStyle name="Percent 2 3 3 9 3" xfId="17005" xr:uid="{00000000-0005-0000-0000-0000AB420000}"/>
    <cellStyle name="Percent 2 3 3 9 3 2" xfId="17006" xr:uid="{00000000-0005-0000-0000-0000AC420000}"/>
    <cellStyle name="Percent 2 3 3 9 3 3" xfId="17007" xr:uid="{00000000-0005-0000-0000-0000AD420000}"/>
    <cellStyle name="Percent 2 3 3 9 3 4" xfId="17008" xr:uid="{00000000-0005-0000-0000-0000AE420000}"/>
    <cellStyle name="Percent 2 3 3 9 4" xfId="17009" xr:uid="{00000000-0005-0000-0000-0000AF420000}"/>
    <cellStyle name="Percent 2 3 3 9 5" xfId="17010" xr:uid="{00000000-0005-0000-0000-0000B0420000}"/>
    <cellStyle name="Percent 2 3 3 9 6" xfId="17011" xr:uid="{00000000-0005-0000-0000-0000B1420000}"/>
    <cellStyle name="Percent 2 3 4" xfId="17012" xr:uid="{00000000-0005-0000-0000-0000B2420000}"/>
    <cellStyle name="Percent 2 3 4 10" xfId="17013" xr:uid="{00000000-0005-0000-0000-0000B3420000}"/>
    <cellStyle name="Percent 2 3 4 10 2" xfId="17014" xr:uid="{00000000-0005-0000-0000-0000B4420000}"/>
    <cellStyle name="Percent 2 3 4 10 3" xfId="17015" xr:uid="{00000000-0005-0000-0000-0000B5420000}"/>
    <cellStyle name="Percent 2 3 4 10 4" xfId="17016" xr:uid="{00000000-0005-0000-0000-0000B6420000}"/>
    <cellStyle name="Percent 2 3 4 11" xfId="17017" xr:uid="{00000000-0005-0000-0000-0000B7420000}"/>
    <cellStyle name="Percent 2 3 4 12" xfId="17018" xr:uid="{00000000-0005-0000-0000-0000B8420000}"/>
    <cellStyle name="Percent 2 3 4 13" xfId="17019" xr:uid="{00000000-0005-0000-0000-0000B9420000}"/>
    <cellStyle name="Percent 2 3 4 2" xfId="17020" xr:uid="{00000000-0005-0000-0000-0000BA420000}"/>
    <cellStyle name="Percent 2 3 4 2 10" xfId="17021" xr:uid="{00000000-0005-0000-0000-0000BB420000}"/>
    <cellStyle name="Percent 2 3 4 2 11" xfId="17022" xr:uid="{00000000-0005-0000-0000-0000BC420000}"/>
    <cellStyle name="Percent 2 3 4 2 12" xfId="17023" xr:uid="{00000000-0005-0000-0000-0000BD420000}"/>
    <cellStyle name="Percent 2 3 4 2 2" xfId="17024" xr:uid="{00000000-0005-0000-0000-0000BE420000}"/>
    <cellStyle name="Percent 2 3 4 2 2 10" xfId="17025" xr:uid="{00000000-0005-0000-0000-0000BF420000}"/>
    <cellStyle name="Percent 2 3 4 2 2 2" xfId="17026" xr:uid="{00000000-0005-0000-0000-0000C0420000}"/>
    <cellStyle name="Percent 2 3 4 2 2 2 2" xfId="17027" xr:uid="{00000000-0005-0000-0000-0000C1420000}"/>
    <cellStyle name="Percent 2 3 4 2 2 2 2 2" xfId="17028" xr:uid="{00000000-0005-0000-0000-0000C2420000}"/>
    <cellStyle name="Percent 2 3 4 2 2 2 2 2 2" xfId="17029" xr:uid="{00000000-0005-0000-0000-0000C3420000}"/>
    <cellStyle name="Percent 2 3 4 2 2 2 2 2 3" xfId="17030" xr:uid="{00000000-0005-0000-0000-0000C4420000}"/>
    <cellStyle name="Percent 2 3 4 2 2 2 2 2 4" xfId="17031" xr:uid="{00000000-0005-0000-0000-0000C5420000}"/>
    <cellStyle name="Percent 2 3 4 2 2 2 2 3" xfId="17032" xr:uid="{00000000-0005-0000-0000-0000C6420000}"/>
    <cellStyle name="Percent 2 3 4 2 2 2 2 3 2" xfId="17033" xr:uid="{00000000-0005-0000-0000-0000C7420000}"/>
    <cellStyle name="Percent 2 3 4 2 2 2 2 3 3" xfId="17034" xr:uid="{00000000-0005-0000-0000-0000C8420000}"/>
    <cellStyle name="Percent 2 3 4 2 2 2 2 3 4" xfId="17035" xr:uid="{00000000-0005-0000-0000-0000C9420000}"/>
    <cellStyle name="Percent 2 3 4 2 2 2 2 4" xfId="17036" xr:uid="{00000000-0005-0000-0000-0000CA420000}"/>
    <cellStyle name="Percent 2 3 4 2 2 2 2 5" xfId="17037" xr:uid="{00000000-0005-0000-0000-0000CB420000}"/>
    <cellStyle name="Percent 2 3 4 2 2 2 2 6" xfId="17038" xr:uid="{00000000-0005-0000-0000-0000CC420000}"/>
    <cellStyle name="Percent 2 3 4 2 2 2 3" xfId="17039" xr:uid="{00000000-0005-0000-0000-0000CD420000}"/>
    <cellStyle name="Percent 2 3 4 2 2 2 3 2" xfId="17040" xr:uid="{00000000-0005-0000-0000-0000CE420000}"/>
    <cellStyle name="Percent 2 3 4 2 2 2 3 2 2" xfId="17041" xr:uid="{00000000-0005-0000-0000-0000CF420000}"/>
    <cellStyle name="Percent 2 3 4 2 2 2 3 2 3" xfId="17042" xr:uid="{00000000-0005-0000-0000-0000D0420000}"/>
    <cellStyle name="Percent 2 3 4 2 2 2 3 2 4" xfId="17043" xr:uid="{00000000-0005-0000-0000-0000D1420000}"/>
    <cellStyle name="Percent 2 3 4 2 2 2 3 3" xfId="17044" xr:uid="{00000000-0005-0000-0000-0000D2420000}"/>
    <cellStyle name="Percent 2 3 4 2 2 2 3 3 2" xfId="17045" xr:uid="{00000000-0005-0000-0000-0000D3420000}"/>
    <cellStyle name="Percent 2 3 4 2 2 2 3 3 3" xfId="17046" xr:uid="{00000000-0005-0000-0000-0000D4420000}"/>
    <cellStyle name="Percent 2 3 4 2 2 2 3 3 4" xfId="17047" xr:uid="{00000000-0005-0000-0000-0000D5420000}"/>
    <cellStyle name="Percent 2 3 4 2 2 2 3 4" xfId="17048" xr:uid="{00000000-0005-0000-0000-0000D6420000}"/>
    <cellStyle name="Percent 2 3 4 2 2 2 3 5" xfId="17049" xr:uid="{00000000-0005-0000-0000-0000D7420000}"/>
    <cellStyle name="Percent 2 3 4 2 2 2 3 6" xfId="17050" xr:uid="{00000000-0005-0000-0000-0000D8420000}"/>
    <cellStyle name="Percent 2 3 4 2 2 2 4" xfId="17051" xr:uid="{00000000-0005-0000-0000-0000D9420000}"/>
    <cellStyle name="Percent 2 3 4 2 2 2 4 2" xfId="17052" xr:uid="{00000000-0005-0000-0000-0000DA420000}"/>
    <cellStyle name="Percent 2 3 4 2 2 2 4 3" xfId="17053" xr:uid="{00000000-0005-0000-0000-0000DB420000}"/>
    <cellStyle name="Percent 2 3 4 2 2 2 4 4" xfId="17054" xr:uid="{00000000-0005-0000-0000-0000DC420000}"/>
    <cellStyle name="Percent 2 3 4 2 2 2 5" xfId="17055" xr:uid="{00000000-0005-0000-0000-0000DD420000}"/>
    <cellStyle name="Percent 2 3 4 2 2 2 5 2" xfId="17056" xr:uid="{00000000-0005-0000-0000-0000DE420000}"/>
    <cellStyle name="Percent 2 3 4 2 2 2 5 3" xfId="17057" xr:uid="{00000000-0005-0000-0000-0000DF420000}"/>
    <cellStyle name="Percent 2 3 4 2 2 2 5 4" xfId="17058" xr:uid="{00000000-0005-0000-0000-0000E0420000}"/>
    <cellStyle name="Percent 2 3 4 2 2 2 6" xfId="17059" xr:uid="{00000000-0005-0000-0000-0000E1420000}"/>
    <cellStyle name="Percent 2 3 4 2 2 2 7" xfId="17060" xr:uid="{00000000-0005-0000-0000-0000E2420000}"/>
    <cellStyle name="Percent 2 3 4 2 2 2 8" xfId="17061" xr:uid="{00000000-0005-0000-0000-0000E3420000}"/>
    <cellStyle name="Percent 2 3 4 2 2 3" xfId="17062" xr:uid="{00000000-0005-0000-0000-0000E4420000}"/>
    <cellStyle name="Percent 2 3 4 2 2 3 2" xfId="17063" xr:uid="{00000000-0005-0000-0000-0000E5420000}"/>
    <cellStyle name="Percent 2 3 4 2 2 3 2 2" xfId="17064" xr:uid="{00000000-0005-0000-0000-0000E6420000}"/>
    <cellStyle name="Percent 2 3 4 2 2 3 2 2 2" xfId="17065" xr:uid="{00000000-0005-0000-0000-0000E7420000}"/>
    <cellStyle name="Percent 2 3 4 2 2 3 2 2 3" xfId="17066" xr:uid="{00000000-0005-0000-0000-0000E8420000}"/>
    <cellStyle name="Percent 2 3 4 2 2 3 2 2 4" xfId="17067" xr:uid="{00000000-0005-0000-0000-0000E9420000}"/>
    <cellStyle name="Percent 2 3 4 2 2 3 2 3" xfId="17068" xr:uid="{00000000-0005-0000-0000-0000EA420000}"/>
    <cellStyle name="Percent 2 3 4 2 2 3 2 3 2" xfId="17069" xr:uid="{00000000-0005-0000-0000-0000EB420000}"/>
    <cellStyle name="Percent 2 3 4 2 2 3 2 3 3" xfId="17070" xr:uid="{00000000-0005-0000-0000-0000EC420000}"/>
    <cellStyle name="Percent 2 3 4 2 2 3 2 3 4" xfId="17071" xr:uid="{00000000-0005-0000-0000-0000ED420000}"/>
    <cellStyle name="Percent 2 3 4 2 2 3 2 4" xfId="17072" xr:uid="{00000000-0005-0000-0000-0000EE420000}"/>
    <cellStyle name="Percent 2 3 4 2 2 3 2 5" xfId="17073" xr:uid="{00000000-0005-0000-0000-0000EF420000}"/>
    <cellStyle name="Percent 2 3 4 2 2 3 2 6" xfId="17074" xr:uid="{00000000-0005-0000-0000-0000F0420000}"/>
    <cellStyle name="Percent 2 3 4 2 2 3 3" xfId="17075" xr:uid="{00000000-0005-0000-0000-0000F1420000}"/>
    <cellStyle name="Percent 2 3 4 2 2 3 3 2" xfId="17076" xr:uid="{00000000-0005-0000-0000-0000F2420000}"/>
    <cellStyle name="Percent 2 3 4 2 2 3 3 2 2" xfId="17077" xr:uid="{00000000-0005-0000-0000-0000F3420000}"/>
    <cellStyle name="Percent 2 3 4 2 2 3 3 2 3" xfId="17078" xr:uid="{00000000-0005-0000-0000-0000F4420000}"/>
    <cellStyle name="Percent 2 3 4 2 2 3 3 2 4" xfId="17079" xr:uid="{00000000-0005-0000-0000-0000F5420000}"/>
    <cellStyle name="Percent 2 3 4 2 2 3 3 3" xfId="17080" xr:uid="{00000000-0005-0000-0000-0000F6420000}"/>
    <cellStyle name="Percent 2 3 4 2 2 3 3 3 2" xfId="17081" xr:uid="{00000000-0005-0000-0000-0000F7420000}"/>
    <cellStyle name="Percent 2 3 4 2 2 3 3 3 3" xfId="17082" xr:uid="{00000000-0005-0000-0000-0000F8420000}"/>
    <cellStyle name="Percent 2 3 4 2 2 3 3 3 4" xfId="17083" xr:uid="{00000000-0005-0000-0000-0000F9420000}"/>
    <cellStyle name="Percent 2 3 4 2 2 3 3 4" xfId="17084" xr:uid="{00000000-0005-0000-0000-0000FA420000}"/>
    <cellStyle name="Percent 2 3 4 2 2 3 3 5" xfId="17085" xr:uid="{00000000-0005-0000-0000-0000FB420000}"/>
    <cellStyle name="Percent 2 3 4 2 2 3 3 6" xfId="17086" xr:uid="{00000000-0005-0000-0000-0000FC420000}"/>
    <cellStyle name="Percent 2 3 4 2 2 3 4" xfId="17087" xr:uid="{00000000-0005-0000-0000-0000FD420000}"/>
    <cellStyle name="Percent 2 3 4 2 2 3 4 2" xfId="17088" xr:uid="{00000000-0005-0000-0000-0000FE420000}"/>
    <cellStyle name="Percent 2 3 4 2 2 3 4 3" xfId="17089" xr:uid="{00000000-0005-0000-0000-0000FF420000}"/>
    <cellStyle name="Percent 2 3 4 2 2 3 4 4" xfId="17090" xr:uid="{00000000-0005-0000-0000-000000430000}"/>
    <cellStyle name="Percent 2 3 4 2 2 3 5" xfId="17091" xr:uid="{00000000-0005-0000-0000-000001430000}"/>
    <cellStyle name="Percent 2 3 4 2 2 3 5 2" xfId="17092" xr:uid="{00000000-0005-0000-0000-000002430000}"/>
    <cellStyle name="Percent 2 3 4 2 2 3 5 3" xfId="17093" xr:uid="{00000000-0005-0000-0000-000003430000}"/>
    <cellStyle name="Percent 2 3 4 2 2 3 5 4" xfId="17094" xr:uid="{00000000-0005-0000-0000-000004430000}"/>
    <cellStyle name="Percent 2 3 4 2 2 3 6" xfId="17095" xr:uid="{00000000-0005-0000-0000-000005430000}"/>
    <cellStyle name="Percent 2 3 4 2 2 3 7" xfId="17096" xr:uid="{00000000-0005-0000-0000-000006430000}"/>
    <cellStyle name="Percent 2 3 4 2 2 3 8" xfId="17097" xr:uid="{00000000-0005-0000-0000-000007430000}"/>
    <cellStyle name="Percent 2 3 4 2 2 4" xfId="17098" xr:uid="{00000000-0005-0000-0000-000008430000}"/>
    <cellStyle name="Percent 2 3 4 2 2 4 2" xfId="17099" xr:uid="{00000000-0005-0000-0000-000009430000}"/>
    <cellStyle name="Percent 2 3 4 2 2 4 2 2" xfId="17100" xr:uid="{00000000-0005-0000-0000-00000A430000}"/>
    <cellStyle name="Percent 2 3 4 2 2 4 2 3" xfId="17101" xr:uid="{00000000-0005-0000-0000-00000B430000}"/>
    <cellStyle name="Percent 2 3 4 2 2 4 2 4" xfId="17102" xr:uid="{00000000-0005-0000-0000-00000C430000}"/>
    <cellStyle name="Percent 2 3 4 2 2 4 3" xfId="17103" xr:uid="{00000000-0005-0000-0000-00000D430000}"/>
    <cellStyle name="Percent 2 3 4 2 2 4 3 2" xfId="17104" xr:uid="{00000000-0005-0000-0000-00000E430000}"/>
    <cellStyle name="Percent 2 3 4 2 2 4 3 3" xfId="17105" xr:uid="{00000000-0005-0000-0000-00000F430000}"/>
    <cellStyle name="Percent 2 3 4 2 2 4 3 4" xfId="17106" xr:uid="{00000000-0005-0000-0000-000010430000}"/>
    <cellStyle name="Percent 2 3 4 2 2 4 4" xfId="17107" xr:uid="{00000000-0005-0000-0000-000011430000}"/>
    <cellStyle name="Percent 2 3 4 2 2 4 5" xfId="17108" xr:uid="{00000000-0005-0000-0000-000012430000}"/>
    <cellStyle name="Percent 2 3 4 2 2 4 6" xfId="17109" xr:uid="{00000000-0005-0000-0000-000013430000}"/>
    <cellStyle name="Percent 2 3 4 2 2 5" xfId="17110" xr:uid="{00000000-0005-0000-0000-000014430000}"/>
    <cellStyle name="Percent 2 3 4 2 2 5 2" xfId="17111" xr:uid="{00000000-0005-0000-0000-000015430000}"/>
    <cellStyle name="Percent 2 3 4 2 2 5 2 2" xfId="17112" xr:uid="{00000000-0005-0000-0000-000016430000}"/>
    <cellStyle name="Percent 2 3 4 2 2 5 2 3" xfId="17113" xr:uid="{00000000-0005-0000-0000-000017430000}"/>
    <cellStyle name="Percent 2 3 4 2 2 5 2 4" xfId="17114" xr:uid="{00000000-0005-0000-0000-000018430000}"/>
    <cellStyle name="Percent 2 3 4 2 2 5 3" xfId="17115" xr:uid="{00000000-0005-0000-0000-000019430000}"/>
    <cellStyle name="Percent 2 3 4 2 2 5 3 2" xfId="17116" xr:uid="{00000000-0005-0000-0000-00001A430000}"/>
    <cellStyle name="Percent 2 3 4 2 2 5 3 3" xfId="17117" xr:uid="{00000000-0005-0000-0000-00001B430000}"/>
    <cellStyle name="Percent 2 3 4 2 2 5 3 4" xfId="17118" xr:uid="{00000000-0005-0000-0000-00001C430000}"/>
    <cellStyle name="Percent 2 3 4 2 2 5 4" xfId="17119" xr:uid="{00000000-0005-0000-0000-00001D430000}"/>
    <cellStyle name="Percent 2 3 4 2 2 5 5" xfId="17120" xr:uid="{00000000-0005-0000-0000-00001E430000}"/>
    <cellStyle name="Percent 2 3 4 2 2 5 6" xfId="17121" xr:uid="{00000000-0005-0000-0000-00001F430000}"/>
    <cellStyle name="Percent 2 3 4 2 2 6" xfId="17122" xr:uid="{00000000-0005-0000-0000-000020430000}"/>
    <cellStyle name="Percent 2 3 4 2 2 6 2" xfId="17123" xr:uid="{00000000-0005-0000-0000-000021430000}"/>
    <cellStyle name="Percent 2 3 4 2 2 6 3" xfId="17124" xr:uid="{00000000-0005-0000-0000-000022430000}"/>
    <cellStyle name="Percent 2 3 4 2 2 6 4" xfId="17125" xr:uid="{00000000-0005-0000-0000-000023430000}"/>
    <cellStyle name="Percent 2 3 4 2 2 7" xfId="17126" xr:uid="{00000000-0005-0000-0000-000024430000}"/>
    <cellStyle name="Percent 2 3 4 2 2 7 2" xfId="17127" xr:uid="{00000000-0005-0000-0000-000025430000}"/>
    <cellStyle name="Percent 2 3 4 2 2 7 3" xfId="17128" xr:uid="{00000000-0005-0000-0000-000026430000}"/>
    <cellStyle name="Percent 2 3 4 2 2 7 4" xfId="17129" xr:uid="{00000000-0005-0000-0000-000027430000}"/>
    <cellStyle name="Percent 2 3 4 2 2 8" xfId="17130" xr:uid="{00000000-0005-0000-0000-000028430000}"/>
    <cellStyle name="Percent 2 3 4 2 2 9" xfId="17131" xr:uid="{00000000-0005-0000-0000-000029430000}"/>
    <cellStyle name="Percent 2 3 4 2 3" xfId="17132" xr:uid="{00000000-0005-0000-0000-00002A430000}"/>
    <cellStyle name="Percent 2 3 4 2 3 2" xfId="17133" xr:uid="{00000000-0005-0000-0000-00002B430000}"/>
    <cellStyle name="Percent 2 3 4 2 3 2 2" xfId="17134" xr:uid="{00000000-0005-0000-0000-00002C430000}"/>
    <cellStyle name="Percent 2 3 4 2 3 2 2 2" xfId="17135" xr:uid="{00000000-0005-0000-0000-00002D430000}"/>
    <cellStyle name="Percent 2 3 4 2 3 2 2 3" xfId="17136" xr:uid="{00000000-0005-0000-0000-00002E430000}"/>
    <cellStyle name="Percent 2 3 4 2 3 2 2 4" xfId="17137" xr:uid="{00000000-0005-0000-0000-00002F430000}"/>
    <cellStyle name="Percent 2 3 4 2 3 2 3" xfId="17138" xr:uid="{00000000-0005-0000-0000-000030430000}"/>
    <cellStyle name="Percent 2 3 4 2 3 2 3 2" xfId="17139" xr:uid="{00000000-0005-0000-0000-000031430000}"/>
    <cellStyle name="Percent 2 3 4 2 3 2 3 3" xfId="17140" xr:uid="{00000000-0005-0000-0000-000032430000}"/>
    <cellStyle name="Percent 2 3 4 2 3 2 3 4" xfId="17141" xr:uid="{00000000-0005-0000-0000-000033430000}"/>
    <cellStyle name="Percent 2 3 4 2 3 2 4" xfId="17142" xr:uid="{00000000-0005-0000-0000-000034430000}"/>
    <cellStyle name="Percent 2 3 4 2 3 2 5" xfId="17143" xr:uid="{00000000-0005-0000-0000-000035430000}"/>
    <cellStyle name="Percent 2 3 4 2 3 2 6" xfId="17144" xr:uid="{00000000-0005-0000-0000-000036430000}"/>
    <cellStyle name="Percent 2 3 4 2 3 3" xfId="17145" xr:uid="{00000000-0005-0000-0000-000037430000}"/>
    <cellStyle name="Percent 2 3 4 2 3 3 2" xfId="17146" xr:uid="{00000000-0005-0000-0000-000038430000}"/>
    <cellStyle name="Percent 2 3 4 2 3 3 2 2" xfId="17147" xr:uid="{00000000-0005-0000-0000-000039430000}"/>
    <cellStyle name="Percent 2 3 4 2 3 3 2 3" xfId="17148" xr:uid="{00000000-0005-0000-0000-00003A430000}"/>
    <cellStyle name="Percent 2 3 4 2 3 3 2 4" xfId="17149" xr:uid="{00000000-0005-0000-0000-00003B430000}"/>
    <cellStyle name="Percent 2 3 4 2 3 3 3" xfId="17150" xr:uid="{00000000-0005-0000-0000-00003C430000}"/>
    <cellStyle name="Percent 2 3 4 2 3 3 3 2" xfId="17151" xr:uid="{00000000-0005-0000-0000-00003D430000}"/>
    <cellStyle name="Percent 2 3 4 2 3 3 3 3" xfId="17152" xr:uid="{00000000-0005-0000-0000-00003E430000}"/>
    <cellStyle name="Percent 2 3 4 2 3 3 3 4" xfId="17153" xr:uid="{00000000-0005-0000-0000-00003F430000}"/>
    <cellStyle name="Percent 2 3 4 2 3 3 4" xfId="17154" xr:uid="{00000000-0005-0000-0000-000040430000}"/>
    <cellStyle name="Percent 2 3 4 2 3 3 5" xfId="17155" xr:uid="{00000000-0005-0000-0000-000041430000}"/>
    <cellStyle name="Percent 2 3 4 2 3 3 6" xfId="17156" xr:uid="{00000000-0005-0000-0000-000042430000}"/>
    <cellStyle name="Percent 2 3 4 2 3 4" xfId="17157" xr:uid="{00000000-0005-0000-0000-000043430000}"/>
    <cellStyle name="Percent 2 3 4 2 3 4 2" xfId="17158" xr:uid="{00000000-0005-0000-0000-000044430000}"/>
    <cellStyle name="Percent 2 3 4 2 3 4 3" xfId="17159" xr:uid="{00000000-0005-0000-0000-000045430000}"/>
    <cellStyle name="Percent 2 3 4 2 3 4 4" xfId="17160" xr:uid="{00000000-0005-0000-0000-000046430000}"/>
    <cellStyle name="Percent 2 3 4 2 3 5" xfId="17161" xr:uid="{00000000-0005-0000-0000-000047430000}"/>
    <cellStyle name="Percent 2 3 4 2 3 5 2" xfId="17162" xr:uid="{00000000-0005-0000-0000-000048430000}"/>
    <cellStyle name="Percent 2 3 4 2 3 5 3" xfId="17163" xr:uid="{00000000-0005-0000-0000-000049430000}"/>
    <cellStyle name="Percent 2 3 4 2 3 5 4" xfId="17164" xr:uid="{00000000-0005-0000-0000-00004A430000}"/>
    <cellStyle name="Percent 2 3 4 2 3 6" xfId="17165" xr:uid="{00000000-0005-0000-0000-00004B430000}"/>
    <cellStyle name="Percent 2 3 4 2 3 7" xfId="17166" xr:uid="{00000000-0005-0000-0000-00004C430000}"/>
    <cellStyle name="Percent 2 3 4 2 3 8" xfId="17167" xr:uid="{00000000-0005-0000-0000-00004D430000}"/>
    <cellStyle name="Percent 2 3 4 2 4" xfId="17168" xr:uid="{00000000-0005-0000-0000-00004E430000}"/>
    <cellStyle name="Percent 2 3 4 2 4 2" xfId="17169" xr:uid="{00000000-0005-0000-0000-00004F430000}"/>
    <cellStyle name="Percent 2 3 4 2 4 2 2" xfId="17170" xr:uid="{00000000-0005-0000-0000-000050430000}"/>
    <cellStyle name="Percent 2 3 4 2 4 2 2 2" xfId="17171" xr:uid="{00000000-0005-0000-0000-000051430000}"/>
    <cellStyle name="Percent 2 3 4 2 4 2 2 3" xfId="17172" xr:uid="{00000000-0005-0000-0000-000052430000}"/>
    <cellStyle name="Percent 2 3 4 2 4 2 2 4" xfId="17173" xr:uid="{00000000-0005-0000-0000-000053430000}"/>
    <cellStyle name="Percent 2 3 4 2 4 2 3" xfId="17174" xr:uid="{00000000-0005-0000-0000-000054430000}"/>
    <cellStyle name="Percent 2 3 4 2 4 2 3 2" xfId="17175" xr:uid="{00000000-0005-0000-0000-000055430000}"/>
    <cellStyle name="Percent 2 3 4 2 4 2 3 3" xfId="17176" xr:uid="{00000000-0005-0000-0000-000056430000}"/>
    <cellStyle name="Percent 2 3 4 2 4 2 3 4" xfId="17177" xr:uid="{00000000-0005-0000-0000-000057430000}"/>
    <cellStyle name="Percent 2 3 4 2 4 2 4" xfId="17178" xr:uid="{00000000-0005-0000-0000-000058430000}"/>
    <cellStyle name="Percent 2 3 4 2 4 2 5" xfId="17179" xr:uid="{00000000-0005-0000-0000-000059430000}"/>
    <cellStyle name="Percent 2 3 4 2 4 2 6" xfId="17180" xr:uid="{00000000-0005-0000-0000-00005A430000}"/>
    <cellStyle name="Percent 2 3 4 2 4 3" xfId="17181" xr:uid="{00000000-0005-0000-0000-00005B430000}"/>
    <cellStyle name="Percent 2 3 4 2 4 3 2" xfId="17182" xr:uid="{00000000-0005-0000-0000-00005C430000}"/>
    <cellStyle name="Percent 2 3 4 2 4 3 2 2" xfId="17183" xr:uid="{00000000-0005-0000-0000-00005D430000}"/>
    <cellStyle name="Percent 2 3 4 2 4 3 2 3" xfId="17184" xr:uid="{00000000-0005-0000-0000-00005E430000}"/>
    <cellStyle name="Percent 2 3 4 2 4 3 2 4" xfId="17185" xr:uid="{00000000-0005-0000-0000-00005F430000}"/>
    <cellStyle name="Percent 2 3 4 2 4 3 3" xfId="17186" xr:uid="{00000000-0005-0000-0000-000060430000}"/>
    <cellStyle name="Percent 2 3 4 2 4 3 3 2" xfId="17187" xr:uid="{00000000-0005-0000-0000-000061430000}"/>
    <cellStyle name="Percent 2 3 4 2 4 3 3 3" xfId="17188" xr:uid="{00000000-0005-0000-0000-000062430000}"/>
    <cellStyle name="Percent 2 3 4 2 4 3 3 4" xfId="17189" xr:uid="{00000000-0005-0000-0000-000063430000}"/>
    <cellStyle name="Percent 2 3 4 2 4 3 4" xfId="17190" xr:uid="{00000000-0005-0000-0000-000064430000}"/>
    <cellStyle name="Percent 2 3 4 2 4 3 5" xfId="17191" xr:uid="{00000000-0005-0000-0000-000065430000}"/>
    <cellStyle name="Percent 2 3 4 2 4 3 6" xfId="17192" xr:uid="{00000000-0005-0000-0000-000066430000}"/>
    <cellStyle name="Percent 2 3 4 2 4 4" xfId="17193" xr:uid="{00000000-0005-0000-0000-000067430000}"/>
    <cellStyle name="Percent 2 3 4 2 4 4 2" xfId="17194" xr:uid="{00000000-0005-0000-0000-000068430000}"/>
    <cellStyle name="Percent 2 3 4 2 4 4 3" xfId="17195" xr:uid="{00000000-0005-0000-0000-000069430000}"/>
    <cellStyle name="Percent 2 3 4 2 4 4 4" xfId="17196" xr:uid="{00000000-0005-0000-0000-00006A430000}"/>
    <cellStyle name="Percent 2 3 4 2 4 5" xfId="17197" xr:uid="{00000000-0005-0000-0000-00006B430000}"/>
    <cellStyle name="Percent 2 3 4 2 4 5 2" xfId="17198" xr:uid="{00000000-0005-0000-0000-00006C430000}"/>
    <cellStyle name="Percent 2 3 4 2 4 5 3" xfId="17199" xr:uid="{00000000-0005-0000-0000-00006D430000}"/>
    <cellStyle name="Percent 2 3 4 2 4 5 4" xfId="17200" xr:uid="{00000000-0005-0000-0000-00006E430000}"/>
    <cellStyle name="Percent 2 3 4 2 4 6" xfId="17201" xr:uid="{00000000-0005-0000-0000-00006F430000}"/>
    <cellStyle name="Percent 2 3 4 2 4 7" xfId="17202" xr:uid="{00000000-0005-0000-0000-000070430000}"/>
    <cellStyle name="Percent 2 3 4 2 4 8" xfId="17203" xr:uid="{00000000-0005-0000-0000-000071430000}"/>
    <cellStyle name="Percent 2 3 4 2 5" xfId="17204" xr:uid="{00000000-0005-0000-0000-000072430000}"/>
    <cellStyle name="Percent 2 3 4 2 5 2" xfId="17205" xr:uid="{00000000-0005-0000-0000-000073430000}"/>
    <cellStyle name="Percent 2 3 4 2 5 2 2" xfId="17206" xr:uid="{00000000-0005-0000-0000-000074430000}"/>
    <cellStyle name="Percent 2 3 4 2 5 2 2 2" xfId="17207" xr:uid="{00000000-0005-0000-0000-000075430000}"/>
    <cellStyle name="Percent 2 3 4 2 5 2 2 3" xfId="17208" xr:uid="{00000000-0005-0000-0000-000076430000}"/>
    <cellStyle name="Percent 2 3 4 2 5 2 2 4" xfId="17209" xr:uid="{00000000-0005-0000-0000-000077430000}"/>
    <cellStyle name="Percent 2 3 4 2 5 2 3" xfId="17210" xr:uid="{00000000-0005-0000-0000-000078430000}"/>
    <cellStyle name="Percent 2 3 4 2 5 2 3 2" xfId="17211" xr:uid="{00000000-0005-0000-0000-000079430000}"/>
    <cellStyle name="Percent 2 3 4 2 5 2 3 3" xfId="17212" xr:uid="{00000000-0005-0000-0000-00007A430000}"/>
    <cellStyle name="Percent 2 3 4 2 5 2 3 4" xfId="17213" xr:uid="{00000000-0005-0000-0000-00007B430000}"/>
    <cellStyle name="Percent 2 3 4 2 5 2 4" xfId="17214" xr:uid="{00000000-0005-0000-0000-00007C430000}"/>
    <cellStyle name="Percent 2 3 4 2 5 2 5" xfId="17215" xr:uid="{00000000-0005-0000-0000-00007D430000}"/>
    <cellStyle name="Percent 2 3 4 2 5 2 6" xfId="17216" xr:uid="{00000000-0005-0000-0000-00007E430000}"/>
    <cellStyle name="Percent 2 3 4 2 5 3" xfId="17217" xr:uid="{00000000-0005-0000-0000-00007F430000}"/>
    <cellStyle name="Percent 2 3 4 2 5 3 2" xfId="17218" xr:uid="{00000000-0005-0000-0000-000080430000}"/>
    <cellStyle name="Percent 2 3 4 2 5 3 2 2" xfId="17219" xr:uid="{00000000-0005-0000-0000-000081430000}"/>
    <cellStyle name="Percent 2 3 4 2 5 3 2 3" xfId="17220" xr:uid="{00000000-0005-0000-0000-000082430000}"/>
    <cellStyle name="Percent 2 3 4 2 5 3 2 4" xfId="17221" xr:uid="{00000000-0005-0000-0000-000083430000}"/>
    <cellStyle name="Percent 2 3 4 2 5 3 3" xfId="17222" xr:uid="{00000000-0005-0000-0000-000084430000}"/>
    <cellStyle name="Percent 2 3 4 2 5 3 3 2" xfId="17223" xr:uid="{00000000-0005-0000-0000-000085430000}"/>
    <cellStyle name="Percent 2 3 4 2 5 3 3 3" xfId="17224" xr:uid="{00000000-0005-0000-0000-000086430000}"/>
    <cellStyle name="Percent 2 3 4 2 5 3 3 4" xfId="17225" xr:uid="{00000000-0005-0000-0000-000087430000}"/>
    <cellStyle name="Percent 2 3 4 2 5 3 4" xfId="17226" xr:uid="{00000000-0005-0000-0000-000088430000}"/>
    <cellStyle name="Percent 2 3 4 2 5 3 5" xfId="17227" xr:uid="{00000000-0005-0000-0000-000089430000}"/>
    <cellStyle name="Percent 2 3 4 2 5 3 6" xfId="17228" xr:uid="{00000000-0005-0000-0000-00008A430000}"/>
    <cellStyle name="Percent 2 3 4 2 5 4" xfId="17229" xr:uid="{00000000-0005-0000-0000-00008B430000}"/>
    <cellStyle name="Percent 2 3 4 2 5 4 2" xfId="17230" xr:uid="{00000000-0005-0000-0000-00008C430000}"/>
    <cellStyle name="Percent 2 3 4 2 5 4 3" xfId="17231" xr:uid="{00000000-0005-0000-0000-00008D430000}"/>
    <cellStyle name="Percent 2 3 4 2 5 4 4" xfId="17232" xr:uid="{00000000-0005-0000-0000-00008E430000}"/>
    <cellStyle name="Percent 2 3 4 2 5 5" xfId="17233" xr:uid="{00000000-0005-0000-0000-00008F430000}"/>
    <cellStyle name="Percent 2 3 4 2 5 5 2" xfId="17234" xr:uid="{00000000-0005-0000-0000-000090430000}"/>
    <cellStyle name="Percent 2 3 4 2 5 5 3" xfId="17235" xr:uid="{00000000-0005-0000-0000-000091430000}"/>
    <cellStyle name="Percent 2 3 4 2 5 5 4" xfId="17236" xr:uid="{00000000-0005-0000-0000-000092430000}"/>
    <cellStyle name="Percent 2 3 4 2 5 6" xfId="17237" xr:uid="{00000000-0005-0000-0000-000093430000}"/>
    <cellStyle name="Percent 2 3 4 2 5 7" xfId="17238" xr:uid="{00000000-0005-0000-0000-000094430000}"/>
    <cellStyle name="Percent 2 3 4 2 5 8" xfId="17239" xr:uid="{00000000-0005-0000-0000-000095430000}"/>
    <cellStyle name="Percent 2 3 4 2 6" xfId="17240" xr:uid="{00000000-0005-0000-0000-000096430000}"/>
    <cellStyle name="Percent 2 3 4 2 6 2" xfId="17241" xr:uid="{00000000-0005-0000-0000-000097430000}"/>
    <cellStyle name="Percent 2 3 4 2 6 2 2" xfId="17242" xr:uid="{00000000-0005-0000-0000-000098430000}"/>
    <cellStyle name="Percent 2 3 4 2 6 2 3" xfId="17243" xr:uid="{00000000-0005-0000-0000-000099430000}"/>
    <cellStyle name="Percent 2 3 4 2 6 2 4" xfId="17244" xr:uid="{00000000-0005-0000-0000-00009A430000}"/>
    <cellStyle name="Percent 2 3 4 2 6 3" xfId="17245" xr:uid="{00000000-0005-0000-0000-00009B430000}"/>
    <cellStyle name="Percent 2 3 4 2 6 3 2" xfId="17246" xr:uid="{00000000-0005-0000-0000-00009C430000}"/>
    <cellStyle name="Percent 2 3 4 2 6 3 3" xfId="17247" xr:uid="{00000000-0005-0000-0000-00009D430000}"/>
    <cellStyle name="Percent 2 3 4 2 6 3 4" xfId="17248" xr:uid="{00000000-0005-0000-0000-00009E430000}"/>
    <cellStyle name="Percent 2 3 4 2 6 4" xfId="17249" xr:uid="{00000000-0005-0000-0000-00009F430000}"/>
    <cellStyle name="Percent 2 3 4 2 6 5" xfId="17250" xr:uid="{00000000-0005-0000-0000-0000A0430000}"/>
    <cellStyle name="Percent 2 3 4 2 6 6" xfId="17251" xr:uid="{00000000-0005-0000-0000-0000A1430000}"/>
    <cellStyle name="Percent 2 3 4 2 7" xfId="17252" xr:uid="{00000000-0005-0000-0000-0000A2430000}"/>
    <cellStyle name="Percent 2 3 4 2 7 2" xfId="17253" xr:uid="{00000000-0005-0000-0000-0000A3430000}"/>
    <cellStyle name="Percent 2 3 4 2 7 2 2" xfId="17254" xr:uid="{00000000-0005-0000-0000-0000A4430000}"/>
    <cellStyle name="Percent 2 3 4 2 7 2 3" xfId="17255" xr:uid="{00000000-0005-0000-0000-0000A5430000}"/>
    <cellStyle name="Percent 2 3 4 2 7 2 4" xfId="17256" xr:uid="{00000000-0005-0000-0000-0000A6430000}"/>
    <cellStyle name="Percent 2 3 4 2 7 3" xfId="17257" xr:uid="{00000000-0005-0000-0000-0000A7430000}"/>
    <cellStyle name="Percent 2 3 4 2 7 3 2" xfId="17258" xr:uid="{00000000-0005-0000-0000-0000A8430000}"/>
    <cellStyle name="Percent 2 3 4 2 7 3 3" xfId="17259" xr:uid="{00000000-0005-0000-0000-0000A9430000}"/>
    <cellStyle name="Percent 2 3 4 2 7 3 4" xfId="17260" xr:uid="{00000000-0005-0000-0000-0000AA430000}"/>
    <cellStyle name="Percent 2 3 4 2 7 4" xfId="17261" xr:uid="{00000000-0005-0000-0000-0000AB430000}"/>
    <cellStyle name="Percent 2 3 4 2 7 5" xfId="17262" xr:uid="{00000000-0005-0000-0000-0000AC430000}"/>
    <cellStyle name="Percent 2 3 4 2 7 6" xfId="17263" xr:uid="{00000000-0005-0000-0000-0000AD430000}"/>
    <cellStyle name="Percent 2 3 4 2 8" xfId="17264" xr:uid="{00000000-0005-0000-0000-0000AE430000}"/>
    <cellStyle name="Percent 2 3 4 2 8 2" xfId="17265" xr:uid="{00000000-0005-0000-0000-0000AF430000}"/>
    <cellStyle name="Percent 2 3 4 2 8 3" xfId="17266" xr:uid="{00000000-0005-0000-0000-0000B0430000}"/>
    <cellStyle name="Percent 2 3 4 2 8 4" xfId="17267" xr:uid="{00000000-0005-0000-0000-0000B1430000}"/>
    <cellStyle name="Percent 2 3 4 2 9" xfId="17268" xr:uid="{00000000-0005-0000-0000-0000B2430000}"/>
    <cellStyle name="Percent 2 3 4 2 9 2" xfId="17269" xr:uid="{00000000-0005-0000-0000-0000B3430000}"/>
    <cellStyle name="Percent 2 3 4 2 9 3" xfId="17270" xr:uid="{00000000-0005-0000-0000-0000B4430000}"/>
    <cellStyle name="Percent 2 3 4 2 9 4" xfId="17271" xr:uid="{00000000-0005-0000-0000-0000B5430000}"/>
    <cellStyle name="Percent 2 3 4 3" xfId="17272" xr:uid="{00000000-0005-0000-0000-0000B6430000}"/>
    <cellStyle name="Percent 2 3 4 3 10" xfId="17273" xr:uid="{00000000-0005-0000-0000-0000B7430000}"/>
    <cellStyle name="Percent 2 3 4 3 2" xfId="17274" xr:uid="{00000000-0005-0000-0000-0000B8430000}"/>
    <cellStyle name="Percent 2 3 4 3 2 2" xfId="17275" xr:uid="{00000000-0005-0000-0000-0000B9430000}"/>
    <cellStyle name="Percent 2 3 4 3 2 2 2" xfId="17276" xr:uid="{00000000-0005-0000-0000-0000BA430000}"/>
    <cellStyle name="Percent 2 3 4 3 2 2 2 2" xfId="17277" xr:uid="{00000000-0005-0000-0000-0000BB430000}"/>
    <cellStyle name="Percent 2 3 4 3 2 2 2 3" xfId="17278" xr:uid="{00000000-0005-0000-0000-0000BC430000}"/>
    <cellStyle name="Percent 2 3 4 3 2 2 2 4" xfId="17279" xr:uid="{00000000-0005-0000-0000-0000BD430000}"/>
    <cellStyle name="Percent 2 3 4 3 2 2 3" xfId="17280" xr:uid="{00000000-0005-0000-0000-0000BE430000}"/>
    <cellStyle name="Percent 2 3 4 3 2 2 3 2" xfId="17281" xr:uid="{00000000-0005-0000-0000-0000BF430000}"/>
    <cellStyle name="Percent 2 3 4 3 2 2 3 3" xfId="17282" xr:uid="{00000000-0005-0000-0000-0000C0430000}"/>
    <cellStyle name="Percent 2 3 4 3 2 2 3 4" xfId="17283" xr:uid="{00000000-0005-0000-0000-0000C1430000}"/>
    <cellStyle name="Percent 2 3 4 3 2 2 4" xfId="17284" xr:uid="{00000000-0005-0000-0000-0000C2430000}"/>
    <cellStyle name="Percent 2 3 4 3 2 2 5" xfId="17285" xr:uid="{00000000-0005-0000-0000-0000C3430000}"/>
    <cellStyle name="Percent 2 3 4 3 2 2 6" xfId="17286" xr:uid="{00000000-0005-0000-0000-0000C4430000}"/>
    <cellStyle name="Percent 2 3 4 3 2 3" xfId="17287" xr:uid="{00000000-0005-0000-0000-0000C5430000}"/>
    <cellStyle name="Percent 2 3 4 3 2 3 2" xfId="17288" xr:uid="{00000000-0005-0000-0000-0000C6430000}"/>
    <cellStyle name="Percent 2 3 4 3 2 3 2 2" xfId="17289" xr:uid="{00000000-0005-0000-0000-0000C7430000}"/>
    <cellStyle name="Percent 2 3 4 3 2 3 2 3" xfId="17290" xr:uid="{00000000-0005-0000-0000-0000C8430000}"/>
    <cellStyle name="Percent 2 3 4 3 2 3 2 4" xfId="17291" xr:uid="{00000000-0005-0000-0000-0000C9430000}"/>
    <cellStyle name="Percent 2 3 4 3 2 3 3" xfId="17292" xr:uid="{00000000-0005-0000-0000-0000CA430000}"/>
    <cellStyle name="Percent 2 3 4 3 2 3 3 2" xfId="17293" xr:uid="{00000000-0005-0000-0000-0000CB430000}"/>
    <cellStyle name="Percent 2 3 4 3 2 3 3 3" xfId="17294" xr:uid="{00000000-0005-0000-0000-0000CC430000}"/>
    <cellStyle name="Percent 2 3 4 3 2 3 3 4" xfId="17295" xr:uid="{00000000-0005-0000-0000-0000CD430000}"/>
    <cellStyle name="Percent 2 3 4 3 2 3 4" xfId="17296" xr:uid="{00000000-0005-0000-0000-0000CE430000}"/>
    <cellStyle name="Percent 2 3 4 3 2 3 5" xfId="17297" xr:uid="{00000000-0005-0000-0000-0000CF430000}"/>
    <cellStyle name="Percent 2 3 4 3 2 3 6" xfId="17298" xr:uid="{00000000-0005-0000-0000-0000D0430000}"/>
    <cellStyle name="Percent 2 3 4 3 2 4" xfId="17299" xr:uid="{00000000-0005-0000-0000-0000D1430000}"/>
    <cellStyle name="Percent 2 3 4 3 2 4 2" xfId="17300" xr:uid="{00000000-0005-0000-0000-0000D2430000}"/>
    <cellStyle name="Percent 2 3 4 3 2 4 3" xfId="17301" xr:uid="{00000000-0005-0000-0000-0000D3430000}"/>
    <cellStyle name="Percent 2 3 4 3 2 4 4" xfId="17302" xr:uid="{00000000-0005-0000-0000-0000D4430000}"/>
    <cellStyle name="Percent 2 3 4 3 2 5" xfId="17303" xr:uid="{00000000-0005-0000-0000-0000D5430000}"/>
    <cellStyle name="Percent 2 3 4 3 2 5 2" xfId="17304" xr:uid="{00000000-0005-0000-0000-0000D6430000}"/>
    <cellStyle name="Percent 2 3 4 3 2 5 3" xfId="17305" xr:uid="{00000000-0005-0000-0000-0000D7430000}"/>
    <cellStyle name="Percent 2 3 4 3 2 5 4" xfId="17306" xr:uid="{00000000-0005-0000-0000-0000D8430000}"/>
    <cellStyle name="Percent 2 3 4 3 2 6" xfId="17307" xr:uid="{00000000-0005-0000-0000-0000D9430000}"/>
    <cellStyle name="Percent 2 3 4 3 2 7" xfId="17308" xr:uid="{00000000-0005-0000-0000-0000DA430000}"/>
    <cellStyle name="Percent 2 3 4 3 2 8" xfId="17309" xr:uid="{00000000-0005-0000-0000-0000DB430000}"/>
    <cellStyle name="Percent 2 3 4 3 3" xfId="17310" xr:uid="{00000000-0005-0000-0000-0000DC430000}"/>
    <cellStyle name="Percent 2 3 4 3 3 2" xfId="17311" xr:uid="{00000000-0005-0000-0000-0000DD430000}"/>
    <cellStyle name="Percent 2 3 4 3 3 2 2" xfId="17312" xr:uid="{00000000-0005-0000-0000-0000DE430000}"/>
    <cellStyle name="Percent 2 3 4 3 3 2 2 2" xfId="17313" xr:uid="{00000000-0005-0000-0000-0000DF430000}"/>
    <cellStyle name="Percent 2 3 4 3 3 2 2 3" xfId="17314" xr:uid="{00000000-0005-0000-0000-0000E0430000}"/>
    <cellStyle name="Percent 2 3 4 3 3 2 2 4" xfId="17315" xr:uid="{00000000-0005-0000-0000-0000E1430000}"/>
    <cellStyle name="Percent 2 3 4 3 3 2 3" xfId="17316" xr:uid="{00000000-0005-0000-0000-0000E2430000}"/>
    <cellStyle name="Percent 2 3 4 3 3 2 3 2" xfId="17317" xr:uid="{00000000-0005-0000-0000-0000E3430000}"/>
    <cellStyle name="Percent 2 3 4 3 3 2 3 3" xfId="17318" xr:uid="{00000000-0005-0000-0000-0000E4430000}"/>
    <cellStyle name="Percent 2 3 4 3 3 2 3 4" xfId="17319" xr:uid="{00000000-0005-0000-0000-0000E5430000}"/>
    <cellStyle name="Percent 2 3 4 3 3 2 4" xfId="17320" xr:uid="{00000000-0005-0000-0000-0000E6430000}"/>
    <cellStyle name="Percent 2 3 4 3 3 2 5" xfId="17321" xr:uid="{00000000-0005-0000-0000-0000E7430000}"/>
    <cellStyle name="Percent 2 3 4 3 3 2 6" xfId="17322" xr:uid="{00000000-0005-0000-0000-0000E8430000}"/>
    <cellStyle name="Percent 2 3 4 3 3 3" xfId="17323" xr:uid="{00000000-0005-0000-0000-0000E9430000}"/>
    <cellStyle name="Percent 2 3 4 3 3 3 2" xfId="17324" xr:uid="{00000000-0005-0000-0000-0000EA430000}"/>
    <cellStyle name="Percent 2 3 4 3 3 3 2 2" xfId="17325" xr:uid="{00000000-0005-0000-0000-0000EB430000}"/>
    <cellStyle name="Percent 2 3 4 3 3 3 2 3" xfId="17326" xr:uid="{00000000-0005-0000-0000-0000EC430000}"/>
    <cellStyle name="Percent 2 3 4 3 3 3 2 4" xfId="17327" xr:uid="{00000000-0005-0000-0000-0000ED430000}"/>
    <cellStyle name="Percent 2 3 4 3 3 3 3" xfId="17328" xr:uid="{00000000-0005-0000-0000-0000EE430000}"/>
    <cellStyle name="Percent 2 3 4 3 3 3 3 2" xfId="17329" xr:uid="{00000000-0005-0000-0000-0000EF430000}"/>
    <cellStyle name="Percent 2 3 4 3 3 3 3 3" xfId="17330" xr:uid="{00000000-0005-0000-0000-0000F0430000}"/>
    <cellStyle name="Percent 2 3 4 3 3 3 3 4" xfId="17331" xr:uid="{00000000-0005-0000-0000-0000F1430000}"/>
    <cellStyle name="Percent 2 3 4 3 3 3 4" xfId="17332" xr:uid="{00000000-0005-0000-0000-0000F2430000}"/>
    <cellStyle name="Percent 2 3 4 3 3 3 5" xfId="17333" xr:uid="{00000000-0005-0000-0000-0000F3430000}"/>
    <cellStyle name="Percent 2 3 4 3 3 3 6" xfId="17334" xr:uid="{00000000-0005-0000-0000-0000F4430000}"/>
    <cellStyle name="Percent 2 3 4 3 3 4" xfId="17335" xr:uid="{00000000-0005-0000-0000-0000F5430000}"/>
    <cellStyle name="Percent 2 3 4 3 3 4 2" xfId="17336" xr:uid="{00000000-0005-0000-0000-0000F6430000}"/>
    <cellStyle name="Percent 2 3 4 3 3 4 3" xfId="17337" xr:uid="{00000000-0005-0000-0000-0000F7430000}"/>
    <cellStyle name="Percent 2 3 4 3 3 4 4" xfId="17338" xr:uid="{00000000-0005-0000-0000-0000F8430000}"/>
    <cellStyle name="Percent 2 3 4 3 3 5" xfId="17339" xr:uid="{00000000-0005-0000-0000-0000F9430000}"/>
    <cellStyle name="Percent 2 3 4 3 3 5 2" xfId="17340" xr:uid="{00000000-0005-0000-0000-0000FA430000}"/>
    <cellStyle name="Percent 2 3 4 3 3 5 3" xfId="17341" xr:uid="{00000000-0005-0000-0000-0000FB430000}"/>
    <cellStyle name="Percent 2 3 4 3 3 5 4" xfId="17342" xr:uid="{00000000-0005-0000-0000-0000FC430000}"/>
    <cellStyle name="Percent 2 3 4 3 3 6" xfId="17343" xr:uid="{00000000-0005-0000-0000-0000FD430000}"/>
    <cellStyle name="Percent 2 3 4 3 3 7" xfId="17344" xr:uid="{00000000-0005-0000-0000-0000FE430000}"/>
    <cellStyle name="Percent 2 3 4 3 3 8" xfId="17345" xr:uid="{00000000-0005-0000-0000-0000FF430000}"/>
    <cellStyle name="Percent 2 3 4 3 4" xfId="17346" xr:uid="{00000000-0005-0000-0000-000000440000}"/>
    <cellStyle name="Percent 2 3 4 3 4 2" xfId="17347" xr:uid="{00000000-0005-0000-0000-000001440000}"/>
    <cellStyle name="Percent 2 3 4 3 4 2 2" xfId="17348" xr:uid="{00000000-0005-0000-0000-000002440000}"/>
    <cellStyle name="Percent 2 3 4 3 4 2 3" xfId="17349" xr:uid="{00000000-0005-0000-0000-000003440000}"/>
    <cellStyle name="Percent 2 3 4 3 4 2 4" xfId="17350" xr:uid="{00000000-0005-0000-0000-000004440000}"/>
    <cellStyle name="Percent 2 3 4 3 4 3" xfId="17351" xr:uid="{00000000-0005-0000-0000-000005440000}"/>
    <cellStyle name="Percent 2 3 4 3 4 3 2" xfId="17352" xr:uid="{00000000-0005-0000-0000-000006440000}"/>
    <cellStyle name="Percent 2 3 4 3 4 3 3" xfId="17353" xr:uid="{00000000-0005-0000-0000-000007440000}"/>
    <cellStyle name="Percent 2 3 4 3 4 3 4" xfId="17354" xr:uid="{00000000-0005-0000-0000-000008440000}"/>
    <cellStyle name="Percent 2 3 4 3 4 4" xfId="17355" xr:uid="{00000000-0005-0000-0000-000009440000}"/>
    <cellStyle name="Percent 2 3 4 3 4 5" xfId="17356" xr:uid="{00000000-0005-0000-0000-00000A440000}"/>
    <cellStyle name="Percent 2 3 4 3 4 6" xfId="17357" xr:uid="{00000000-0005-0000-0000-00000B440000}"/>
    <cellStyle name="Percent 2 3 4 3 5" xfId="17358" xr:uid="{00000000-0005-0000-0000-00000C440000}"/>
    <cellStyle name="Percent 2 3 4 3 5 2" xfId="17359" xr:uid="{00000000-0005-0000-0000-00000D440000}"/>
    <cellStyle name="Percent 2 3 4 3 5 2 2" xfId="17360" xr:uid="{00000000-0005-0000-0000-00000E440000}"/>
    <cellStyle name="Percent 2 3 4 3 5 2 3" xfId="17361" xr:uid="{00000000-0005-0000-0000-00000F440000}"/>
    <cellStyle name="Percent 2 3 4 3 5 2 4" xfId="17362" xr:uid="{00000000-0005-0000-0000-000010440000}"/>
    <cellStyle name="Percent 2 3 4 3 5 3" xfId="17363" xr:uid="{00000000-0005-0000-0000-000011440000}"/>
    <cellStyle name="Percent 2 3 4 3 5 3 2" xfId="17364" xr:uid="{00000000-0005-0000-0000-000012440000}"/>
    <cellStyle name="Percent 2 3 4 3 5 3 3" xfId="17365" xr:uid="{00000000-0005-0000-0000-000013440000}"/>
    <cellStyle name="Percent 2 3 4 3 5 3 4" xfId="17366" xr:uid="{00000000-0005-0000-0000-000014440000}"/>
    <cellStyle name="Percent 2 3 4 3 5 4" xfId="17367" xr:uid="{00000000-0005-0000-0000-000015440000}"/>
    <cellStyle name="Percent 2 3 4 3 5 5" xfId="17368" xr:uid="{00000000-0005-0000-0000-000016440000}"/>
    <cellStyle name="Percent 2 3 4 3 5 6" xfId="17369" xr:uid="{00000000-0005-0000-0000-000017440000}"/>
    <cellStyle name="Percent 2 3 4 3 6" xfId="17370" xr:uid="{00000000-0005-0000-0000-000018440000}"/>
    <cellStyle name="Percent 2 3 4 3 6 2" xfId="17371" xr:uid="{00000000-0005-0000-0000-000019440000}"/>
    <cellStyle name="Percent 2 3 4 3 6 3" xfId="17372" xr:uid="{00000000-0005-0000-0000-00001A440000}"/>
    <cellStyle name="Percent 2 3 4 3 6 4" xfId="17373" xr:uid="{00000000-0005-0000-0000-00001B440000}"/>
    <cellStyle name="Percent 2 3 4 3 7" xfId="17374" xr:uid="{00000000-0005-0000-0000-00001C440000}"/>
    <cellStyle name="Percent 2 3 4 3 7 2" xfId="17375" xr:uid="{00000000-0005-0000-0000-00001D440000}"/>
    <cellStyle name="Percent 2 3 4 3 7 3" xfId="17376" xr:uid="{00000000-0005-0000-0000-00001E440000}"/>
    <cellStyle name="Percent 2 3 4 3 7 4" xfId="17377" xr:uid="{00000000-0005-0000-0000-00001F440000}"/>
    <cellStyle name="Percent 2 3 4 3 8" xfId="17378" xr:uid="{00000000-0005-0000-0000-000020440000}"/>
    <cellStyle name="Percent 2 3 4 3 9" xfId="17379" xr:uid="{00000000-0005-0000-0000-000021440000}"/>
    <cellStyle name="Percent 2 3 4 4" xfId="17380" xr:uid="{00000000-0005-0000-0000-000022440000}"/>
    <cellStyle name="Percent 2 3 4 4 2" xfId="17381" xr:uid="{00000000-0005-0000-0000-000023440000}"/>
    <cellStyle name="Percent 2 3 4 4 2 2" xfId="17382" xr:uid="{00000000-0005-0000-0000-000024440000}"/>
    <cellStyle name="Percent 2 3 4 4 2 2 2" xfId="17383" xr:uid="{00000000-0005-0000-0000-000025440000}"/>
    <cellStyle name="Percent 2 3 4 4 2 2 3" xfId="17384" xr:uid="{00000000-0005-0000-0000-000026440000}"/>
    <cellStyle name="Percent 2 3 4 4 2 2 4" xfId="17385" xr:uid="{00000000-0005-0000-0000-000027440000}"/>
    <cellStyle name="Percent 2 3 4 4 2 3" xfId="17386" xr:uid="{00000000-0005-0000-0000-000028440000}"/>
    <cellStyle name="Percent 2 3 4 4 2 3 2" xfId="17387" xr:uid="{00000000-0005-0000-0000-000029440000}"/>
    <cellStyle name="Percent 2 3 4 4 2 3 3" xfId="17388" xr:uid="{00000000-0005-0000-0000-00002A440000}"/>
    <cellStyle name="Percent 2 3 4 4 2 3 4" xfId="17389" xr:uid="{00000000-0005-0000-0000-00002B440000}"/>
    <cellStyle name="Percent 2 3 4 4 2 4" xfId="17390" xr:uid="{00000000-0005-0000-0000-00002C440000}"/>
    <cellStyle name="Percent 2 3 4 4 2 5" xfId="17391" xr:uid="{00000000-0005-0000-0000-00002D440000}"/>
    <cellStyle name="Percent 2 3 4 4 2 6" xfId="17392" xr:uid="{00000000-0005-0000-0000-00002E440000}"/>
    <cellStyle name="Percent 2 3 4 4 3" xfId="17393" xr:uid="{00000000-0005-0000-0000-00002F440000}"/>
    <cellStyle name="Percent 2 3 4 4 3 2" xfId="17394" xr:uid="{00000000-0005-0000-0000-000030440000}"/>
    <cellStyle name="Percent 2 3 4 4 3 2 2" xfId="17395" xr:uid="{00000000-0005-0000-0000-000031440000}"/>
    <cellStyle name="Percent 2 3 4 4 3 2 3" xfId="17396" xr:uid="{00000000-0005-0000-0000-000032440000}"/>
    <cellStyle name="Percent 2 3 4 4 3 2 4" xfId="17397" xr:uid="{00000000-0005-0000-0000-000033440000}"/>
    <cellStyle name="Percent 2 3 4 4 3 3" xfId="17398" xr:uid="{00000000-0005-0000-0000-000034440000}"/>
    <cellStyle name="Percent 2 3 4 4 3 3 2" xfId="17399" xr:uid="{00000000-0005-0000-0000-000035440000}"/>
    <cellStyle name="Percent 2 3 4 4 3 3 3" xfId="17400" xr:uid="{00000000-0005-0000-0000-000036440000}"/>
    <cellStyle name="Percent 2 3 4 4 3 3 4" xfId="17401" xr:uid="{00000000-0005-0000-0000-000037440000}"/>
    <cellStyle name="Percent 2 3 4 4 3 4" xfId="17402" xr:uid="{00000000-0005-0000-0000-000038440000}"/>
    <cellStyle name="Percent 2 3 4 4 3 5" xfId="17403" xr:uid="{00000000-0005-0000-0000-000039440000}"/>
    <cellStyle name="Percent 2 3 4 4 3 6" xfId="17404" xr:uid="{00000000-0005-0000-0000-00003A440000}"/>
    <cellStyle name="Percent 2 3 4 4 4" xfId="17405" xr:uid="{00000000-0005-0000-0000-00003B440000}"/>
    <cellStyle name="Percent 2 3 4 4 4 2" xfId="17406" xr:uid="{00000000-0005-0000-0000-00003C440000}"/>
    <cellStyle name="Percent 2 3 4 4 4 3" xfId="17407" xr:uid="{00000000-0005-0000-0000-00003D440000}"/>
    <cellStyle name="Percent 2 3 4 4 4 4" xfId="17408" xr:uid="{00000000-0005-0000-0000-00003E440000}"/>
    <cellStyle name="Percent 2 3 4 4 5" xfId="17409" xr:uid="{00000000-0005-0000-0000-00003F440000}"/>
    <cellStyle name="Percent 2 3 4 4 5 2" xfId="17410" xr:uid="{00000000-0005-0000-0000-000040440000}"/>
    <cellStyle name="Percent 2 3 4 4 5 3" xfId="17411" xr:uid="{00000000-0005-0000-0000-000041440000}"/>
    <cellStyle name="Percent 2 3 4 4 5 4" xfId="17412" xr:uid="{00000000-0005-0000-0000-000042440000}"/>
    <cellStyle name="Percent 2 3 4 4 6" xfId="17413" xr:uid="{00000000-0005-0000-0000-000043440000}"/>
    <cellStyle name="Percent 2 3 4 4 7" xfId="17414" xr:uid="{00000000-0005-0000-0000-000044440000}"/>
    <cellStyle name="Percent 2 3 4 4 8" xfId="17415" xr:uid="{00000000-0005-0000-0000-000045440000}"/>
    <cellStyle name="Percent 2 3 4 5" xfId="17416" xr:uid="{00000000-0005-0000-0000-000046440000}"/>
    <cellStyle name="Percent 2 3 4 5 2" xfId="17417" xr:uid="{00000000-0005-0000-0000-000047440000}"/>
    <cellStyle name="Percent 2 3 4 5 2 2" xfId="17418" xr:uid="{00000000-0005-0000-0000-000048440000}"/>
    <cellStyle name="Percent 2 3 4 5 2 2 2" xfId="17419" xr:uid="{00000000-0005-0000-0000-000049440000}"/>
    <cellStyle name="Percent 2 3 4 5 2 2 3" xfId="17420" xr:uid="{00000000-0005-0000-0000-00004A440000}"/>
    <cellStyle name="Percent 2 3 4 5 2 2 4" xfId="17421" xr:uid="{00000000-0005-0000-0000-00004B440000}"/>
    <cellStyle name="Percent 2 3 4 5 2 3" xfId="17422" xr:uid="{00000000-0005-0000-0000-00004C440000}"/>
    <cellStyle name="Percent 2 3 4 5 2 3 2" xfId="17423" xr:uid="{00000000-0005-0000-0000-00004D440000}"/>
    <cellStyle name="Percent 2 3 4 5 2 3 3" xfId="17424" xr:uid="{00000000-0005-0000-0000-00004E440000}"/>
    <cellStyle name="Percent 2 3 4 5 2 3 4" xfId="17425" xr:uid="{00000000-0005-0000-0000-00004F440000}"/>
    <cellStyle name="Percent 2 3 4 5 2 4" xfId="17426" xr:uid="{00000000-0005-0000-0000-000050440000}"/>
    <cellStyle name="Percent 2 3 4 5 2 5" xfId="17427" xr:uid="{00000000-0005-0000-0000-000051440000}"/>
    <cellStyle name="Percent 2 3 4 5 2 6" xfId="17428" xr:uid="{00000000-0005-0000-0000-000052440000}"/>
    <cellStyle name="Percent 2 3 4 5 3" xfId="17429" xr:uid="{00000000-0005-0000-0000-000053440000}"/>
    <cellStyle name="Percent 2 3 4 5 3 2" xfId="17430" xr:uid="{00000000-0005-0000-0000-000054440000}"/>
    <cellStyle name="Percent 2 3 4 5 3 2 2" xfId="17431" xr:uid="{00000000-0005-0000-0000-000055440000}"/>
    <cellStyle name="Percent 2 3 4 5 3 2 3" xfId="17432" xr:uid="{00000000-0005-0000-0000-000056440000}"/>
    <cellStyle name="Percent 2 3 4 5 3 2 4" xfId="17433" xr:uid="{00000000-0005-0000-0000-000057440000}"/>
    <cellStyle name="Percent 2 3 4 5 3 3" xfId="17434" xr:uid="{00000000-0005-0000-0000-000058440000}"/>
    <cellStyle name="Percent 2 3 4 5 3 3 2" xfId="17435" xr:uid="{00000000-0005-0000-0000-000059440000}"/>
    <cellStyle name="Percent 2 3 4 5 3 3 3" xfId="17436" xr:uid="{00000000-0005-0000-0000-00005A440000}"/>
    <cellStyle name="Percent 2 3 4 5 3 3 4" xfId="17437" xr:uid="{00000000-0005-0000-0000-00005B440000}"/>
    <cellStyle name="Percent 2 3 4 5 3 4" xfId="17438" xr:uid="{00000000-0005-0000-0000-00005C440000}"/>
    <cellStyle name="Percent 2 3 4 5 3 5" xfId="17439" xr:uid="{00000000-0005-0000-0000-00005D440000}"/>
    <cellStyle name="Percent 2 3 4 5 3 6" xfId="17440" xr:uid="{00000000-0005-0000-0000-00005E440000}"/>
    <cellStyle name="Percent 2 3 4 5 4" xfId="17441" xr:uid="{00000000-0005-0000-0000-00005F440000}"/>
    <cellStyle name="Percent 2 3 4 5 4 2" xfId="17442" xr:uid="{00000000-0005-0000-0000-000060440000}"/>
    <cellStyle name="Percent 2 3 4 5 4 3" xfId="17443" xr:uid="{00000000-0005-0000-0000-000061440000}"/>
    <cellStyle name="Percent 2 3 4 5 4 4" xfId="17444" xr:uid="{00000000-0005-0000-0000-000062440000}"/>
    <cellStyle name="Percent 2 3 4 5 5" xfId="17445" xr:uid="{00000000-0005-0000-0000-000063440000}"/>
    <cellStyle name="Percent 2 3 4 5 5 2" xfId="17446" xr:uid="{00000000-0005-0000-0000-000064440000}"/>
    <cellStyle name="Percent 2 3 4 5 5 3" xfId="17447" xr:uid="{00000000-0005-0000-0000-000065440000}"/>
    <cellStyle name="Percent 2 3 4 5 5 4" xfId="17448" xr:uid="{00000000-0005-0000-0000-000066440000}"/>
    <cellStyle name="Percent 2 3 4 5 6" xfId="17449" xr:uid="{00000000-0005-0000-0000-000067440000}"/>
    <cellStyle name="Percent 2 3 4 5 7" xfId="17450" xr:uid="{00000000-0005-0000-0000-000068440000}"/>
    <cellStyle name="Percent 2 3 4 5 8" xfId="17451" xr:uid="{00000000-0005-0000-0000-000069440000}"/>
    <cellStyle name="Percent 2 3 4 6" xfId="17452" xr:uid="{00000000-0005-0000-0000-00006A440000}"/>
    <cellStyle name="Percent 2 3 4 6 2" xfId="17453" xr:uid="{00000000-0005-0000-0000-00006B440000}"/>
    <cellStyle name="Percent 2 3 4 6 2 2" xfId="17454" xr:uid="{00000000-0005-0000-0000-00006C440000}"/>
    <cellStyle name="Percent 2 3 4 6 2 2 2" xfId="17455" xr:uid="{00000000-0005-0000-0000-00006D440000}"/>
    <cellStyle name="Percent 2 3 4 6 2 2 3" xfId="17456" xr:uid="{00000000-0005-0000-0000-00006E440000}"/>
    <cellStyle name="Percent 2 3 4 6 2 2 4" xfId="17457" xr:uid="{00000000-0005-0000-0000-00006F440000}"/>
    <cellStyle name="Percent 2 3 4 6 2 3" xfId="17458" xr:uid="{00000000-0005-0000-0000-000070440000}"/>
    <cellStyle name="Percent 2 3 4 6 2 3 2" xfId="17459" xr:uid="{00000000-0005-0000-0000-000071440000}"/>
    <cellStyle name="Percent 2 3 4 6 2 3 3" xfId="17460" xr:uid="{00000000-0005-0000-0000-000072440000}"/>
    <cellStyle name="Percent 2 3 4 6 2 3 4" xfId="17461" xr:uid="{00000000-0005-0000-0000-000073440000}"/>
    <cellStyle name="Percent 2 3 4 6 2 4" xfId="17462" xr:uid="{00000000-0005-0000-0000-000074440000}"/>
    <cellStyle name="Percent 2 3 4 6 2 5" xfId="17463" xr:uid="{00000000-0005-0000-0000-000075440000}"/>
    <cellStyle name="Percent 2 3 4 6 2 6" xfId="17464" xr:uid="{00000000-0005-0000-0000-000076440000}"/>
    <cellStyle name="Percent 2 3 4 6 3" xfId="17465" xr:uid="{00000000-0005-0000-0000-000077440000}"/>
    <cellStyle name="Percent 2 3 4 6 3 2" xfId="17466" xr:uid="{00000000-0005-0000-0000-000078440000}"/>
    <cellStyle name="Percent 2 3 4 6 3 2 2" xfId="17467" xr:uid="{00000000-0005-0000-0000-000079440000}"/>
    <cellStyle name="Percent 2 3 4 6 3 2 3" xfId="17468" xr:uid="{00000000-0005-0000-0000-00007A440000}"/>
    <cellStyle name="Percent 2 3 4 6 3 2 4" xfId="17469" xr:uid="{00000000-0005-0000-0000-00007B440000}"/>
    <cellStyle name="Percent 2 3 4 6 3 3" xfId="17470" xr:uid="{00000000-0005-0000-0000-00007C440000}"/>
    <cellStyle name="Percent 2 3 4 6 3 3 2" xfId="17471" xr:uid="{00000000-0005-0000-0000-00007D440000}"/>
    <cellStyle name="Percent 2 3 4 6 3 3 3" xfId="17472" xr:uid="{00000000-0005-0000-0000-00007E440000}"/>
    <cellStyle name="Percent 2 3 4 6 3 3 4" xfId="17473" xr:uid="{00000000-0005-0000-0000-00007F440000}"/>
    <cellStyle name="Percent 2 3 4 6 3 4" xfId="17474" xr:uid="{00000000-0005-0000-0000-000080440000}"/>
    <cellStyle name="Percent 2 3 4 6 3 5" xfId="17475" xr:uid="{00000000-0005-0000-0000-000081440000}"/>
    <cellStyle name="Percent 2 3 4 6 3 6" xfId="17476" xr:uid="{00000000-0005-0000-0000-000082440000}"/>
    <cellStyle name="Percent 2 3 4 6 4" xfId="17477" xr:uid="{00000000-0005-0000-0000-000083440000}"/>
    <cellStyle name="Percent 2 3 4 6 4 2" xfId="17478" xr:uid="{00000000-0005-0000-0000-000084440000}"/>
    <cellStyle name="Percent 2 3 4 6 4 3" xfId="17479" xr:uid="{00000000-0005-0000-0000-000085440000}"/>
    <cellStyle name="Percent 2 3 4 6 4 4" xfId="17480" xr:uid="{00000000-0005-0000-0000-000086440000}"/>
    <cellStyle name="Percent 2 3 4 6 5" xfId="17481" xr:uid="{00000000-0005-0000-0000-000087440000}"/>
    <cellStyle name="Percent 2 3 4 6 5 2" xfId="17482" xr:uid="{00000000-0005-0000-0000-000088440000}"/>
    <cellStyle name="Percent 2 3 4 6 5 3" xfId="17483" xr:uid="{00000000-0005-0000-0000-000089440000}"/>
    <cellStyle name="Percent 2 3 4 6 5 4" xfId="17484" xr:uid="{00000000-0005-0000-0000-00008A440000}"/>
    <cellStyle name="Percent 2 3 4 6 6" xfId="17485" xr:uid="{00000000-0005-0000-0000-00008B440000}"/>
    <cellStyle name="Percent 2 3 4 6 7" xfId="17486" xr:uid="{00000000-0005-0000-0000-00008C440000}"/>
    <cellStyle name="Percent 2 3 4 6 8" xfId="17487" xr:uid="{00000000-0005-0000-0000-00008D440000}"/>
    <cellStyle name="Percent 2 3 4 7" xfId="17488" xr:uid="{00000000-0005-0000-0000-00008E440000}"/>
    <cellStyle name="Percent 2 3 4 7 2" xfId="17489" xr:uid="{00000000-0005-0000-0000-00008F440000}"/>
    <cellStyle name="Percent 2 3 4 7 2 2" xfId="17490" xr:uid="{00000000-0005-0000-0000-000090440000}"/>
    <cellStyle name="Percent 2 3 4 7 2 3" xfId="17491" xr:uid="{00000000-0005-0000-0000-000091440000}"/>
    <cellStyle name="Percent 2 3 4 7 2 4" xfId="17492" xr:uid="{00000000-0005-0000-0000-000092440000}"/>
    <cellStyle name="Percent 2 3 4 7 3" xfId="17493" xr:uid="{00000000-0005-0000-0000-000093440000}"/>
    <cellStyle name="Percent 2 3 4 7 3 2" xfId="17494" xr:uid="{00000000-0005-0000-0000-000094440000}"/>
    <cellStyle name="Percent 2 3 4 7 3 3" xfId="17495" xr:uid="{00000000-0005-0000-0000-000095440000}"/>
    <cellStyle name="Percent 2 3 4 7 3 4" xfId="17496" xr:uid="{00000000-0005-0000-0000-000096440000}"/>
    <cellStyle name="Percent 2 3 4 7 4" xfId="17497" xr:uid="{00000000-0005-0000-0000-000097440000}"/>
    <cellStyle name="Percent 2 3 4 7 5" xfId="17498" xr:uid="{00000000-0005-0000-0000-000098440000}"/>
    <cellStyle name="Percent 2 3 4 7 6" xfId="17499" xr:uid="{00000000-0005-0000-0000-000099440000}"/>
    <cellStyle name="Percent 2 3 4 8" xfId="17500" xr:uid="{00000000-0005-0000-0000-00009A440000}"/>
    <cellStyle name="Percent 2 3 4 8 2" xfId="17501" xr:uid="{00000000-0005-0000-0000-00009B440000}"/>
    <cellStyle name="Percent 2 3 4 8 2 2" xfId="17502" xr:uid="{00000000-0005-0000-0000-00009C440000}"/>
    <cellStyle name="Percent 2 3 4 8 2 3" xfId="17503" xr:uid="{00000000-0005-0000-0000-00009D440000}"/>
    <cellStyle name="Percent 2 3 4 8 2 4" xfId="17504" xr:uid="{00000000-0005-0000-0000-00009E440000}"/>
    <cellStyle name="Percent 2 3 4 8 3" xfId="17505" xr:uid="{00000000-0005-0000-0000-00009F440000}"/>
    <cellStyle name="Percent 2 3 4 8 3 2" xfId="17506" xr:uid="{00000000-0005-0000-0000-0000A0440000}"/>
    <cellStyle name="Percent 2 3 4 8 3 3" xfId="17507" xr:uid="{00000000-0005-0000-0000-0000A1440000}"/>
    <cellStyle name="Percent 2 3 4 8 3 4" xfId="17508" xr:uid="{00000000-0005-0000-0000-0000A2440000}"/>
    <cellStyle name="Percent 2 3 4 8 4" xfId="17509" xr:uid="{00000000-0005-0000-0000-0000A3440000}"/>
    <cellStyle name="Percent 2 3 4 8 5" xfId="17510" xr:uid="{00000000-0005-0000-0000-0000A4440000}"/>
    <cellStyle name="Percent 2 3 4 8 6" xfId="17511" xr:uid="{00000000-0005-0000-0000-0000A5440000}"/>
    <cellStyle name="Percent 2 3 4 9" xfId="17512" xr:uid="{00000000-0005-0000-0000-0000A6440000}"/>
    <cellStyle name="Percent 2 3 4 9 2" xfId="17513" xr:uid="{00000000-0005-0000-0000-0000A7440000}"/>
    <cellStyle name="Percent 2 3 4 9 3" xfId="17514" xr:uid="{00000000-0005-0000-0000-0000A8440000}"/>
    <cellStyle name="Percent 2 3 4 9 4" xfId="17515" xr:uid="{00000000-0005-0000-0000-0000A9440000}"/>
    <cellStyle name="Percent 2 3 5" xfId="17516" xr:uid="{00000000-0005-0000-0000-0000AA440000}"/>
    <cellStyle name="Percent 2 3 5 10" xfId="17517" xr:uid="{00000000-0005-0000-0000-0000AB440000}"/>
    <cellStyle name="Percent 2 3 5 11" xfId="17518" xr:uid="{00000000-0005-0000-0000-0000AC440000}"/>
    <cellStyle name="Percent 2 3 5 12" xfId="17519" xr:uid="{00000000-0005-0000-0000-0000AD440000}"/>
    <cellStyle name="Percent 2 3 5 2" xfId="17520" xr:uid="{00000000-0005-0000-0000-0000AE440000}"/>
    <cellStyle name="Percent 2 3 5 2 10" xfId="17521" xr:uid="{00000000-0005-0000-0000-0000AF440000}"/>
    <cellStyle name="Percent 2 3 5 2 2" xfId="17522" xr:uid="{00000000-0005-0000-0000-0000B0440000}"/>
    <cellStyle name="Percent 2 3 5 2 2 2" xfId="17523" xr:uid="{00000000-0005-0000-0000-0000B1440000}"/>
    <cellStyle name="Percent 2 3 5 2 2 2 2" xfId="17524" xr:uid="{00000000-0005-0000-0000-0000B2440000}"/>
    <cellStyle name="Percent 2 3 5 2 2 2 2 2" xfId="17525" xr:uid="{00000000-0005-0000-0000-0000B3440000}"/>
    <cellStyle name="Percent 2 3 5 2 2 2 2 3" xfId="17526" xr:uid="{00000000-0005-0000-0000-0000B4440000}"/>
    <cellStyle name="Percent 2 3 5 2 2 2 2 4" xfId="17527" xr:uid="{00000000-0005-0000-0000-0000B5440000}"/>
    <cellStyle name="Percent 2 3 5 2 2 2 3" xfId="17528" xr:uid="{00000000-0005-0000-0000-0000B6440000}"/>
    <cellStyle name="Percent 2 3 5 2 2 2 3 2" xfId="17529" xr:uid="{00000000-0005-0000-0000-0000B7440000}"/>
    <cellStyle name="Percent 2 3 5 2 2 2 3 3" xfId="17530" xr:uid="{00000000-0005-0000-0000-0000B8440000}"/>
    <cellStyle name="Percent 2 3 5 2 2 2 3 4" xfId="17531" xr:uid="{00000000-0005-0000-0000-0000B9440000}"/>
    <cellStyle name="Percent 2 3 5 2 2 2 4" xfId="17532" xr:uid="{00000000-0005-0000-0000-0000BA440000}"/>
    <cellStyle name="Percent 2 3 5 2 2 2 5" xfId="17533" xr:uid="{00000000-0005-0000-0000-0000BB440000}"/>
    <cellStyle name="Percent 2 3 5 2 2 2 6" xfId="17534" xr:uid="{00000000-0005-0000-0000-0000BC440000}"/>
    <cellStyle name="Percent 2 3 5 2 2 3" xfId="17535" xr:uid="{00000000-0005-0000-0000-0000BD440000}"/>
    <cellStyle name="Percent 2 3 5 2 2 3 2" xfId="17536" xr:uid="{00000000-0005-0000-0000-0000BE440000}"/>
    <cellStyle name="Percent 2 3 5 2 2 3 2 2" xfId="17537" xr:uid="{00000000-0005-0000-0000-0000BF440000}"/>
    <cellStyle name="Percent 2 3 5 2 2 3 2 3" xfId="17538" xr:uid="{00000000-0005-0000-0000-0000C0440000}"/>
    <cellStyle name="Percent 2 3 5 2 2 3 2 4" xfId="17539" xr:uid="{00000000-0005-0000-0000-0000C1440000}"/>
    <cellStyle name="Percent 2 3 5 2 2 3 3" xfId="17540" xr:uid="{00000000-0005-0000-0000-0000C2440000}"/>
    <cellStyle name="Percent 2 3 5 2 2 3 3 2" xfId="17541" xr:uid="{00000000-0005-0000-0000-0000C3440000}"/>
    <cellStyle name="Percent 2 3 5 2 2 3 3 3" xfId="17542" xr:uid="{00000000-0005-0000-0000-0000C4440000}"/>
    <cellStyle name="Percent 2 3 5 2 2 3 3 4" xfId="17543" xr:uid="{00000000-0005-0000-0000-0000C5440000}"/>
    <cellStyle name="Percent 2 3 5 2 2 3 4" xfId="17544" xr:uid="{00000000-0005-0000-0000-0000C6440000}"/>
    <cellStyle name="Percent 2 3 5 2 2 3 5" xfId="17545" xr:uid="{00000000-0005-0000-0000-0000C7440000}"/>
    <cellStyle name="Percent 2 3 5 2 2 3 6" xfId="17546" xr:uid="{00000000-0005-0000-0000-0000C8440000}"/>
    <cellStyle name="Percent 2 3 5 2 2 4" xfId="17547" xr:uid="{00000000-0005-0000-0000-0000C9440000}"/>
    <cellStyle name="Percent 2 3 5 2 2 4 2" xfId="17548" xr:uid="{00000000-0005-0000-0000-0000CA440000}"/>
    <cellStyle name="Percent 2 3 5 2 2 4 3" xfId="17549" xr:uid="{00000000-0005-0000-0000-0000CB440000}"/>
    <cellStyle name="Percent 2 3 5 2 2 4 4" xfId="17550" xr:uid="{00000000-0005-0000-0000-0000CC440000}"/>
    <cellStyle name="Percent 2 3 5 2 2 5" xfId="17551" xr:uid="{00000000-0005-0000-0000-0000CD440000}"/>
    <cellStyle name="Percent 2 3 5 2 2 5 2" xfId="17552" xr:uid="{00000000-0005-0000-0000-0000CE440000}"/>
    <cellStyle name="Percent 2 3 5 2 2 5 3" xfId="17553" xr:uid="{00000000-0005-0000-0000-0000CF440000}"/>
    <cellStyle name="Percent 2 3 5 2 2 5 4" xfId="17554" xr:uid="{00000000-0005-0000-0000-0000D0440000}"/>
    <cellStyle name="Percent 2 3 5 2 2 6" xfId="17555" xr:uid="{00000000-0005-0000-0000-0000D1440000}"/>
    <cellStyle name="Percent 2 3 5 2 2 7" xfId="17556" xr:uid="{00000000-0005-0000-0000-0000D2440000}"/>
    <cellStyle name="Percent 2 3 5 2 2 8" xfId="17557" xr:uid="{00000000-0005-0000-0000-0000D3440000}"/>
    <cellStyle name="Percent 2 3 5 2 3" xfId="17558" xr:uid="{00000000-0005-0000-0000-0000D4440000}"/>
    <cellStyle name="Percent 2 3 5 2 3 2" xfId="17559" xr:uid="{00000000-0005-0000-0000-0000D5440000}"/>
    <cellStyle name="Percent 2 3 5 2 3 2 2" xfId="17560" xr:uid="{00000000-0005-0000-0000-0000D6440000}"/>
    <cellStyle name="Percent 2 3 5 2 3 2 2 2" xfId="17561" xr:uid="{00000000-0005-0000-0000-0000D7440000}"/>
    <cellStyle name="Percent 2 3 5 2 3 2 2 3" xfId="17562" xr:uid="{00000000-0005-0000-0000-0000D8440000}"/>
    <cellStyle name="Percent 2 3 5 2 3 2 2 4" xfId="17563" xr:uid="{00000000-0005-0000-0000-0000D9440000}"/>
    <cellStyle name="Percent 2 3 5 2 3 2 3" xfId="17564" xr:uid="{00000000-0005-0000-0000-0000DA440000}"/>
    <cellStyle name="Percent 2 3 5 2 3 2 3 2" xfId="17565" xr:uid="{00000000-0005-0000-0000-0000DB440000}"/>
    <cellStyle name="Percent 2 3 5 2 3 2 3 3" xfId="17566" xr:uid="{00000000-0005-0000-0000-0000DC440000}"/>
    <cellStyle name="Percent 2 3 5 2 3 2 3 4" xfId="17567" xr:uid="{00000000-0005-0000-0000-0000DD440000}"/>
    <cellStyle name="Percent 2 3 5 2 3 2 4" xfId="17568" xr:uid="{00000000-0005-0000-0000-0000DE440000}"/>
    <cellStyle name="Percent 2 3 5 2 3 2 5" xfId="17569" xr:uid="{00000000-0005-0000-0000-0000DF440000}"/>
    <cellStyle name="Percent 2 3 5 2 3 2 6" xfId="17570" xr:uid="{00000000-0005-0000-0000-0000E0440000}"/>
    <cellStyle name="Percent 2 3 5 2 3 3" xfId="17571" xr:uid="{00000000-0005-0000-0000-0000E1440000}"/>
    <cellStyle name="Percent 2 3 5 2 3 3 2" xfId="17572" xr:uid="{00000000-0005-0000-0000-0000E2440000}"/>
    <cellStyle name="Percent 2 3 5 2 3 3 2 2" xfId="17573" xr:uid="{00000000-0005-0000-0000-0000E3440000}"/>
    <cellStyle name="Percent 2 3 5 2 3 3 2 3" xfId="17574" xr:uid="{00000000-0005-0000-0000-0000E4440000}"/>
    <cellStyle name="Percent 2 3 5 2 3 3 2 4" xfId="17575" xr:uid="{00000000-0005-0000-0000-0000E5440000}"/>
    <cellStyle name="Percent 2 3 5 2 3 3 3" xfId="17576" xr:uid="{00000000-0005-0000-0000-0000E6440000}"/>
    <cellStyle name="Percent 2 3 5 2 3 3 3 2" xfId="17577" xr:uid="{00000000-0005-0000-0000-0000E7440000}"/>
    <cellStyle name="Percent 2 3 5 2 3 3 3 3" xfId="17578" xr:uid="{00000000-0005-0000-0000-0000E8440000}"/>
    <cellStyle name="Percent 2 3 5 2 3 3 3 4" xfId="17579" xr:uid="{00000000-0005-0000-0000-0000E9440000}"/>
    <cellStyle name="Percent 2 3 5 2 3 3 4" xfId="17580" xr:uid="{00000000-0005-0000-0000-0000EA440000}"/>
    <cellStyle name="Percent 2 3 5 2 3 3 5" xfId="17581" xr:uid="{00000000-0005-0000-0000-0000EB440000}"/>
    <cellStyle name="Percent 2 3 5 2 3 3 6" xfId="17582" xr:uid="{00000000-0005-0000-0000-0000EC440000}"/>
    <cellStyle name="Percent 2 3 5 2 3 4" xfId="17583" xr:uid="{00000000-0005-0000-0000-0000ED440000}"/>
    <cellStyle name="Percent 2 3 5 2 3 4 2" xfId="17584" xr:uid="{00000000-0005-0000-0000-0000EE440000}"/>
    <cellStyle name="Percent 2 3 5 2 3 4 3" xfId="17585" xr:uid="{00000000-0005-0000-0000-0000EF440000}"/>
    <cellStyle name="Percent 2 3 5 2 3 4 4" xfId="17586" xr:uid="{00000000-0005-0000-0000-0000F0440000}"/>
    <cellStyle name="Percent 2 3 5 2 3 5" xfId="17587" xr:uid="{00000000-0005-0000-0000-0000F1440000}"/>
    <cellStyle name="Percent 2 3 5 2 3 5 2" xfId="17588" xr:uid="{00000000-0005-0000-0000-0000F2440000}"/>
    <cellStyle name="Percent 2 3 5 2 3 5 3" xfId="17589" xr:uid="{00000000-0005-0000-0000-0000F3440000}"/>
    <cellStyle name="Percent 2 3 5 2 3 5 4" xfId="17590" xr:uid="{00000000-0005-0000-0000-0000F4440000}"/>
    <cellStyle name="Percent 2 3 5 2 3 6" xfId="17591" xr:uid="{00000000-0005-0000-0000-0000F5440000}"/>
    <cellStyle name="Percent 2 3 5 2 3 7" xfId="17592" xr:uid="{00000000-0005-0000-0000-0000F6440000}"/>
    <cellStyle name="Percent 2 3 5 2 3 8" xfId="17593" xr:uid="{00000000-0005-0000-0000-0000F7440000}"/>
    <cellStyle name="Percent 2 3 5 2 4" xfId="17594" xr:uid="{00000000-0005-0000-0000-0000F8440000}"/>
    <cellStyle name="Percent 2 3 5 2 4 2" xfId="17595" xr:uid="{00000000-0005-0000-0000-0000F9440000}"/>
    <cellStyle name="Percent 2 3 5 2 4 2 2" xfId="17596" xr:uid="{00000000-0005-0000-0000-0000FA440000}"/>
    <cellStyle name="Percent 2 3 5 2 4 2 3" xfId="17597" xr:uid="{00000000-0005-0000-0000-0000FB440000}"/>
    <cellStyle name="Percent 2 3 5 2 4 2 4" xfId="17598" xr:uid="{00000000-0005-0000-0000-0000FC440000}"/>
    <cellStyle name="Percent 2 3 5 2 4 3" xfId="17599" xr:uid="{00000000-0005-0000-0000-0000FD440000}"/>
    <cellStyle name="Percent 2 3 5 2 4 3 2" xfId="17600" xr:uid="{00000000-0005-0000-0000-0000FE440000}"/>
    <cellStyle name="Percent 2 3 5 2 4 3 3" xfId="17601" xr:uid="{00000000-0005-0000-0000-0000FF440000}"/>
    <cellStyle name="Percent 2 3 5 2 4 3 4" xfId="17602" xr:uid="{00000000-0005-0000-0000-000000450000}"/>
    <cellStyle name="Percent 2 3 5 2 4 4" xfId="17603" xr:uid="{00000000-0005-0000-0000-000001450000}"/>
    <cellStyle name="Percent 2 3 5 2 4 5" xfId="17604" xr:uid="{00000000-0005-0000-0000-000002450000}"/>
    <cellStyle name="Percent 2 3 5 2 4 6" xfId="17605" xr:uid="{00000000-0005-0000-0000-000003450000}"/>
    <cellStyle name="Percent 2 3 5 2 5" xfId="17606" xr:uid="{00000000-0005-0000-0000-000004450000}"/>
    <cellStyle name="Percent 2 3 5 2 5 2" xfId="17607" xr:uid="{00000000-0005-0000-0000-000005450000}"/>
    <cellStyle name="Percent 2 3 5 2 5 2 2" xfId="17608" xr:uid="{00000000-0005-0000-0000-000006450000}"/>
    <cellStyle name="Percent 2 3 5 2 5 2 3" xfId="17609" xr:uid="{00000000-0005-0000-0000-000007450000}"/>
    <cellStyle name="Percent 2 3 5 2 5 2 4" xfId="17610" xr:uid="{00000000-0005-0000-0000-000008450000}"/>
    <cellStyle name="Percent 2 3 5 2 5 3" xfId="17611" xr:uid="{00000000-0005-0000-0000-000009450000}"/>
    <cellStyle name="Percent 2 3 5 2 5 3 2" xfId="17612" xr:uid="{00000000-0005-0000-0000-00000A450000}"/>
    <cellStyle name="Percent 2 3 5 2 5 3 3" xfId="17613" xr:uid="{00000000-0005-0000-0000-00000B450000}"/>
    <cellStyle name="Percent 2 3 5 2 5 3 4" xfId="17614" xr:uid="{00000000-0005-0000-0000-00000C450000}"/>
    <cellStyle name="Percent 2 3 5 2 5 4" xfId="17615" xr:uid="{00000000-0005-0000-0000-00000D450000}"/>
    <cellStyle name="Percent 2 3 5 2 5 5" xfId="17616" xr:uid="{00000000-0005-0000-0000-00000E450000}"/>
    <cellStyle name="Percent 2 3 5 2 5 6" xfId="17617" xr:uid="{00000000-0005-0000-0000-00000F450000}"/>
    <cellStyle name="Percent 2 3 5 2 6" xfId="17618" xr:uid="{00000000-0005-0000-0000-000010450000}"/>
    <cellStyle name="Percent 2 3 5 2 6 2" xfId="17619" xr:uid="{00000000-0005-0000-0000-000011450000}"/>
    <cellStyle name="Percent 2 3 5 2 6 3" xfId="17620" xr:uid="{00000000-0005-0000-0000-000012450000}"/>
    <cellStyle name="Percent 2 3 5 2 6 4" xfId="17621" xr:uid="{00000000-0005-0000-0000-000013450000}"/>
    <cellStyle name="Percent 2 3 5 2 7" xfId="17622" xr:uid="{00000000-0005-0000-0000-000014450000}"/>
    <cellStyle name="Percent 2 3 5 2 7 2" xfId="17623" xr:uid="{00000000-0005-0000-0000-000015450000}"/>
    <cellStyle name="Percent 2 3 5 2 7 3" xfId="17624" xr:uid="{00000000-0005-0000-0000-000016450000}"/>
    <cellStyle name="Percent 2 3 5 2 7 4" xfId="17625" xr:uid="{00000000-0005-0000-0000-000017450000}"/>
    <cellStyle name="Percent 2 3 5 2 8" xfId="17626" xr:uid="{00000000-0005-0000-0000-000018450000}"/>
    <cellStyle name="Percent 2 3 5 2 9" xfId="17627" xr:uid="{00000000-0005-0000-0000-000019450000}"/>
    <cellStyle name="Percent 2 3 5 3" xfId="17628" xr:uid="{00000000-0005-0000-0000-00001A450000}"/>
    <cellStyle name="Percent 2 3 5 3 2" xfId="17629" xr:uid="{00000000-0005-0000-0000-00001B450000}"/>
    <cellStyle name="Percent 2 3 5 3 2 2" xfId="17630" xr:uid="{00000000-0005-0000-0000-00001C450000}"/>
    <cellStyle name="Percent 2 3 5 3 2 2 2" xfId="17631" xr:uid="{00000000-0005-0000-0000-00001D450000}"/>
    <cellStyle name="Percent 2 3 5 3 2 2 3" xfId="17632" xr:uid="{00000000-0005-0000-0000-00001E450000}"/>
    <cellStyle name="Percent 2 3 5 3 2 2 4" xfId="17633" xr:uid="{00000000-0005-0000-0000-00001F450000}"/>
    <cellStyle name="Percent 2 3 5 3 2 3" xfId="17634" xr:uid="{00000000-0005-0000-0000-000020450000}"/>
    <cellStyle name="Percent 2 3 5 3 2 3 2" xfId="17635" xr:uid="{00000000-0005-0000-0000-000021450000}"/>
    <cellStyle name="Percent 2 3 5 3 2 3 3" xfId="17636" xr:uid="{00000000-0005-0000-0000-000022450000}"/>
    <cellStyle name="Percent 2 3 5 3 2 3 4" xfId="17637" xr:uid="{00000000-0005-0000-0000-000023450000}"/>
    <cellStyle name="Percent 2 3 5 3 2 4" xfId="17638" xr:uid="{00000000-0005-0000-0000-000024450000}"/>
    <cellStyle name="Percent 2 3 5 3 2 5" xfId="17639" xr:uid="{00000000-0005-0000-0000-000025450000}"/>
    <cellStyle name="Percent 2 3 5 3 2 6" xfId="17640" xr:uid="{00000000-0005-0000-0000-000026450000}"/>
    <cellStyle name="Percent 2 3 5 3 3" xfId="17641" xr:uid="{00000000-0005-0000-0000-000027450000}"/>
    <cellStyle name="Percent 2 3 5 3 3 2" xfId="17642" xr:uid="{00000000-0005-0000-0000-000028450000}"/>
    <cellStyle name="Percent 2 3 5 3 3 2 2" xfId="17643" xr:uid="{00000000-0005-0000-0000-000029450000}"/>
    <cellStyle name="Percent 2 3 5 3 3 2 3" xfId="17644" xr:uid="{00000000-0005-0000-0000-00002A450000}"/>
    <cellStyle name="Percent 2 3 5 3 3 2 4" xfId="17645" xr:uid="{00000000-0005-0000-0000-00002B450000}"/>
    <cellStyle name="Percent 2 3 5 3 3 3" xfId="17646" xr:uid="{00000000-0005-0000-0000-00002C450000}"/>
    <cellStyle name="Percent 2 3 5 3 3 3 2" xfId="17647" xr:uid="{00000000-0005-0000-0000-00002D450000}"/>
    <cellStyle name="Percent 2 3 5 3 3 3 3" xfId="17648" xr:uid="{00000000-0005-0000-0000-00002E450000}"/>
    <cellStyle name="Percent 2 3 5 3 3 3 4" xfId="17649" xr:uid="{00000000-0005-0000-0000-00002F450000}"/>
    <cellStyle name="Percent 2 3 5 3 3 4" xfId="17650" xr:uid="{00000000-0005-0000-0000-000030450000}"/>
    <cellStyle name="Percent 2 3 5 3 3 5" xfId="17651" xr:uid="{00000000-0005-0000-0000-000031450000}"/>
    <cellStyle name="Percent 2 3 5 3 3 6" xfId="17652" xr:uid="{00000000-0005-0000-0000-000032450000}"/>
    <cellStyle name="Percent 2 3 5 3 4" xfId="17653" xr:uid="{00000000-0005-0000-0000-000033450000}"/>
    <cellStyle name="Percent 2 3 5 3 4 2" xfId="17654" xr:uid="{00000000-0005-0000-0000-000034450000}"/>
    <cellStyle name="Percent 2 3 5 3 4 3" xfId="17655" xr:uid="{00000000-0005-0000-0000-000035450000}"/>
    <cellStyle name="Percent 2 3 5 3 4 4" xfId="17656" xr:uid="{00000000-0005-0000-0000-000036450000}"/>
    <cellStyle name="Percent 2 3 5 3 5" xfId="17657" xr:uid="{00000000-0005-0000-0000-000037450000}"/>
    <cellStyle name="Percent 2 3 5 3 5 2" xfId="17658" xr:uid="{00000000-0005-0000-0000-000038450000}"/>
    <cellStyle name="Percent 2 3 5 3 5 3" xfId="17659" xr:uid="{00000000-0005-0000-0000-000039450000}"/>
    <cellStyle name="Percent 2 3 5 3 5 4" xfId="17660" xr:uid="{00000000-0005-0000-0000-00003A450000}"/>
    <cellStyle name="Percent 2 3 5 3 6" xfId="17661" xr:uid="{00000000-0005-0000-0000-00003B450000}"/>
    <cellStyle name="Percent 2 3 5 3 7" xfId="17662" xr:uid="{00000000-0005-0000-0000-00003C450000}"/>
    <cellStyle name="Percent 2 3 5 3 8" xfId="17663" xr:uid="{00000000-0005-0000-0000-00003D450000}"/>
    <cellStyle name="Percent 2 3 5 4" xfId="17664" xr:uid="{00000000-0005-0000-0000-00003E450000}"/>
    <cellStyle name="Percent 2 3 5 4 2" xfId="17665" xr:uid="{00000000-0005-0000-0000-00003F450000}"/>
    <cellStyle name="Percent 2 3 5 4 2 2" xfId="17666" xr:uid="{00000000-0005-0000-0000-000040450000}"/>
    <cellStyle name="Percent 2 3 5 4 2 2 2" xfId="17667" xr:uid="{00000000-0005-0000-0000-000041450000}"/>
    <cellStyle name="Percent 2 3 5 4 2 2 3" xfId="17668" xr:uid="{00000000-0005-0000-0000-000042450000}"/>
    <cellStyle name="Percent 2 3 5 4 2 2 4" xfId="17669" xr:uid="{00000000-0005-0000-0000-000043450000}"/>
    <cellStyle name="Percent 2 3 5 4 2 3" xfId="17670" xr:uid="{00000000-0005-0000-0000-000044450000}"/>
    <cellStyle name="Percent 2 3 5 4 2 3 2" xfId="17671" xr:uid="{00000000-0005-0000-0000-000045450000}"/>
    <cellStyle name="Percent 2 3 5 4 2 3 3" xfId="17672" xr:uid="{00000000-0005-0000-0000-000046450000}"/>
    <cellStyle name="Percent 2 3 5 4 2 3 4" xfId="17673" xr:uid="{00000000-0005-0000-0000-000047450000}"/>
    <cellStyle name="Percent 2 3 5 4 2 4" xfId="17674" xr:uid="{00000000-0005-0000-0000-000048450000}"/>
    <cellStyle name="Percent 2 3 5 4 2 5" xfId="17675" xr:uid="{00000000-0005-0000-0000-000049450000}"/>
    <cellStyle name="Percent 2 3 5 4 2 6" xfId="17676" xr:uid="{00000000-0005-0000-0000-00004A450000}"/>
    <cellStyle name="Percent 2 3 5 4 3" xfId="17677" xr:uid="{00000000-0005-0000-0000-00004B450000}"/>
    <cellStyle name="Percent 2 3 5 4 3 2" xfId="17678" xr:uid="{00000000-0005-0000-0000-00004C450000}"/>
    <cellStyle name="Percent 2 3 5 4 3 2 2" xfId="17679" xr:uid="{00000000-0005-0000-0000-00004D450000}"/>
    <cellStyle name="Percent 2 3 5 4 3 2 3" xfId="17680" xr:uid="{00000000-0005-0000-0000-00004E450000}"/>
    <cellStyle name="Percent 2 3 5 4 3 2 4" xfId="17681" xr:uid="{00000000-0005-0000-0000-00004F450000}"/>
    <cellStyle name="Percent 2 3 5 4 3 3" xfId="17682" xr:uid="{00000000-0005-0000-0000-000050450000}"/>
    <cellStyle name="Percent 2 3 5 4 3 3 2" xfId="17683" xr:uid="{00000000-0005-0000-0000-000051450000}"/>
    <cellStyle name="Percent 2 3 5 4 3 3 3" xfId="17684" xr:uid="{00000000-0005-0000-0000-000052450000}"/>
    <cellStyle name="Percent 2 3 5 4 3 3 4" xfId="17685" xr:uid="{00000000-0005-0000-0000-000053450000}"/>
    <cellStyle name="Percent 2 3 5 4 3 4" xfId="17686" xr:uid="{00000000-0005-0000-0000-000054450000}"/>
    <cellStyle name="Percent 2 3 5 4 3 5" xfId="17687" xr:uid="{00000000-0005-0000-0000-000055450000}"/>
    <cellStyle name="Percent 2 3 5 4 3 6" xfId="17688" xr:uid="{00000000-0005-0000-0000-000056450000}"/>
    <cellStyle name="Percent 2 3 5 4 4" xfId="17689" xr:uid="{00000000-0005-0000-0000-000057450000}"/>
    <cellStyle name="Percent 2 3 5 4 4 2" xfId="17690" xr:uid="{00000000-0005-0000-0000-000058450000}"/>
    <cellStyle name="Percent 2 3 5 4 4 3" xfId="17691" xr:uid="{00000000-0005-0000-0000-000059450000}"/>
    <cellStyle name="Percent 2 3 5 4 4 4" xfId="17692" xr:uid="{00000000-0005-0000-0000-00005A450000}"/>
    <cellStyle name="Percent 2 3 5 4 5" xfId="17693" xr:uid="{00000000-0005-0000-0000-00005B450000}"/>
    <cellStyle name="Percent 2 3 5 4 5 2" xfId="17694" xr:uid="{00000000-0005-0000-0000-00005C450000}"/>
    <cellStyle name="Percent 2 3 5 4 5 3" xfId="17695" xr:uid="{00000000-0005-0000-0000-00005D450000}"/>
    <cellStyle name="Percent 2 3 5 4 5 4" xfId="17696" xr:uid="{00000000-0005-0000-0000-00005E450000}"/>
    <cellStyle name="Percent 2 3 5 4 6" xfId="17697" xr:uid="{00000000-0005-0000-0000-00005F450000}"/>
    <cellStyle name="Percent 2 3 5 4 7" xfId="17698" xr:uid="{00000000-0005-0000-0000-000060450000}"/>
    <cellStyle name="Percent 2 3 5 4 8" xfId="17699" xr:uid="{00000000-0005-0000-0000-000061450000}"/>
    <cellStyle name="Percent 2 3 5 5" xfId="17700" xr:uid="{00000000-0005-0000-0000-000062450000}"/>
    <cellStyle name="Percent 2 3 5 5 2" xfId="17701" xr:uid="{00000000-0005-0000-0000-000063450000}"/>
    <cellStyle name="Percent 2 3 5 5 2 2" xfId="17702" xr:uid="{00000000-0005-0000-0000-000064450000}"/>
    <cellStyle name="Percent 2 3 5 5 2 2 2" xfId="17703" xr:uid="{00000000-0005-0000-0000-000065450000}"/>
    <cellStyle name="Percent 2 3 5 5 2 2 3" xfId="17704" xr:uid="{00000000-0005-0000-0000-000066450000}"/>
    <cellStyle name="Percent 2 3 5 5 2 2 4" xfId="17705" xr:uid="{00000000-0005-0000-0000-000067450000}"/>
    <cellStyle name="Percent 2 3 5 5 2 3" xfId="17706" xr:uid="{00000000-0005-0000-0000-000068450000}"/>
    <cellStyle name="Percent 2 3 5 5 2 3 2" xfId="17707" xr:uid="{00000000-0005-0000-0000-000069450000}"/>
    <cellStyle name="Percent 2 3 5 5 2 3 3" xfId="17708" xr:uid="{00000000-0005-0000-0000-00006A450000}"/>
    <cellStyle name="Percent 2 3 5 5 2 3 4" xfId="17709" xr:uid="{00000000-0005-0000-0000-00006B450000}"/>
    <cellStyle name="Percent 2 3 5 5 2 4" xfId="17710" xr:uid="{00000000-0005-0000-0000-00006C450000}"/>
    <cellStyle name="Percent 2 3 5 5 2 5" xfId="17711" xr:uid="{00000000-0005-0000-0000-00006D450000}"/>
    <cellStyle name="Percent 2 3 5 5 2 6" xfId="17712" xr:uid="{00000000-0005-0000-0000-00006E450000}"/>
    <cellStyle name="Percent 2 3 5 5 3" xfId="17713" xr:uid="{00000000-0005-0000-0000-00006F450000}"/>
    <cellStyle name="Percent 2 3 5 5 3 2" xfId="17714" xr:uid="{00000000-0005-0000-0000-000070450000}"/>
    <cellStyle name="Percent 2 3 5 5 3 2 2" xfId="17715" xr:uid="{00000000-0005-0000-0000-000071450000}"/>
    <cellStyle name="Percent 2 3 5 5 3 2 3" xfId="17716" xr:uid="{00000000-0005-0000-0000-000072450000}"/>
    <cellStyle name="Percent 2 3 5 5 3 2 4" xfId="17717" xr:uid="{00000000-0005-0000-0000-000073450000}"/>
    <cellStyle name="Percent 2 3 5 5 3 3" xfId="17718" xr:uid="{00000000-0005-0000-0000-000074450000}"/>
    <cellStyle name="Percent 2 3 5 5 3 3 2" xfId="17719" xr:uid="{00000000-0005-0000-0000-000075450000}"/>
    <cellStyle name="Percent 2 3 5 5 3 3 3" xfId="17720" xr:uid="{00000000-0005-0000-0000-000076450000}"/>
    <cellStyle name="Percent 2 3 5 5 3 3 4" xfId="17721" xr:uid="{00000000-0005-0000-0000-000077450000}"/>
    <cellStyle name="Percent 2 3 5 5 3 4" xfId="17722" xr:uid="{00000000-0005-0000-0000-000078450000}"/>
    <cellStyle name="Percent 2 3 5 5 3 5" xfId="17723" xr:uid="{00000000-0005-0000-0000-000079450000}"/>
    <cellStyle name="Percent 2 3 5 5 3 6" xfId="17724" xr:uid="{00000000-0005-0000-0000-00007A450000}"/>
    <cellStyle name="Percent 2 3 5 5 4" xfId="17725" xr:uid="{00000000-0005-0000-0000-00007B450000}"/>
    <cellStyle name="Percent 2 3 5 5 4 2" xfId="17726" xr:uid="{00000000-0005-0000-0000-00007C450000}"/>
    <cellStyle name="Percent 2 3 5 5 4 3" xfId="17727" xr:uid="{00000000-0005-0000-0000-00007D450000}"/>
    <cellStyle name="Percent 2 3 5 5 4 4" xfId="17728" xr:uid="{00000000-0005-0000-0000-00007E450000}"/>
    <cellStyle name="Percent 2 3 5 5 5" xfId="17729" xr:uid="{00000000-0005-0000-0000-00007F450000}"/>
    <cellStyle name="Percent 2 3 5 5 5 2" xfId="17730" xr:uid="{00000000-0005-0000-0000-000080450000}"/>
    <cellStyle name="Percent 2 3 5 5 5 3" xfId="17731" xr:uid="{00000000-0005-0000-0000-000081450000}"/>
    <cellStyle name="Percent 2 3 5 5 5 4" xfId="17732" xr:uid="{00000000-0005-0000-0000-000082450000}"/>
    <cellStyle name="Percent 2 3 5 5 6" xfId="17733" xr:uid="{00000000-0005-0000-0000-000083450000}"/>
    <cellStyle name="Percent 2 3 5 5 7" xfId="17734" xr:uid="{00000000-0005-0000-0000-000084450000}"/>
    <cellStyle name="Percent 2 3 5 5 8" xfId="17735" xr:uid="{00000000-0005-0000-0000-000085450000}"/>
    <cellStyle name="Percent 2 3 5 6" xfId="17736" xr:uid="{00000000-0005-0000-0000-000086450000}"/>
    <cellStyle name="Percent 2 3 5 6 2" xfId="17737" xr:uid="{00000000-0005-0000-0000-000087450000}"/>
    <cellStyle name="Percent 2 3 5 6 2 2" xfId="17738" xr:uid="{00000000-0005-0000-0000-000088450000}"/>
    <cellStyle name="Percent 2 3 5 6 2 3" xfId="17739" xr:uid="{00000000-0005-0000-0000-000089450000}"/>
    <cellStyle name="Percent 2 3 5 6 2 4" xfId="17740" xr:uid="{00000000-0005-0000-0000-00008A450000}"/>
    <cellStyle name="Percent 2 3 5 6 3" xfId="17741" xr:uid="{00000000-0005-0000-0000-00008B450000}"/>
    <cellStyle name="Percent 2 3 5 6 3 2" xfId="17742" xr:uid="{00000000-0005-0000-0000-00008C450000}"/>
    <cellStyle name="Percent 2 3 5 6 3 3" xfId="17743" xr:uid="{00000000-0005-0000-0000-00008D450000}"/>
    <cellStyle name="Percent 2 3 5 6 3 4" xfId="17744" xr:uid="{00000000-0005-0000-0000-00008E450000}"/>
    <cellStyle name="Percent 2 3 5 6 4" xfId="17745" xr:uid="{00000000-0005-0000-0000-00008F450000}"/>
    <cellStyle name="Percent 2 3 5 6 5" xfId="17746" xr:uid="{00000000-0005-0000-0000-000090450000}"/>
    <cellStyle name="Percent 2 3 5 6 6" xfId="17747" xr:uid="{00000000-0005-0000-0000-000091450000}"/>
    <cellStyle name="Percent 2 3 5 7" xfId="17748" xr:uid="{00000000-0005-0000-0000-000092450000}"/>
    <cellStyle name="Percent 2 3 5 7 2" xfId="17749" xr:uid="{00000000-0005-0000-0000-000093450000}"/>
    <cellStyle name="Percent 2 3 5 7 2 2" xfId="17750" xr:uid="{00000000-0005-0000-0000-000094450000}"/>
    <cellStyle name="Percent 2 3 5 7 2 3" xfId="17751" xr:uid="{00000000-0005-0000-0000-000095450000}"/>
    <cellStyle name="Percent 2 3 5 7 2 4" xfId="17752" xr:uid="{00000000-0005-0000-0000-000096450000}"/>
    <cellStyle name="Percent 2 3 5 7 3" xfId="17753" xr:uid="{00000000-0005-0000-0000-000097450000}"/>
    <cellStyle name="Percent 2 3 5 7 3 2" xfId="17754" xr:uid="{00000000-0005-0000-0000-000098450000}"/>
    <cellStyle name="Percent 2 3 5 7 3 3" xfId="17755" xr:uid="{00000000-0005-0000-0000-000099450000}"/>
    <cellStyle name="Percent 2 3 5 7 3 4" xfId="17756" xr:uid="{00000000-0005-0000-0000-00009A450000}"/>
    <cellStyle name="Percent 2 3 5 7 4" xfId="17757" xr:uid="{00000000-0005-0000-0000-00009B450000}"/>
    <cellStyle name="Percent 2 3 5 7 5" xfId="17758" xr:uid="{00000000-0005-0000-0000-00009C450000}"/>
    <cellStyle name="Percent 2 3 5 7 6" xfId="17759" xr:uid="{00000000-0005-0000-0000-00009D450000}"/>
    <cellStyle name="Percent 2 3 5 8" xfId="17760" xr:uid="{00000000-0005-0000-0000-00009E450000}"/>
    <cellStyle name="Percent 2 3 5 8 2" xfId="17761" xr:uid="{00000000-0005-0000-0000-00009F450000}"/>
    <cellStyle name="Percent 2 3 5 8 3" xfId="17762" xr:uid="{00000000-0005-0000-0000-0000A0450000}"/>
    <cellStyle name="Percent 2 3 5 8 4" xfId="17763" xr:uid="{00000000-0005-0000-0000-0000A1450000}"/>
    <cellStyle name="Percent 2 3 5 9" xfId="17764" xr:uid="{00000000-0005-0000-0000-0000A2450000}"/>
    <cellStyle name="Percent 2 3 5 9 2" xfId="17765" xr:uid="{00000000-0005-0000-0000-0000A3450000}"/>
    <cellStyle name="Percent 2 3 5 9 3" xfId="17766" xr:uid="{00000000-0005-0000-0000-0000A4450000}"/>
    <cellStyle name="Percent 2 3 5 9 4" xfId="17767" xr:uid="{00000000-0005-0000-0000-0000A5450000}"/>
    <cellStyle name="Percent 2 3 6" xfId="17768" xr:uid="{00000000-0005-0000-0000-0000A6450000}"/>
    <cellStyle name="Percent 2 3 6 10" xfId="17769" xr:uid="{00000000-0005-0000-0000-0000A7450000}"/>
    <cellStyle name="Percent 2 3 6 2" xfId="17770" xr:uid="{00000000-0005-0000-0000-0000A8450000}"/>
    <cellStyle name="Percent 2 3 6 2 2" xfId="17771" xr:uid="{00000000-0005-0000-0000-0000A9450000}"/>
    <cellStyle name="Percent 2 3 6 2 2 2" xfId="17772" xr:uid="{00000000-0005-0000-0000-0000AA450000}"/>
    <cellStyle name="Percent 2 3 6 2 2 2 2" xfId="17773" xr:uid="{00000000-0005-0000-0000-0000AB450000}"/>
    <cellStyle name="Percent 2 3 6 2 2 2 3" xfId="17774" xr:uid="{00000000-0005-0000-0000-0000AC450000}"/>
    <cellStyle name="Percent 2 3 6 2 2 2 4" xfId="17775" xr:uid="{00000000-0005-0000-0000-0000AD450000}"/>
    <cellStyle name="Percent 2 3 6 2 2 3" xfId="17776" xr:uid="{00000000-0005-0000-0000-0000AE450000}"/>
    <cellStyle name="Percent 2 3 6 2 2 3 2" xfId="17777" xr:uid="{00000000-0005-0000-0000-0000AF450000}"/>
    <cellStyle name="Percent 2 3 6 2 2 3 3" xfId="17778" xr:uid="{00000000-0005-0000-0000-0000B0450000}"/>
    <cellStyle name="Percent 2 3 6 2 2 3 4" xfId="17779" xr:uid="{00000000-0005-0000-0000-0000B1450000}"/>
    <cellStyle name="Percent 2 3 6 2 2 4" xfId="17780" xr:uid="{00000000-0005-0000-0000-0000B2450000}"/>
    <cellStyle name="Percent 2 3 6 2 2 5" xfId="17781" xr:uid="{00000000-0005-0000-0000-0000B3450000}"/>
    <cellStyle name="Percent 2 3 6 2 2 6" xfId="17782" xr:uid="{00000000-0005-0000-0000-0000B4450000}"/>
    <cellStyle name="Percent 2 3 6 2 3" xfId="17783" xr:uid="{00000000-0005-0000-0000-0000B5450000}"/>
    <cellStyle name="Percent 2 3 6 2 3 2" xfId="17784" xr:uid="{00000000-0005-0000-0000-0000B6450000}"/>
    <cellStyle name="Percent 2 3 6 2 3 2 2" xfId="17785" xr:uid="{00000000-0005-0000-0000-0000B7450000}"/>
    <cellStyle name="Percent 2 3 6 2 3 2 3" xfId="17786" xr:uid="{00000000-0005-0000-0000-0000B8450000}"/>
    <cellStyle name="Percent 2 3 6 2 3 2 4" xfId="17787" xr:uid="{00000000-0005-0000-0000-0000B9450000}"/>
    <cellStyle name="Percent 2 3 6 2 3 3" xfId="17788" xr:uid="{00000000-0005-0000-0000-0000BA450000}"/>
    <cellStyle name="Percent 2 3 6 2 3 3 2" xfId="17789" xr:uid="{00000000-0005-0000-0000-0000BB450000}"/>
    <cellStyle name="Percent 2 3 6 2 3 3 3" xfId="17790" xr:uid="{00000000-0005-0000-0000-0000BC450000}"/>
    <cellStyle name="Percent 2 3 6 2 3 3 4" xfId="17791" xr:uid="{00000000-0005-0000-0000-0000BD450000}"/>
    <cellStyle name="Percent 2 3 6 2 3 4" xfId="17792" xr:uid="{00000000-0005-0000-0000-0000BE450000}"/>
    <cellStyle name="Percent 2 3 6 2 3 5" xfId="17793" xr:uid="{00000000-0005-0000-0000-0000BF450000}"/>
    <cellStyle name="Percent 2 3 6 2 3 6" xfId="17794" xr:uid="{00000000-0005-0000-0000-0000C0450000}"/>
    <cellStyle name="Percent 2 3 6 2 4" xfId="17795" xr:uid="{00000000-0005-0000-0000-0000C1450000}"/>
    <cellStyle name="Percent 2 3 6 2 4 2" xfId="17796" xr:uid="{00000000-0005-0000-0000-0000C2450000}"/>
    <cellStyle name="Percent 2 3 6 2 4 3" xfId="17797" xr:uid="{00000000-0005-0000-0000-0000C3450000}"/>
    <cellStyle name="Percent 2 3 6 2 4 4" xfId="17798" xr:uid="{00000000-0005-0000-0000-0000C4450000}"/>
    <cellStyle name="Percent 2 3 6 2 5" xfId="17799" xr:uid="{00000000-0005-0000-0000-0000C5450000}"/>
    <cellStyle name="Percent 2 3 6 2 5 2" xfId="17800" xr:uid="{00000000-0005-0000-0000-0000C6450000}"/>
    <cellStyle name="Percent 2 3 6 2 5 3" xfId="17801" xr:uid="{00000000-0005-0000-0000-0000C7450000}"/>
    <cellStyle name="Percent 2 3 6 2 5 4" xfId="17802" xr:uid="{00000000-0005-0000-0000-0000C8450000}"/>
    <cellStyle name="Percent 2 3 6 2 6" xfId="17803" xr:uid="{00000000-0005-0000-0000-0000C9450000}"/>
    <cellStyle name="Percent 2 3 6 2 7" xfId="17804" xr:uid="{00000000-0005-0000-0000-0000CA450000}"/>
    <cellStyle name="Percent 2 3 6 2 8" xfId="17805" xr:uid="{00000000-0005-0000-0000-0000CB450000}"/>
    <cellStyle name="Percent 2 3 6 3" xfId="17806" xr:uid="{00000000-0005-0000-0000-0000CC450000}"/>
    <cellStyle name="Percent 2 3 6 3 2" xfId="17807" xr:uid="{00000000-0005-0000-0000-0000CD450000}"/>
    <cellStyle name="Percent 2 3 6 3 2 2" xfId="17808" xr:uid="{00000000-0005-0000-0000-0000CE450000}"/>
    <cellStyle name="Percent 2 3 6 3 2 2 2" xfId="17809" xr:uid="{00000000-0005-0000-0000-0000CF450000}"/>
    <cellStyle name="Percent 2 3 6 3 2 2 3" xfId="17810" xr:uid="{00000000-0005-0000-0000-0000D0450000}"/>
    <cellStyle name="Percent 2 3 6 3 2 2 4" xfId="17811" xr:uid="{00000000-0005-0000-0000-0000D1450000}"/>
    <cellStyle name="Percent 2 3 6 3 2 3" xfId="17812" xr:uid="{00000000-0005-0000-0000-0000D2450000}"/>
    <cellStyle name="Percent 2 3 6 3 2 3 2" xfId="17813" xr:uid="{00000000-0005-0000-0000-0000D3450000}"/>
    <cellStyle name="Percent 2 3 6 3 2 3 3" xfId="17814" xr:uid="{00000000-0005-0000-0000-0000D4450000}"/>
    <cellStyle name="Percent 2 3 6 3 2 3 4" xfId="17815" xr:uid="{00000000-0005-0000-0000-0000D5450000}"/>
    <cellStyle name="Percent 2 3 6 3 2 4" xfId="17816" xr:uid="{00000000-0005-0000-0000-0000D6450000}"/>
    <cellStyle name="Percent 2 3 6 3 2 5" xfId="17817" xr:uid="{00000000-0005-0000-0000-0000D7450000}"/>
    <cellStyle name="Percent 2 3 6 3 2 6" xfId="17818" xr:uid="{00000000-0005-0000-0000-0000D8450000}"/>
    <cellStyle name="Percent 2 3 6 3 3" xfId="17819" xr:uid="{00000000-0005-0000-0000-0000D9450000}"/>
    <cellStyle name="Percent 2 3 6 3 3 2" xfId="17820" xr:uid="{00000000-0005-0000-0000-0000DA450000}"/>
    <cellStyle name="Percent 2 3 6 3 3 2 2" xfId="17821" xr:uid="{00000000-0005-0000-0000-0000DB450000}"/>
    <cellStyle name="Percent 2 3 6 3 3 2 3" xfId="17822" xr:uid="{00000000-0005-0000-0000-0000DC450000}"/>
    <cellStyle name="Percent 2 3 6 3 3 2 4" xfId="17823" xr:uid="{00000000-0005-0000-0000-0000DD450000}"/>
    <cellStyle name="Percent 2 3 6 3 3 3" xfId="17824" xr:uid="{00000000-0005-0000-0000-0000DE450000}"/>
    <cellStyle name="Percent 2 3 6 3 3 3 2" xfId="17825" xr:uid="{00000000-0005-0000-0000-0000DF450000}"/>
    <cellStyle name="Percent 2 3 6 3 3 3 3" xfId="17826" xr:uid="{00000000-0005-0000-0000-0000E0450000}"/>
    <cellStyle name="Percent 2 3 6 3 3 3 4" xfId="17827" xr:uid="{00000000-0005-0000-0000-0000E1450000}"/>
    <cellStyle name="Percent 2 3 6 3 3 4" xfId="17828" xr:uid="{00000000-0005-0000-0000-0000E2450000}"/>
    <cellStyle name="Percent 2 3 6 3 3 5" xfId="17829" xr:uid="{00000000-0005-0000-0000-0000E3450000}"/>
    <cellStyle name="Percent 2 3 6 3 3 6" xfId="17830" xr:uid="{00000000-0005-0000-0000-0000E4450000}"/>
    <cellStyle name="Percent 2 3 6 3 4" xfId="17831" xr:uid="{00000000-0005-0000-0000-0000E5450000}"/>
    <cellStyle name="Percent 2 3 6 3 4 2" xfId="17832" xr:uid="{00000000-0005-0000-0000-0000E6450000}"/>
    <cellStyle name="Percent 2 3 6 3 4 3" xfId="17833" xr:uid="{00000000-0005-0000-0000-0000E7450000}"/>
    <cellStyle name="Percent 2 3 6 3 4 4" xfId="17834" xr:uid="{00000000-0005-0000-0000-0000E8450000}"/>
    <cellStyle name="Percent 2 3 6 3 5" xfId="17835" xr:uid="{00000000-0005-0000-0000-0000E9450000}"/>
    <cellStyle name="Percent 2 3 6 3 5 2" xfId="17836" xr:uid="{00000000-0005-0000-0000-0000EA450000}"/>
    <cellStyle name="Percent 2 3 6 3 5 3" xfId="17837" xr:uid="{00000000-0005-0000-0000-0000EB450000}"/>
    <cellStyle name="Percent 2 3 6 3 5 4" xfId="17838" xr:uid="{00000000-0005-0000-0000-0000EC450000}"/>
    <cellStyle name="Percent 2 3 6 3 6" xfId="17839" xr:uid="{00000000-0005-0000-0000-0000ED450000}"/>
    <cellStyle name="Percent 2 3 6 3 7" xfId="17840" xr:uid="{00000000-0005-0000-0000-0000EE450000}"/>
    <cellStyle name="Percent 2 3 6 3 8" xfId="17841" xr:uid="{00000000-0005-0000-0000-0000EF450000}"/>
    <cellStyle name="Percent 2 3 6 4" xfId="17842" xr:uid="{00000000-0005-0000-0000-0000F0450000}"/>
    <cellStyle name="Percent 2 3 6 4 2" xfId="17843" xr:uid="{00000000-0005-0000-0000-0000F1450000}"/>
    <cellStyle name="Percent 2 3 6 4 2 2" xfId="17844" xr:uid="{00000000-0005-0000-0000-0000F2450000}"/>
    <cellStyle name="Percent 2 3 6 4 2 3" xfId="17845" xr:uid="{00000000-0005-0000-0000-0000F3450000}"/>
    <cellStyle name="Percent 2 3 6 4 2 4" xfId="17846" xr:uid="{00000000-0005-0000-0000-0000F4450000}"/>
    <cellStyle name="Percent 2 3 6 4 3" xfId="17847" xr:uid="{00000000-0005-0000-0000-0000F5450000}"/>
    <cellStyle name="Percent 2 3 6 4 3 2" xfId="17848" xr:uid="{00000000-0005-0000-0000-0000F6450000}"/>
    <cellStyle name="Percent 2 3 6 4 3 3" xfId="17849" xr:uid="{00000000-0005-0000-0000-0000F7450000}"/>
    <cellStyle name="Percent 2 3 6 4 3 4" xfId="17850" xr:uid="{00000000-0005-0000-0000-0000F8450000}"/>
    <cellStyle name="Percent 2 3 6 4 4" xfId="17851" xr:uid="{00000000-0005-0000-0000-0000F9450000}"/>
    <cellStyle name="Percent 2 3 6 4 5" xfId="17852" xr:uid="{00000000-0005-0000-0000-0000FA450000}"/>
    <cellStyle name="Percent 2 3 6 4 6" xfId="17853" xr:uid="{00000000-0005-0000-0000-0000FB450000}"/>
    <cellStyle name="Percent 2 3 6 5" xfId="17854" xr:uid="{00000000-0005-0000-0000-0000FC450000}"/>
    <cellStyle name="Percent 2 3 6 5 2" xfId="17855" xr:uid="{00000000-0005-0000-0000-0000FD450000}"/>
    <cellStyle name="Percent 2 3 6 5 2 2" xfId="17856" xr:uid="{00000000-0005-0000-0000-0000FE450000}"/>
    <cellStyle name="Percent 2 3 6 5 2 3" xfId="17857" xr:uid="{00000000-0005-0000-0000-0000FF450000}"/>
    <cellStyle name="Percent 2 3 6 5 2 4" xfId="17858" xr:uid="{00000000-0005-0000-0000-000000460000}"/>
    <cellStyle name="Percent 2 3 6 5 3" xfId="17859" xr:uid="{00000000-0005-0000-0000-000001460000}"/>
    <cellStyle name="Percent 2 3 6 5 3 2" xfId="17860" xr:uid="{00000000-0005-0000-0000-000002460000}"/>
    <cellStyle name="Percent 2 3 6 5 3 3" xfId="17861" xr:uid="{00000000-0005-0000-0000-000003460000}"/>
    <cellStyle name="Percent 2 3 6 5 3 4" xfId="17862" xr:uid="{00000000-0005-0000-0000-000004460000}"/>
    <cellStyle name="Percent 2 3 6 5 4" xfId="17863" xr:uid="{00000000-0005-0000-0000-000005460000}"/>
    <cellStyle name="Percent 2 3 6 5 5" xfId="17864" xr:uid="{00000000-0005-0000-0000-000006460000}"/>
    <cellStyle name="Percent 2 3 6 5 6" xfId="17865" xr:uid="{00000000-0005-0000-0000-000007460000}"/>
    <cellStyle name="Percent 2 3 6 6" xfId="17866" xr:uid="{00000000-0005-0000-0000-000008460000}"/>
    <cellStyle name="Percent 2 3 6 6 2" xfId="17867" xr:uid="{00000000-0005-0000-0000-000009460000}"/>
    <cellStyle name="Percent 2 3 6 6 3" xfId="17868" xr:uid="{00000000-0005-0000-0000-00000A460000}"/>
    <cellStyle name="Percent 2 3 6 6 4" xfId="17869" xr:uid="{00000000-0005-0000-0000-00000B460000}"/>
    <cellStyle name="Percent 2 3 6 7" xfId="17870" xr:uid="{00000000-0005-0000-0000-00000C460000}"/>
    <cellStyle name="Percent 2 3 6 7 2" xfId="17871" xr:uid="{00000000-0005-0000-0000-00000D460000}"/>
    <cellStyle name="Percent 2 3 6 7 3" xfId="17872" xr:uid="{00000000-0005-0000-0000-00000E460000}"/>
    <cellStyle name="Percent 2 3 6 7 4" xfId="17873" xr:uid="{00000000-0005-0000-0000-00000F460000}"/>
    <cellStyle name="Percent 2 3 6 8" xfId="17874" xr:uid="{00000000-0005-0000-0000-000010460000}"/>
    <cellStyle name="Percent 2 3 6 9" xfId="17875" xr:uid="{00000000-0005-0000-0000-000011460000}"/>
    <cellStyle name="Percent 2 3 7" xfId="17876" xr:uid="{00000000-0005-0000-0000-000012460000}"/>
    <cellStyle name="Percent 2 3 7 2" xfId="17877" xr:uid="{00000000-0005-0000-0000-000013460000}"/>
    <cellStyle name="Percent 2 3 7 2 2" xfId="17878" xr:uid="{00000000-0005-0000-0000-000014460000}"/>
    <cellStyle name="Percent 2 3 7 2 2 2" xfId="17879" xr:uid="{00000000-0005-0000-0000-000015460000}"/>
    <cellStyle name="Percent 2 3 7 2 2 3" xfId="17880" xr:uid="{00000000-0005-0000-0000-000016460000}"/>
    <cellStyle name="Percent 2 3 7 2 2 4" xfId="17881" xr:uid="{00000000-0005-0000-0000-000017460000}"/>
    <cellStyle name="Percent 2 3 7 2 3" xfId="17882" xr:uid="{00000000-0005-0000-0000-000018460000}"/>
    <cellStyle name="Percent 2 3 7 2 3 2" xfId="17883" xr:uid="{00000000-0005-0000-0000-000019460000}"/>
    <cellStyle name="Percent 2 3 7 2 3 3" xfId="17884" xr:uid="{00000000-0005-0000-0000-00001A460000}"/>
    <cellStyle name="Percent 2 3 7 2 3 4" xfId="17885" xr:uid="{00000000-0005-0000-0000-00001B460000}"/>
    <cellStyle name="Percent 2 3 7 2 4" xfId="17886" xr:uid="{00000000-0005-0000-0000-00001C460000}"/>
    <cellStyle name="Percent 2 3 7 2 5" xfId="17887" xr:uid="{00000000-0005-0000-0000-00001D460000}"/>
    <cellStyle name="Percent 2 3 7 2 6" xfId="17888" xr:uid="{00000000-0005-0000-0000-00001E460000}"/>
    <cellStyle name="Percent 2 3 7 3" xfId="17889" xr:uid="{00000000-0005-0000-0000-00001F460000}"/>
    <cellStyle name="Percent 2 3 7 3 2" xfId="17890" xr:uid="{00000000-0005-0000-0000-000020460000}"/>
    <cellStyle name="Percent 2 3 7 3 2 2" xfId="17891" xr:uid="{00000000-0005-0000-0000-000021460000}"/>
    <cellStyle name="Percent 2 3 7 3 2 3" xfId="17892" xr:uid="{00000000-0005-0000-0000-000022460000}"/>
    <cellStyle name="Percent 2 3 7 3 2 4" xfId="17893" xr:uid="{00000000-0005-0000-0000-000023460000}"/>
    <cellStyle name="Percent 2 3 7 3 3" xfId="17894" xr:uid="{00000000-0005-0000-0000-000024460000}"/>
    <cellStyle name="Percent 2 3 7 3 3 2" xfId="17895" xr:uid="{00000000-0005-0000-0000-000025460000}"/>
    <cellStyle name="Percent 2 3 7 3 3 3" xfId="17896" xr:uid="{00000000-0005-0000-0000-000026460000}"/>
    <cellStyle name="Percent 2 3 7 3 3 4" xfId="17897" xr:uid="{00000000-0005-0000-0000-000027460000}"/>
    <cellStyle name="Percent 2 3 7 3 4" xfId="17898" xr:uid="{00000000-0005-0000-0000-000028460000}"/>
    <cellStyle name="Percent 2 3 7 3 5" xfId="17899" xr:uid="{00000000-0005-0000-0000-000029460000}"/>
    <cellStyle name="Percent 2 3 7 3 6" xfId="17900" xr:uid="{00000000-0005-0000-0000-00002A460000}"/>
    <cellStyle name="Percent 2 3 7 4" xfId="17901" xr:uid="{00000000-0005-0000-0000-00002B460000}"/>
    <cellStyle name="Percent 2 3 7 4 2" xfId="17902" xr:uid="{00000000-0005-0000-0000-00002C460000}"/>
    <cellStyle name="Percent 2 3 7 4 3" xfId="17903" xr:uid="{00000000-0005-0000-0000-00002D460000}"/>
    <cellStyle name="Percent 2 3 7 4 4" xfId="17904" xr:uid="{00000000-0005-0000-0000-00002E460000}"/>
    <cellStyle name="Percent 2 3 7 5" xfId="17905" xr:uid="{00000000-0005-0000-0000-00002F460000}"/>
    <cellStyle name="Percent 2 3 7 5 2" xfId="17906" xr:uid="{00000000-0005-0000-0000-000030460000}"/>
    <cellStyle name="Percent 2 3 7 5 3" xfId="17907" xr:uid="{00000000-0005-0000-0000-000031460000}"/>
    <cellStyle name="Percent 2 3 7 5 4" xfId="17908" xr:uid="{00000000-0005-0000-0000-000032460000}"/>
    <cellStyle name="Percent 2 3 7 6" xfId="17909" xr:uid="{00000000-0005-0000-0000-000033460000}"/>
    <cellStyle name="Percent 2 3 7 7" xfId="17910" xr:uid="{00000000-0005-0000-0000-000034460000}"/>
    <cellStyle name="Percent 2 3 7 8" xfId="17911" xr:uid="{00000000-0005-0000-0000-000035460000}"/>
    <cellStyle name="Percent 2 3 8" xfId="17912" xr:uid="{00000000-0005-0000-0000-000036460000}"/>
    <cellStyle name="Percent 2 3 8 2" xfId="17913" xr:uid="{00000000-0005-0000-0000-000037460000}"/>
    <cellStyle name="Percent 2 3 8 2 2" xfId="17914" xr:uid="{00000000-0005-0000-0000-000038460000}"/>
    <cellStyle name="Percent 2 3 8 2 2 2" xfId="17915" xr:uid="{00000000-0005-0000-0000-000039460000}"/>
    <cellStyle name="Percent 2 3 8 2 2 3" xfId="17916" xr:uid="{00000000-0005-0000-0000-00003A460000}"/>
    <cellStyle name="Percent 2 3 8 2 2 4" xfId="17917" xr:uid="{00000000-0005-0000-0000-00003B460000}"/>
    <cellStyle name="Percent 2 3 8 2 3" xfId="17918" xr:uid="{00000000-0005-0000-0000-00003C460000}"/>
    <cellStyle name="Percent 2 3 8 2 3 2" xfId="17919" xr:uid="{00000000-0005-0000-0000-00003D460000}"/>
    <cellStyle name="Percent 2 3 8 2 3 3" xfId="17920" xr:uid="{00000000-0005-0000-0000-00003E460000}"/>
    <cellStyle name="Percent 2 3 8 2 3 4" xfId="17921" xr:uid="{00000000-0005-0000-0000-00003F460000}"/>
    <cellStyle name="Percent 2 3 8 2 4" xfId="17922" xr:uid="{00000000-0005-0000-0000-000040460000}"/>
    <cellStyle name="Percent 2 3 8 2 5" xfId="17923" xr:uid="{00000000-0005-0000-0000-000041460000}"/>
    <cellStyle name="Percent 2 3 8 2 6" xfId="17924" xr:uid="{00000000-0005-0000-0000-000042460000}"/>
    <cellStyle name="Percent 2 3 8 3" xfId="17925" xr:uid="{00000000-0005-0000-0000-000043460000}"/>
    <cellStyle name="Percent 2 3 8 3 2" xfId="17926" xr:uid="{00000000-0005-0000-0000-000044460000}"/>
    <cellStyle name="Percent 2 3 8 3 2 2" xfId="17927" xr:uid="{00000000-0005-0000-0000-000045460000}"/>
    <cellStyle name="Percent 2 3 8 3 2 3" xfId="17928" xr:uid="{00000000-0005-0000-0000-000046460000}"/>
    <cellStyle name="Percent 2 3 8 3 2 4" xfId="17929" xr:uid="{00000000-0005-0000-0000-000047460000}"/>
    <cellStyle name="Percent 2 3 8 3 3" xfId="17930" xr:uid="{00000000-0005-0000-0000-000048460000}"/>
    <cellStyle name="Percent 2 3 8 3 3 2" xfId="17931" xr:uid="{00000000-0005-0000-0000-000049460000}"/>
    <cellStyle name="Percent 2 3 8 3 3 3" xfId="17932" xr:uid="{00000000-0005-0000-0000-00004A460000}"/>
    <cellStyle name="Percent 2 3 8 3 3 4" xfId="17933" xr:uid="{00000000-0005-0000-0000-00004B460000}"/>
    <cellStyle name="Percent 2 3 8 3 4" xfId="17934" xr:uid="{00000000-0005-0000-0000-00004C460000}"/>
    <cellStyle name="Percent 2 3 8 3 5" xfId="17935" xr:uid="{00000000-0005-0000-0000-00004D460000}"/>
    <cellStyle name="Percent 2 3 8 3 6" xfId="17936" xr:uid="{00000000-0005-0000-0000-00004E460000}"/>
    <cellStyle name="Percent 2 3 8 4" xfId="17937" xr:uid="{00000000-0005-0000-0000-00004F460000}"/>
    <cellStyle name="Percent 2 3 8 4 2" xfId="17938" xr:uid="{00000000-0005-0000-0000-000050460000}"/>
    <cellStyle name="Percent 2 3 8 4 3" xfId="17939" xr:uid="{00000000-0005-0000-0000-000051460000}"/>
    <cellStyle name="Percent 2 3 8 4 4" xfId="17940" xr:uid="{00000000-0005-0000-0000-000052460000}"/>
    <cellStyle name="Percent 2 3 8 5" xfId="17941" xr:uid="{00000000-0005-0000-0000-000053460000}"/>
    <cellStyle name="Percent 2 3 8 5 2" xfId="17942" xr:uid="{00000000-0005-0000-0000-000054460000}"/>
    <cellStyle name="Percent 2 3 8 5 3" xfId="17943" xr:uid="{00000000-0005-0000-0000-000055460000}"/>
    <cellStyle name="Percent 2 3 8 5 4" xfId="17944" xr:uid="{00000000-0005-0000-0000-000056460000}"/>
    <cellStyle name="Percent 2 3 8 6" xfId="17945" xr:uid="{00000000-0005-0000-0000-000057460000}"/>
    <cellStyle name="Percent 2 3 8 7" xfId="17946" xr:uid="{00000000-0005-0000-0000-000058460000}"/>
    <cellStyle name="Percent 2 3 8 8" xfId="17947" xr:uid="{00000000-0005-0000-0000-000059460000}"/>
    <cellStyle name="Percent 2 3 9" xfId="17948" xr:uid="{00000000-0005-0000-0000-00005A460000}"/>
    <cellStyle name="Percent 2 3 9 2" xfId="17949" xr:uid="{00000000-0005-0000-0000-00005B460000}"/>
    <cellStyle name="Percent 2 3 9 2 2" xfId="17950" xr:uid="{00000000-0005-0000-0000-00005C460000}"/>
    <cellStyle name="Percent 2 3 9 2 2 2" xfId="17951" xr:uid="{00000000-0005-0000-0000-00005D460000}"/>
    <cellStyle name="Percent 2 3 9 2 2 3" xfId="17952" xr:uid="{00000000-0005-0000-0000-00005E460000}"/>
    <cellStyle name="Percent 2 3 9 2 2 4" xfId="17953" xr:uid="{00000000-0005-0000-0000-00005F460000}"/>
    <cellStyle name="Percent 2 3 9 2 3" xfId="17954" xr:uid="{00000000-0005-0000-0000-000060460000}"/>
    <cellStyle name="Percent 2 3 9 2 3 2" xfId="17955" xr:uid="{00000000-0005-0000-0000-000061460000}"/>
    <cellStyle name="Percent 2 3 9 2 3 3" xfId="17956" xr:uid="{00000000-0005-0000-0000-000062460000}"/>
    <cellStyle name="Percent 2 3 9 2 3 4" xfId="17957" xr:uid="{00000000-0005-0000-0000-000063460000}"/>
    <cellStyle name="Percent 2 3 9 2 4" xfId="17958" xr:uid="{00000000-0005-0000-0000-000064460000}"/>
    <cellStyle name="Percent 2 3 9 2 5" xfId="17959" xr:uid="{00000000-0005-0000-0000-000065460000}"/>
    <cellStyle name="Percent 2 3 9 2 6" xfId="17960" xr:uid="{00000000-0005-0000-0000-000066460000}"/>
    <cellStyle name="Percent 2 3 9 3" xfId="17961" xr:uid="{00000000-0005-0000-0000-000067460000}"/>
    <cellStyle name="Percent 2 3 9 3 2" xfId="17962" xr:uid="{00000000-0005-0000-0000-000068460000}"/>
    <cellStyle name="Percent 2 3 9 3 2 2" xfId="17963" xr:uid="{00000000-0005-0000-0000-000069460000}"/>
    <cellStyle name="Percent 2 3 9 3 2 3" xfId="17964" xr:uid="{00000000-0005-0000-0000-00006A460000}"/>
    <cellStyle name="Percent 2 3 9 3 2 4" xfId="17965" xr:uid="{00000000-0005-0000-0000-00006B460000}"/>
    <cellStyle name="Percent 2 3 9 3 3" xfId="17966" xr:uid="{00000000-0005-0000-0000-00006C460000}"/>
    <cellStyle name="Percent 2 3 9 3 3 2" xfId="17967" xr:uid="{00000000-0005-0000-0000-00006D460000}"/>
    <cellStyle name="Percent 2 3 9 3 3 3" xfId="17968" xr:uid="{00000000-0005-0000-0000-00006E460000}"/>
    <cellStyle name="Percent 2 3 9 3 3 4" xfId="17969" xr:uid="{00000000-0005-0000-0000-00006F460000}"/>
    <cellStyle name="Percent 2 3 9 3 4" xfId="17970" xr:uid="{00000000-0005-0000-0000-000070460000}"/>
    <cellStyle name="Percent 2 3 9 3 5" xfId="17971" xr:uid="{00000000-0005-0000-0000-000071460000}"/>
    <cellStyle name="Percent 2 3 9 3 6" xfId="17972" xr:uid="{00000000-0005-0000-0000-000072460000}"/>
    <cellStyle name="Percent 2 3 9 4" xfId="17973" xr:uid="{00000000-0005-0000-0000-000073460000}"/>
    <cellStyle name="Percent 2 3 9 4 2" xfId="17974" xr:uid="{00000000-0005-0000-0000-000074460000}"/>
    <cellStyle name="Percent 2 3 9 4 3" xfId="17975" xr:uid="{00000000-0005-0000-0000-000075460000}"/>
    <cellStyle name="Percent 2 3 9 4 4" xfId="17976" xr:uid="{00000000-0005-0000-0000-000076460000}"/>
    <cellStyle name="Percent 2 3 9 5" xfId="17977" xr:uid="{00000000-0005-0000-0000-000077460000}"/>
    <cellStyle name="Percent 2 3 9 5 2" xfId="17978" xr:uid="{00000000-0005-0000-0000-000078460000}"/>
    <cellStyle name="Percent 2 3 9 5 3" xfId="17979" xr:uid="{00000000-0005-0000-0000-000079460000}"/>
    <cellStyle name="Percent 2 3 9 5 4" xfId="17980" xr:uid="{00000000-0005-0000-0000-00007A460000}"/>
    <cellStyle name="Percent 2 3 9 6" xfId="17981" xr:uid="{00000000-0005-0000-0000-00007B460000}"/>
    <cellStyle name="Percent 2 3 9 7" xfId="17982" xr:uid="{00000000-0005-0000-0000-00007C460000}"/>
    <cellStyle name="Percent 2 3 9 8" xfId="17983" xr:uid="{00000000-0005-0000-0000-00007D460000}"/>
    <cellStyle name="Percent 2 4" xfId="17984" xr:uid="{00000000-0005-0000-0000-00007E460000}"/>
    <cellStyle name="Percent 2 4 10" xfId="17985" xr:uid="{00000000-0005-0000-0000-00007F460000}"/>
    <cellStyle name="Percent 2 4 10 2" xfId="17986" xr:uid="{00000000-0005-0000-0000-000080460000}"/>
    <cellStyle name="Percent 2 4 10 2 2" xfId="17987" xr:uid="{00000000-0005-0000-0000-000081460000}"/>
    <cellStyle name="Percent 2 4 10 2 3" xfId="17988" xr:uid="{00000000-0005-0000-0000-000082460000}"/>
    <cellStyle name="Percent 2 4 10 2 4" xfId="17989" xr:uid="{00000000-0005-0000-0000-000083460000}"/>
    <cellStyle name="Percent 2 4 10 3" xfId="17990" xr:uid="{00000000-0005-0000-0000-000084460000}"/>
    <cellStyle name="Percent 2 4 10 3 2" xfId="17991" xr:uid="{00000000-0005-0000-0000-000085460000}"/>
    <cellStyle name="Percent 2 4 10 3 3" xfId="17992" xr:uid="{00000000-0005-0000-0000-000086460000}"/>
    <cellStyle name="Percent 2 4 10 3 4" xfId="17993" xr:uid="{00000000-0005-0000-0000-000087460000}"/>
    <cellStyle name="Percent 2 4 10 4" xfId="17994" xr:uid="{00000000-0005-0000-0000-000088460000}"/>
    <cellStyle name="Percent 2 4 10 5" xfId="17995" xr:uid="{00000000-0005-0000-0000-000089460000}"/>
    <cellStyle name="Percent 2 4 10 6" xfId="17996" xr:uid="{00000000-0005-0000-0000-00008A460000}"/>
    <cellStyle name="Percent 2 4 11" xfId="17997" xr:uid="{00000000-0005-0000-0000-00008B460000}"/>
    <cellStyle name="Percent 2 4 11 2" xfId="17998" xr:uid="{00000000-0005-0000-0000-00008C460000}"/>
    <cellStyle name="Percent 2 4 11 3" xfId="17999" xr:uid="{00000000-0005-0000-0000-00008D460000}"/>
    <cellStyle name="Percent 2 4 11 4" xfId="18000" xr:uid="{00000000-0005-0000-0000-00008E460000}"/>
    <cellStyle name="Percent 2 4 12" xfId="18001" xr:uid="{00000000-0005-0000-0000-00008F460000}"/>
    <cellStyle name="Percent 2 4 12 2" xfId="18002" xr:uid="{00000000-0005-0000-0000-000090460000}"/>
    <cellStyle name="Percent 2 4 12 3" xfId="18003" xr:uid="{00000000-0005-0000-0000-000091460000}"/>
    <cellStyle name="Percent 2 4 12 4" xfId="18004" xr:uid="{00000000-0005-0000-0000-000092460000}"/>
    <cellStyle name="Percent 2 4 13" xfId="18005" xr:uid="{00000000-0005-0000-0000-000093460000}"/>
    <cellStyle name="Percent 2 4 13 2" xfId="18006" xr:uid="{00000000-0005-0000-0000-000094460000}"/>
    <cellStyle name="Percent 2 4 13 3" xfId="18007" xr:uid="{00000000-0005-0000-0000-000095460000}"/>
    <cellStyle name="Percent 2 4 13 4" xfId="18008" xr:uid="{00000000-0005-0000-0000-000096460000}"/>
    <cellStyle name="Percent 2 4 14" xfId="18009" xr:uid="{00000000-0005-0000-0000-000097460000}"/>
    <cellStyle name="Percent 2 4 15" xfId="18010" xr:uid="{00000000-0005-0000-0000-000098460000}"/>
    <cellStyle name="Percent 2 4 16" xfId="18011" xr:uid="{00000000-0005-0000-0000-000099460000}"/>
    <cellStyle name="Percent 2 4 17" xfId="18012" xr:uid="{00000000-0005-0000-0000-00009A460000}"/>
    <cellStyle name="Percent 2 4 18" xfId="18013" xr:uid="{00000000-0005-0000-0000-00009B460000}"/>
    <cellStyle name="Percent 2 4 2" xfId="18014" xr:uid="{00000000-0005-0000-0000-00009C460000}"/>
    <cellStyle name="Percent 2 4 2 10" xfId="18015" xr:uid="{00000000-0005-0000-0000-00009D460000}"/>
    <cellStyle name="Percent 2 4 2 10 2" xfId="18016" xr:uid="{00000000-0005-0000-0000-00009E460000}"/>
    <cellStyle name="Percent 2 4 2 10 3" xfId="18017" xr:uid="{00000000-0005-0000-0000-00009F460000}"/>
    <cellStyle name="Percent 2 4 2 10 4" xfId="18018" xr:uid="{00000000-0005-0000-0000-0000A0460000}"/>
    <cellStyle name="Percent 2 4 2 11" xfId="18019" xr:uid="{00000000-0005-0000-0000-0000A1460000}"/>
    <cellStyle name="Percent 2 4 2 11 2" xfId="18020" xr:uid="{00000000-0005-0000-0000-0000A2460000}"/>
    <cellStyle name="Percent 2 4 2 11 3" xfId="18021" xr:uid="{00000000-0005-0000-0000-0000A3460000}"/>
    <cellStyle name="Percent 2 4 2 11 4" xfId="18022" xr:uid="{00000000-0005-0000-0000-0000A4460000}"/>
    <cellStyle name="Percent 2 4 2 12" xfId="18023" xr:uid="{00000000-0005-0000-0000-0000A5460000}"/>
    <cellStyle name="Percent 2 4 2 12 2" xfId="18024" xr:uid="{00000000-0005-0000-0000-0000A6460000}"/>
    <cellStyle name="Percent 2 4 2 12 3" xfId="18025" xr:uid="{00000000-0005-0000-0000-0000A7460000}"/>
    <cellStyle name="Percent 2 4 2 12 4" xfId="18026" xr:uid="{00000000-0005-0000-0000-0000A8460000}"/>
    <cellStyle name="Percent 2 4 2 13" xfId="18027" xr:uid="{00000000-0005-0000-0000-0000A9460000}"/>
    <cellStyle name="Percent 2 4 2 14" xfId="18028" xr:uid="{00000000-0005-0000-0000-0000AA460000}"/>
    <cellStyle name="Percent 2 4 2 15" xfId="18029" xr:uid="{00000000-0005-0000-0000-0000AB460000}"/>
    <cellStyle name="Percent 2 4 2 16" xfId="18030" xr:uid="{00000000-0005-0000-0000-0000AC460000}"/>
    <cellStyle name="Percent 2 4 2 17" xfId="18031" xr:uid="{00000000-0005-0000-0000-0000AD460000}"/>
    <cellStyle name="Percent 2 4 2 2" xfId="18032" xr:uid="{00000000-0005-0000-0000-0000AE460000}"/>
    <cellStyle name="Percent 2 4 2 2 10" xfId="18033" xr:uid="{00000000-0005-0000-0000-0000AF460000}"/>
    <cellStyle name="Percent 2 4 2 2 10 2" xfId="18034" xr:uid="{00000000-0005-0000-0000-0000B0460000}"/>
    <cellStyle name="Percent 2 4 2 2 10 3" xfId="18035" xr:uid="{00000000-0005-0000-0000-0000B1460000}"/>
    <cellStyle name="Percent 2 4 2 2 10 4" xfId="18036" xr:uid="{00000000-0005-0000-0000-0000B2460000}"/>
    <cellStyle name="Percent 2 4 2 2 11" xfId="18037" xr:uid="{00000000-0005-0000-0000-0000B3460000}"/>
    <cellStyle name="Percent 2 4 2 2 12" xfId="18038" xr:uid="{00000000-0005-0000-0000-0000B4460000}"/>
    <cellStyle name="Percent 2 4 2 2 13" xfId="18039" xr:uid="{00000000-0005-0000-0000-0000B5460000}"/>
    <cellStyle name="Percent 2 4 2 2 2" xfId="18040" xr:uid="{00000000-0005-0000-0000-0000B6460000}"/>
    <cellStyle name="Percent 2 4 2 2 2 10" xfId="18041" xr:uid="{00000000-0005-0000-0000-0000B7460000}"/>
    <cellStyle name="Percent 2 4 2 2 2 11" xfId="18042" xr:uid="{00000000-0005-0000-0000-0000B8460000}"/>
    <cellStyle name="Percent 2 4 2 2 2 12" xfId="18043" xr:uid="{00000000-0005-0000-0000-0000B9460000}"/>
    <cellStyle name="Percent 2 4 2 2 2 2" xfId="18044" xr:uid="{00000000-0005-0000-0000-0000BA460000}"/>
    <cellStyle name="Percent 2 4 2 2 2 2 10" xfId="18045" xr:uid="{00000000-0005-0000-0000-0000BB460000}"/>
    <cellStyle name="Percent 2 4 2 2 2 2 2" xfId="18046" xr:uid="{00000000-0005-0000-0000-0000BC460000}"/>
    <cellStyle name="Percent 2 4 2 2 2 2 2 2" xfId="18047" xr:uid="{00000000-0005-0000-0000-0000BD460000}"/>
    <cellStyle name="Percent 2 4 2 2 2 2 2 2 2" xfId="18048" xr:uid="{00000000-0005-0000-0000-0000BE460000}"/>
    <cellStyle name="Percent 2 4 2 2 2 2 2 2 2 2" xfId="18049" xr:uid="{00000000-0005-0000-0000-0000BF460000}"/>
    <cellStyle name="Percent 2 4 2 2 2 2 2 2 2 3" xfId="18050" xr:uid="{00000000-0005-0000-0000-0000C0460000}"/>
    <cellStyle name="Percent 2 4 2 2 2 2 2 2 2 4" xfId="18051" xr:uid="{00000000-0005-0000-0000-0000C1460000}"/>
    <cellStyle name="Percent 2 4 2 2 2 2 2 2 3" xfId="18052" xr:uid="{00000000-0005-0000-0000-0000C2460000}"/>
    <cellStyle name="Percent 2 4 2 2 2 2 2 2 3 2" xfId="18053" xr:uid="{00000000-0005-0000-0000-0000C3460000}"/>
    <cellStyle name="Percent 2 4 2 2 2 2 2 2 3 3" xfId="18054" xr:uid="{00000000-0005-0000-0000-0000C4460000}"/>
    <cellStyle name="Percent 2 4 2 2 2 2 2 2 3 4" xfId="18055" xr:uid="{00000000-0005-0000-0000-0000C5460000}"/>
    <cellStyle name="Percent 2 4 2 2 2 2 2 2 4" xfId="18056" xr:uid="{00000000-0005-0000-0000-0000C6460000}"/>
    <cellStyle name="Percent 2 4 2 2 2 2 2 2 5" xfId="18057" xr:uid="{00000000-0005-0000-0000-0000C7460000}"/>
    <cellStyle name="Percent 2 4 2 2 2 2 2 2 6" xfId="18058" xr:uid="{00000000-0005-0000-0000-0000C8460000}"/>
    <cellStyle name="Percent 2 4 2 2 2 2 2 3" xfId="18059" xr:uid="{00000000-0005-0000-0000-0000C9460000}"/>
    <cellStyle name="Percent 2 4 2 2 2 2 2 3 2" xfId="18060" xr:uid="{00000000-0005-0000-0000-0000CA460000}"/>
    <cellStyle name="Percent 2 4 2 2 2 2 2 3 2 2" xfId="18061" xr:uid="{00000000-0005-0000-0000-0000CB460000}"/>
    <cellStyle name="Percent 2 4 2 2 2 2 2 3 2 3" xfId="18062" xr:uid="{00000000-0005-0000-0000-0000CC460000}"/>
    <cellStyle name="Percent 2 4 2 2 2 2 2 3 2 4" xfId="18063" xr:uid="{00000000-0005-0000-0000-0000CD460000}"/>
    <cellStyle name="Percent 2 4 2 2 2 2 2 3 3" xfId="18064" xr:uid="{00000000-0005-0000-0000-0000CE460000}"/>
    <cellStyle name="Percent 2 4 2 2 2 2 2 3 3 2" xfId="18065" xr:uid="{00000000-0005-0000-0000-0000CF460000}"/>
    <cellStyle name="Percent 2 4 2 2 2 2 2 3 3 3" xfId="18066" xr:uid="{00000000-0005-0000-0000-0000D0460000}"/>
    <cellStyle name="Percent 2 4 2 2 2 2 2 3 3 4" xfId="18067" xr:uid="{00000000-0005-0000-0000-0000D1460000}"/>
    <cellStyle name="Percent 2 4 2 2 2 2 2 3 4" xfId="18068" xr:uid="{00000000-0005-0000-0000-0000D2460000}"/>
    <cellStyle name="Percent 2 4 2 2 2 2 2 3 5" xfId="18069" xr:uid="{00000000-0005-0000-0000-0000D3460000}"/>
    <cellStyle name="Percent 2 4 2 2 2 2 2 3 6" xfId="18070" xr:uid="{00000000-0005-0000-0000-0000D4460000}"/>
    <cellStyle name="Percent 2 4 2 2 2 2 2 4" xfId="18071" xr:uid="{00000000-0005-0000-0000-0000D5460000}"/>
    <cellStyle name="Percent 2 4 2 2 2 2 2 4 2" xfId="18072" xr:uid="{00000000-0005-0000-0000-0000D6460000}"/>
    <cellStyle name="Percent 2 4 2 2 2 2 2 4 3" xfId="18073" xr:uid="{00000000-0005-0000-0000-0000D7460000}"/>
    <cellStyle name="Percent 2 4 2 2 2 2 2 4 4" xfId="18074" xr:uid="{00000000-0005-0000-0000-0000D8460000}"/>
    <cellStyle name="Percent 2 4 2 2 2 2 2 5" xfId="18075" xr:uid="{00000000-0005-0000-0000-0000D9460000}"/>
    <cellStyle name="Percent 2 4 2 2 2 2 2 5 2" xfId="18076" xr:uid="{00000000-0005-0000-0000-0000DA460000}"/>
    <cellStyle name="Percent 2 4 2 2 2 2 2 5 3" xfId="18077" xr:uid="{00000000-0005-0000-0000-0000DB460000}"/>
    <cellStyle name="Percent 2 4 2 2 2 2 2 5 4" xfId="18078" xr:uid="{00000000-0005-0000-0000-0000DC460000}"/>
    <cellStyle name="Percent 2 4 2 2 2 2 2 6" xfId="18079" xr:uid="{00000000-0005-0000-0000-0000DD460000}"/>
    <cellStyle name="Percent 2 4 2 2 2 2 2 7" xfId="18080" xr:uid="{00000000-0005-0000-0000-0000DE460000}"/>
    <cellStyle name="Percent 2 4 2 2 2 2 2 8" xfId="18081" xr:uid="{00000000-0005-0000-0000-0000DF460000}"/>
    <cellStyle name="Percent 2 4 2 2 2 2 3" xfId="18082" xr:uid="{00000000-0005-0000-0000-0000E0460000}"/>
    <cellStyle name="Percent 2 4 2 2 2 2 3 2" xfId="18083" xr:uid="{00000000-0005-0000-0000-0000E1460000}"/>
    <cellStyle name="Percent 2 4 2 2 2 2 3 2 2" xfId="18084" xr:uid="{00000000-0005-0000-0000-0000E2460000}"/>
    <cellStyle name="Percent 2 4 2 2 2 2 3 2 2 2" xfId="18085" xr:uid="{00000000-0005-0000-0000-0000E3460000}"/>
    <cellStyle name="Percent 2 4 2 2 2 2 3 2 2 3" xfId="18086" xr:uid="{00000000-0005-0000-0000-0000E4460000}"/>
    <cellStyle name="Percent 2 4 2 2 2 2 3 2 2 4" xfId="18087" xr:uid="{00000000-0005-0000-0000-0000E5460000}"/>
    <cellStyle name="Percent 2 4 2 2 2 2 3 2 3" xfId="18088" xr:uid="{00000000-0005-0000-0000-0000E6460000}"/>
    <cellStyle name="Percent 2 4 2 2 2 2 3 2 3 2" xfId="18089" xr:uid="{00000000-0005-0000-0000-0000E7460000}"/>
    <cellStyle name="Percent 2 4 2 2 2 2 3 2 3 3" xfId="18090" xr:uid="{00000000-0005-0000-0000-0000E8460000}"/>
    <cellStyle name="Percent 2 4 2 2 2 2 3 2 3 4" xfId="18091" xr:uid="{00000000-0005-0000-0000-0000E9460000}"/>
    <cellStyle name="Percent 2 4 2 2 2 2 3 2 4" xfId="18092" xr:uid="{00000000-0005-0000-0000-0000EA460000}"/>
    <cellStyle name="Percent 2 4 2 2 2 2 3 2 5" xfId="18093" xr:uid="{00000000-0005-0000-0000-0000EB460000}"/>
    <cellStyle name="Percent 2 4 2 2 2 2 3 2 6" xfId="18094" xr:uid="{00000000-0005-0000-0000-0000EC460000}"/>
    <cellStyle name="Percent 2 4 2 2 2 2 3 3" xfId="18095" xr:uid="{00000000-0005-0000-0000-0000ED460000}"/>
    <cellStyle name="Percent 2 4 2 2 2 2 3 3 2" xfId="18096" xr:uid="{00000000-0005-0000-0000-0000EE460000}"/>
    <cellStyle name="Percent 2 4 2 2 2 2 3 3 2 2" xfId="18097" xr:uid="{00000000-0005-0000-0000-0000EF460000}"/>
    <cellStyle name="Percent 2 4 2 2 2 2 3 3 2 3" xfId="18098" xr:uid="{00000000-0005-0000-0000-0000F0460000}"/>
    <cellStyle name="Percent 2 4 2 2 2 2 3 3 2 4" xfId="18099" xr:uid="{00000000-0005-0000-0000-0000F1460000}"/>
    <cellStyle name="Percent 2 4 2 2 2 2 3 3 3" xfId="18100" xr:uid="{00000000-0005-0000-0000-0000F2460000}"/>
    <cellStyle name="Percent 2 4 2 2 2 2 3 3 3 2" xfId="18101" xr:uid="{00000000-0005-0000-0000-0000F3460000}"/>
    <cellStyle name="Percent 2 4 2 2 2 2 3 3 3 3" xfId="18102" xr:uid="{00000000-0005-0000-0000-0000F4460000}"/>
    <cellStyle name="Percent 2 4 2 2 2 2 3 3 3 4" xfId="18103" xr:uid="{00000000-0005-0000-0000-0000F5460000}"/>
    <cellStyle name="Percent 2 4 2 2 2 2 3 3 4" xfId="18104" xr:uid="{00000000-0005-0000-0000-0000F6460000}"/>
    <cellStyle name="Percent 2 4 2 2 2 2 3 3 5" xfId="18105" xr:uid="{00000000-0005-0000-0000-0000F7460000}"/>
    <cellStyle name="Percent 2 4 2 2 2 2 3 3 6" xfId="18106" xr:uid="{00000000-0005-0000-0000-0000F8460000}"/>
    <cellStyle name="Percent 2 4 2 2 2 2 3 4" xfId="18107" xr:uid="{00000000-0005-0000-0000-0000F9460000}"/>
    <cellStyle name="Percent 2 4 2 2 2 2 3 4 2" xfId="18108" xr:uid="{00000000-0005-0000-0000-0000FA460000}"/>
    <cellStyle name="Percent 2 4 2 2 2 2 3 4 3" xfId="18109" xr:uid="{00000000-0005-0000-0000-0000FB460000}"/>
    <cellStyle name="Percent 2 4 2 2 2 2 3 4 4" xfId="18110" xr:uid="{00000000-0005-0000-0000-0000FC460000}"/>
    <cellStyle name="Percent 2 4 2 2 2 2 3 5" xfId="18111" xr:uid="{00000000-0005-0000-0000-0000FD460000}"/>
    <cellStyle name="Percent 2 4 2 2 2 2 3 5 2" xfId="18112" xr:uid="{00000000-0005-0000-0000-0000FE460000}"/>
    <cellStyle name="Percent 2 4 2 2 2 2 3 5 3" xfId="18113" xr:uid="{00000000-0005-0000-0000-0000FF460000}"/>
    <cellStyle name="Percent 2 4 2 2 2 2 3 5 4" xfId="18114" xr:uid="{00000000-0005-0000-0000-000000470000}"/>
    <cellStyle name="Percent 2 4 2 2 2 2 3 6" xfId="18115" xr:uid="{00000000-0005-0000-0000-000001470000}"/>
    <cellStyle name="Percent 2 4 2 2 2 2 3 7" xfId="18116" xr:uid="{00000000-0005-0000-0000-000002470000}"/>
    <cellStyle name="Percent 2 4 2 2 2 2 3 8" xfId="18117" xr:uid="{00000000-0005-0000-0000-000003470000}"/>
    <cellStyle name="Percent 2 4 2 2 2 2 4" xfId="18118" xr:uid="{00000000-0005-0000-0000-000004470000}"/>
    <cellStyle name="Percent 2 4 2 2 2 2 4 2" xfId="18119" xr:uid="{00000000-0005-0000-0000-000005470000}"/>
    <cellStyle name="Percent 2 4 2 2 2 2 4 2 2" xfId="18120" xr:uid="{00000000-0005-0000-0000-000006470000}"/>
    <cellStyle name="Percent 2 4 2 2 2 2 4 2 3" xfId="18121" xr:uid="{00000000-0005-0000-0000-000007470000}"/>
    <cellStyle name="Percent 2 4 2 2 2 2 4 2 4" xfId="18122" xr:uid="{00000000-0005-0000-0000-000008470000}"/>
    <cellStyle name="Percent 2 4 2 2 2 2 4 3" xfId="18123" xr:uid="{00000000-0005-0000-0000-000009470000}"/>
    <cellStyle name="Percent 2 4 2 2 2 2 4 3 2" xfId="18124" xr:uid="{00000000-0005-0000-0000-00000A470000}"/>
    <cellStyle name="Percent 2 4 2 2 2 2 4 3 3" xfId="18125" xr:uid="{00000000-0005-0000-0000-00000B470000}"/>
    <cellStyle name="Percent 2 4 2 2 2 2 4 3 4" xfId="18126" xr:uid="{00000000-0005-0000-0000-00000C470000}"/>
    <cellStyle name="Percent 2 4 2 2 2 2 4 4" xfId="18127" xr:uid="{00000000-0005-0000-0000-00000D470000}"/>
    <cellStyle name="Percent 2 4 2 2 2 2 4 5" xfId="18128" xr:uid="{00000000-0005-0000-0000-00000E470000}"/>
    <cellStyle name="Percent 2 4 2 2 2 2 4 6" xfId="18129" xr:uid="{00000000-0005-0000-0000-00000F470000}"/>
    <cellStyle name="Percent 2 4 2 2 2 2 5" xfId="18130" xr:uid="{00000000-0005-0000-0000-000010470000}"/>
    <cellStyle name="Percent 2 4 2 2 2 2 5 2" xfId="18131" xr:uid="{00000000-0005-0000-0000-000011470000}"/>
    <cellStyle name="Percent 2 4 2 2 2 2 5 2 2" xfId="18132" xr:uid="{00000000-0005-0000-0000-000012470000}"/>
    <cellStyle name="Percent 2 4 2 2 2 2 5 2 3" xfId="18133" xr:uid="{00000000-0005-0000-0000-000013470000}"/>
    <cellStyle name="Percent 2 4 2 2 2 2 5 2 4" xfId="18134" xr:uid="{00000000-0005-0000-0000-000014470000}"/>
    <cellStyle name="Percent 2 4 2 2 2 2 5 3" xfId="18135" xr:uid="{00000000-0005-0000-0000-000015470000}"/>
    <cellStyle name="Percent 2 4 2 2 2 2 5 3 2" xfId="18136" xr:uid="{00000000-0005-0000-0000-000016470000}"/>
    <cellStyle name="Percent 2 4 2 2 2 2 5 3 3" xfId="18137" xr:uid="{00000000-0005-0000-0000-000017470000}"/>
    <cellStyle name="Percent 2 4 2 2 2 2 5 3 4" xfId="18138" xr:uid="{00000000-0005-0000-0000-000018470000}"/>
    <cellStyle name="Percent 2 4 2 2 2 2 5 4" xfId="18139" xr:uid="{00000000-0005-0000-0000-000019470000}"/>
    <cellStyle name="Percent 2 4 2 2 2 2 5 5" xfId="18140" xr:uid="{00000000-0005-0000-0000-00001A470000}"/>
    <cellStyle name="Percent 2 4 2 2 2 2 5 6" xfId="18141" xr:uid="{00000000-0005-0000-0000-00001B470000}"/>
    <cellStyle name="Percent 2 4 2 2 2 2 6" xfId="18142" xr:uid="{00000000-0005-0000-0000-00001C470000}"/>
    <cellStyle name="Percent 2 4 2 2 2 2 6 2" xfId="18143" xr:uid="{00000000-0005-0000-0000-00001D470000}"/>
    <cellStyle name="Percent 2 4 2 2 2 2 6 3" xfId="18144" xr:uid="{00000000-0005-0000-0000-00001E470000}"/>
    <cellStyle name="Percent 2 4 2 2 2 2 6 4" xfId="18145" xr:uid="{00000000-0005-0000-0000-00001F470000}"/>
    <cellStyle name="Percent 2 4 2 2 2 2 7" xfId="18146" xr:uid="{00000000-0005-0000-0000-000020470000}"/>
    <cellStyle name="Percent 2 4 2 2 2 2 7 2" xfId="18147" xr:uid="{00000000-0005-0000-0000-000021470000}"/>
    <cellStyle name="Percent 2 4 2 2 2 2 7 3" xfId="18148" xr:uid="{00000000-0005-0000-0000-000022470000}"/>
    <cellStyle name="Percent 2 4 2 2 2 2 7 4" xfId="18149" xr:uid="{00000000-0005-0000-0000-000023470000}"/>
    <cellStyle name="Percent 2 4 2 2 2 2 8" xfId="18150" xr:uid="{00000000-0005-0000-0000-000024470000}"/>
    <cellStyle name="Percent 2 4 2 2 2 2 9" xfId="18151" xr:uid="{00000000-0005-0000-0000-000025470000}"/>
    <cellStyle name="Percent 2 4 2 2 2 3" xfId="18152" xr:uid="{00000000-0005-0000-0000-000026470000}"/>
    <cellStyle name="Percent 2 4 2 2 2 3 2" xfId="18153" xr:uid="{00000000-0005-0000-0000-000027470000}"/>
    <cellStyle name="Percent 2 4 2 2 2 3 2 2" xfId="18154" xr:uid="{00000000-0005-0000-0000-000028470000}"/>
    <cellStyle name="Percent 2 4 2 2 2 3 2 2 2" xfId="18155" xr:uid="{00000000-0005-0000-0000-000029470000}"/>
    <cellStyle name="Percent 2 4 2 2 2 3 2 2 3" xfId="18156" xr:uid="{00000000-0005-0000-0000-00002A470000}"/>
    <cellStyle name="Percent 2 4 2 2 2 3 2 2 4" xfId="18157" xr:uid="{00000000-0005-0000-0000-00002B470000}"/>
    <cellStyle name="Percent 2 4 2 2 2 3 2 3" xfId="18158" xr:uid="{00000000-0005-0000-0000-00002C470000}"/>
    <cellStyle name="Percent 2 4 2 2 2 3 2 3 2" xfId="18159" xr:uid="{00000000-0005-0000-0000-00002D470000}"/>
    <cellStyle name="Percent 2 4 2 2 2 3 2 3 3" xfId="18160" xr:uid="{00000000-0005-0000-0000-00002E470000}"/>
    <cellStyle name="Percent 2 4 2 2 2 3 2 3 4" xfId="18161" xr:uid="{00000000-0005-0000-0000-00002F470000}"/>
    <cellStyle name="Percent 2 4 2 2 2 3 2 4" xfId="18162" xr:uid="{00000000-0005-0000-0000-000030470000}"/>
    <cellStyle name="Percent 2 4 2 2 2 3 2 5" xfId="18163" xr:uid="{00000000-0005-0000-0000-000031470000}"/>
    <cellStyle name="Percent 2 4 2 2 2 3 2 6" xfId="18164" xr:uid="{00000000-0005-0000-0000-000032470000}"/>
    <cellStyle name="Percent 2 4 2 2 2 3 3" xfId="18165" xr:uid="{00000000-0005-0000-0000-000033470000}"/>
    <cellStyle name="Percent 2 4 2 2 2 3 3 2" xfId="18166" xr:uid="{00000000-0005-0000-0000-000034470000}"/>
    <cellStyle name="Percent 2 4 2 2 2 3 3 2 2" xfId="18167" xr:uid="{00000000-0005-0000-0000-000035470000}"/>
    <cellStyle name="Percent 2 4 2 2 2 3 3 2 3" xfId="18168" xr:uid="{00000000-0005-0000-0000-000036470000}"/>
    <cellStyle name="Percent 2 4 2 2 2 3 3 2 4" xfId="18169" xr:uid="{00000000-0005-0000-0000-000037470000}"/>
    <cellStyle name="Percent 2 4 2 2 2 3 3 3" xfId="18170" xr:uid="{00000000-0005-0000-0000-000038470000}"/>
    <cellStyle name="Percent 2 4 2 2 2 3 3 3 2" xfId="18171" xr:uid="{00000000-0005-0000-0000-000039470000}"/>
    <cellStyle name="Percent 2 4 2 2 2 3 3 3 3" xfId="18172" xr:uid="{00000000-0005-0000-0000-00003A470000}"/>
    <cellStyle name="Percent 2 4 2 2 2 3 3 3 4" xfId="18173" xr:uid="{00000000-0005-0000-0000-00003B470000}"/>
    <cellStyle name="Percent 2 4 2 2 2 3 3 4" xfId="18174" xr:uid="{00000000-0005-0000-0000-00003C470000}"/>
    <cellStyle name="Percent 2 4 2 2 2 3 3 5" xfId="18175" xr:uid="{00000000-0005-0000-0000-00003D470000}"/>
    <cellStyle name="Percent 2 4 2 2 2 3 3 6" xfId="18176" xr:uid="{00000000-0005-0000-0000-00003E470000}"/>
    <cellStyle name="Percent 2 4 2 2 2 3 4" xfId="18177" xr:uid="{00000000-0005-0000-0000-00003F470000}"/>
    <cellStyle name="Percent 2 4 2 2 2 3 4 2" xfId="18178" xr:uid="{00000000-0005-0000-0000-000040470000}"/>
    <cellStyle name="Percent 2 4 2 2 2 3 4 3" xfId="18179" xr:uid="{00000000-0005-0000-0000-000041470000}"/>
    <cellStyle name="Percent 2 4 2 2 2 3 4 4" xfId="18180" xr:uid="{00000000-0005-0000-0000-000042470000}"/>
    <cellStyle name="Percent 2 4 2 2 2 3 5" xfId="18181" xr:uid="{00000000-0005-0000-0000-000043470000}"/>
    <cellStyle name="Percent 2 4 2 2 2 3 5 2" xfId="18182" xr:uid="{00000000-0005-0000-0000-000044470000}"/>
    <cellStyle name="Percent 2 4 2 2 2 3 5 3" xfId="18183" xr:uid="{00000000-0005-0000-0000-000045470000}"/>
    <cellStyle name="Percent 2 4 2 2 2 3 5 4" xfId="18184" xr:uid="{00000000-0005-0000-0000-000046470000}"/>
    <cellStyle name="Percent 2 4 2 2 2 3 6" xfId="18185" xr:uid="{00000000-0005-0000-0000-000047470000}"/>
    <cellStyle name="Percent 2 4 2 2 2 3 7" xfId="18186" xr:uid="{00000000-0005-0000-0000-000048470000}"/>
    <cellStyle name="Percent 2 4 2 2 2 3 8" xfId="18187" xr:uid="{00000000-0005-0000-0000-000049470000}"/>
    <cellStyle name="Percent 2 4 2 2 2 4" xfId="18188" xr:uid="{00000000-0005-0000-0000-00004A470000}"/>
    <cellStyle name="Percent 2 4 2 2 2 4 2" xfId="18189" xr:uid="{00000000-0005-0000-0000-00004B470000}"/>
    <cellStyle name="Percent 2 4 2 2 2 4 2 2" xfId="18190" xr:uid="{00000000-0005-0000-0000-00004C470000}"/>
    <cellStyle name="Percent 2 4 2 2 2 4 2 2 2" xfId="18191" xr:uid="{00000000-0005-0000-0000-00004D470000}"/>
    <cellStyle name="Percent 2 4 2 2 2 4 2 2 3" xfId="18192" xr:uid="{00000000-0005-0000-0000-00004E470000}"/>
    <cellStyle name="Percent 2 4 2 2 2 4 2 2 4" xfId="18193" xr:uid="{00000000-0005-0000-0000-00004F470000}"/>
    <cellStyle name="Percent 2 4 2 2 2 4 2 3" xfId="18194" xr:uid="{00000000-0005-0000-0000-000050470000}"/>
    <cellStyle name="Percent 2 4 2 2 2 4 2 3 2" xfId="18195" xr:uid="{00000000-0005-0000-0000-000051470000}"/>
    <cellStyle name="Percent 2 4 2 2 2 4 2 3 3" xfId="18196" xr:uid="{00000000-0005-0000-0000-000052470000}"/>
    <cellStyle name="Percent 2 4 2 2 2 4 2 3 4" xfId="18197" xr:uid="{00000000-0005-0000-0000-000053470000}"/>
    <cellStyle name="Percent 2 4 2 2 2 4 2 4" xfId="18198" xr:uid="{00000000-0005-0000-0000-000054470000}"/>
    <cellStyle name="Percent 2 4 2 2 2 4 2 5" xfId="18199" xr:uid="{00000000-0005-0000-0000-000055470000}"/>
    <cellStyle name="Percent 2 4 2 2 2 4 2 6" xfId="18200" xr:uid="{00000000-0005-0000-0000-000056470000}"/>
    <cellStyle name="Percent 2 4 2 2 2 4 3" xfId="18201" xr:uid="{00000000-0005-0000-0000-000057470000}"/>
    <cellStyle name="Percent 2 4 2 2 2 4 3 2" xfId="18202" xr:uid="{00000000-0005-0000-0000-000058470000}"/>
    <cellStyle name="Percent 2 4 2 2 2 4 3 2 2" xfId="18203" xr:uid="{00000000-0005-0000-0000-000059470000}"/>
    <cellStyle name="Percent 2 4 2 2 2 4 3 2 3" xfId="18204" xr:uid="{00000000-0005-0000-0000-00005A470000}"/>
    <cellStyle name="Percent 2 4 2 2 2 4 3 2 4" xfId="18205" xr:uid="{00000000-0005-0000-0000-00005B470000}"/>
    <cellStyle name="Percent 2 4 2 2 2 4 3 3" xfId="18206" xr:uid="{00000000-0005-0000-0000-00005C470000}"/>
    <cellStyle name="Percent 2 4 2 2 2 4 3 3 2" xfId="18207" xr:uid="{00000000-0005-0000-0000-00005D470000}"/>
    <cellStyle name="Percent 2 4 2 2 2 4 3 3 3" xfId="18208" xr:uid="{00000000-0005-0000-0000-00005E470000}"/>
    <cellStyle name="Percent 2 4 2 2 2 4 3 3 4" xfId="18209" xr:uid="{00000000-0005-0000-0000-00005F470000}"/>
    <cellStyle name="Percent 2 4 2 2 2 4 3 4" xfId="18210" xr:uid="{00000000-0005-0000-0000-000060470000}"/>
    <cellStyle name="Percent 2 4 2 2 2 4 3 5" xfId="18211" xr:uid="{00000000-0005-0000-0000-000061470000}"/>
    <cellStyle name="Percent 2 4 2 2 2 4 3 6" xfId="18212" xr:uid="{00000000-0005-0000-0000-000062470000}"/>
    <cellStyle name="Percent 2 4 2 2 2 4 4" xfId="18213" xr:uid="{00000000-0005-0000-0000-000063470000}"/>
    <cellStyle name="Percent 2 4 2 2 2 4 4 2" xfId="18214" xr:uid="{00000000-0005-0000-0000-000064470000}"/>
    <cellStyle name="Percent 2 4 2 2 2 4 4 3" xfId="18215" xr:uid="{00000000-0005-0000-0000-000065470000}"/>
    <cellStyle name="Percent 2 4 2 2 2 4 4 4" xfId="18216" xr:uid="{00000000-0005-0000-0000-000066470000}"/>
    <cellStyle name="Percent 2 4 2 2 2 4 5" xfId="18217" xr:uid="{00000000-0005-0000-0000-000067470000}"/>
    <cellStyle name="Percent 2 4 2 2 2 4 5 2" xfId="18218" xr:uid="{00000000-0005-0000-0000-000068470000}"/>
    <cellStyle name="Percent 2 4 2 2 2 4 5 3" xfId="18219" xr:uid="{00000000-0005-0000-0000-000069470000}"/>
    <cellStyle name="Percent 2 4 2 2 2 4 5 4" xfId="18220" xr:uid="{00000000-0005-0000-0000-00006A470000}"/>
    <cellStyle name="Percent 2 4 2 2 2 4 6" xfId="18221" xr:uid="{00000000-0005-0000-0000-00006B470000}"/>
    <cellStyle name="Percent 2 4 2 2 2 4 7" xfId="18222" xr:uid="{00000000-0005-0000-0000-00006C470000}"/>
    <cellStyle name="Percent 2 4 2 2 2 4 8" xfId="18223" xr:uid="{00000000-0005-0000-0000-00006D470000}"/>
    <cellStyle name="Percent 2 4 2 2 2 5" xfId="18224" xr:uid="{00000000-0005-0000-0000-00006E470000}"/>
    <cellStyle name="Percent 2 4 2 2 2 5 2" xfId="18225" xr:uid="{00000000-0005-0000-0000-00006F470000}"/>
    <cellStyle name="Percent 2 4 2 2 2 5 2 2" xfId="18226" xr:uid="{00000000-0005-0000-0000-000070470000}"/>
    <cellStyle name="Percent 2 4 2 2 2 5 2 2 2" xfId="18227" xr:uid="{00000000-0005-0000-0000-000071470000}"/>
    <cellStyle name="Percent 2 4 2 2 2 5 2 2 3" xfId="18228" xr:uid="{00000000-0005-0000-0000-000072470000}"/>
    <cellStyle name="Percent 2 4 2 2 2 5 2 2 4" xfId="18229" xr:uid="{00000000-0005-0000-0000-000073470000}"/>
    <cellStyle name="Percent 2 4 2 2 2 5 2 3" xfId="18230" xr:uid="{00000000-0005-0000-0000-000074470000}"/>
    <cellStyle name="Percent 2 4 2 2 2 5 2 3 2" xfId="18231" xr:uid="{00000000-0005-0000-0000-000075470000}"/>
    <cellStyle name="Percent 2 4 2 2 2 5 2 3 3" xfId="18232" xr:uid="{00000000-0005-0000-0000-000076470000}"/>
    <cellStyle name="Percent 2 4 2 2 2 5 2 3 4" xfId="18233" xr:uid="{00000000-0005-0000-0000-000077470000}"/>
    <cellStyle name="Percent 2 4 2 2 2 5 2 4" xfId="18234" xr:uid="{00000000-0005-0000-0000-000078470000}"/>
    <cellStyle name="Percent 2 4 2 2 2 5 2 5" xfId="18235" xr:uid="{00000000-0005-0000-0000-000079470000}"/>
    <cellStyle name="Percent 2 4 2 2 2 5 2 6" xfId="18236" xr:uid="{00000000-0005-0000-0000-00007A470000}"/>
    <cellStyle name="Percent 2 4 2 2 2 5 3" xfId="18237" xr:uid="{00000000-0005-0000-0000-00007B470000}"/>
    <cellStyle name="Percent 2 4 2 2 2 5 3 2" xfId="18238" xr:uid="{00000000-0005-0000-0000-00007C470000}"/>
    <cellStyle name="Percent 2 4 2 2 2 5 3 2 2" xfId="18239" xr:uid="{00000000-0005-0000-0000-00007D470000}"/>
    <cellStyle name="Percent 2 4 2 2 2 5 3 2 3" xfId="18240" xr:uid="{00000000-0005-0000-0000-00007E470000}"/>
    <cellStyle name="Percent 2 4 2 2 2 5 3 2 4" xfId="18241" xr:uid="{00000000-0005-0000-0000-00007F470000}"/>
    <cellStyle name="Percent 2 4 2 2 2 5 3 3" xfId="18242" xr:uid="{00000000-0005-0000-0000-000080470000}"/>
    <cellStyle name="Percent 2 4 2 2 2 5 3 3 2" xfId="18243" xr:uid="{00000000-0005-0000-0000-000081470000}"/>
    <cellStyle name="Percent 2 4 2 2 2 5 3 3 3" xfId="18244" xr:uid="{00000000-0005-0000-0000-000082470000}"/>
    <cellStyle name="Percent 2 4 2 2 2 5 3 3 4" xfId="18245" xr:uid="{00000000-0005-0000-0000-000083470000}"/>
    <cellStyle name="Percent 2 4 2 2 2 5 3 4" xfId="18246" xr:uid="{00000000-0005-0000-0000-000084470000}"/>
    <cellStyle name="Percent 2 4 2 2 2 5 3 5" xfId="18247" xr:uid="{00000000-0005-0000-0000-000085470000}"/>
    <cellStyle name="Percent 2 4 2 2 2 5 3 6" xfId="18248" xr:uid="{00000000-0005-0000-0000-000086470000}"/>
    <cellStyle name="Percent 2 4 2 2 2 5 4" xfId="18249" xr:uid="{00000000-0005-0000-0000-000087470000}"/>
    <cellStyle name="Percent 2 4 2 2 2 5 4 2" xfId="18250" xr:uid="{00000000-0005-0000-0000-000088470000}"/>
    <cellStyle name="Percent 2 4 2 2 2 5 4 3" xfId="18251" xr:uid="{00000000-0005-0000-0000-000089470000}"/>
    <cellStyle name="Percent 2 4 2 2 2 5 4 4" xfId="18252" xr:uid="{00000000-0005-0000-0000-00008A470000}"/>
    <cellStyle name="Percent 2 4 2 2 2 5 5" xfId="18253" xr:uid="{00000000-0005-0000-0000-00008B470000}"/>
    <cellStyle name="Percent 2 4 2 2 2 5 5 2" xfId="18254" xr:uid="{00000000-0005-0000-0000-00008C470000}"/>
    <cellStyle name="Percent 2 4 2 2 2 5 5 3" xfId="18255" xr:uid="{00000000-0005-0000-0000-00008D470000}"/>
    <cellStyle name="Percent 2 4 2 2 2 5 5 4" xfId="18256" xr:uid="{00000000-0005-0000-0000-00008E470000}"/>
    <cellStyle name="Percent 2 4 2 2 2 5 6" xfId="18257" xr:uid="{00000000-0005-0000-0000-00008F470000}"/>
    <cellStyle name="Percent 2 4 2 2 2 5 7" xfId="18258" xr:uid="{00000000-0005-0000-0000-000090470000}"/>
    <cellStyle name="Percent 2 4 2 2 2 5 8" xfId="18259" xr:uid="{00000000-0005-0000-0000-000091470000}"/>
    <cellStyle name="Percent 2 4 2 2 2 6" xfId="18260" xr:uid="{00000000-0005-0000-0000-000092470000}"/>
    <cellStyle name="Percent 2 4 2 2 2 6 2" xfId="18261" xr:uid="{00000000-0005-0000-0000-000093470000}"/>
    <cellStyle name="Percent 2 4 2 2 2 6 2 2" xfId="18262" xr:uid="{00000000-0005-0000-0000-000094470000}"/>
    <cellStyle name="Percent 2 4 2 2 2 6 2 3" xfId="18263" xr:uid="{00000000-0005-0000-0000-000095470000}"/>
    <cellStyle name="Percent 2 4 2 2 2 6 2 4" xfId="18264" xr:uid="{00000000-0005-0000-0000-000096470000}"/>
    <cellStyle name="Percent 2 4 2 2 2 6 3" xfId="18265" xr:uid="{00000000-0005-0000-0000-000097470000}"/>
    <cellStyle name="Percent 2 4 2 2 2 6 3 2" xfId="18266" xr:uid="{00000000-0005-0000-0000-000098470000}"/>
    <cellStyle name="Percent 2 4 2 2 2 6 3 3" xfId="18267" xr:uid="{00000000-0005-0000-0000-000099470000}"/>
    <cellStyle name="Percent 2 4 2 2 2 6 3 4" xfId="18268" xr:uid="{00000000-0005-0000-0000-00009A470000}"/>
    <cellStyle name="Percent 2 4 2 2 2 6 4" xfId="18269" xr:uid="{00000000-0005-0000-0000-00009B470000}"/>
    <cellStyle name="Percent 2 4 2 2 2 6 5" xfId="18270" xr:uid="{00000000-0005-0000-0000-00009C470000}"/>
    <cellStyle name="Percent 2 4 2 2 2 6 6" xfId="18271" xr:uid="{00000000-0005-0000-0000-00009D470000}"/>
    <cellStyle name="Percent 2 4 2 2 2 7" xfId="18272" xr:uid="{00000000-0005-0000-0000-00009E470000}"/>
    <cellStyle name="Percent 2 4 2 2 2 7 2" xfId="18273" xr:uid="{00000000-0005-0000-0000-00009F470000}"/>
    <cellStyle name="Percent 2 4 2 2 2 7 2 2" xfId="18274" xr:uid="{00000000-0005-0000-0000-0000A0470000}"/>
    <cellStyle name="Percent 2 4 2 2 2 7 2 3" xfId="18275" xr:uid="{00000000-0005-0000-0000-0000A1470000}"/>
    <cellStyle name="Percent 2 4 2 2 2 7 2 4" xfId="18276" xr:uid="{00000000-0005-0000-0000-0000A2470000}"/>
    <cellStyle name="Percent 2 4 2 2 2 7 3" xfId="18277" xr:uid="{00000000-0005-0000-0000-0000A3470000}"/>
    <cellStyle name="Percent 2 4 2 2 2 7 3 2" xfId="18278" xr:uid="{00000000-0005-0000-0000-0000A4470000}"/>
    <cellStyle name="Percent 2 4 2 2 2 7 3 3" xfId="18279" xr:uid="{00000000-0005-0000-0000-0000A5470000}"/>
    <cellStyle name="Percent 2 4 2 2 2 7 3 4" xfId="18280" xr:uid="{00000000-0005-0000-0000-0000A6470000}"/>
    <cellStyle name="Percent 2 4 2 2 2 7 4" xfId="18281" xr:uid="{00000000-0005-0000-0000-0000A7470000}"/>
    <cellStyle name="Percent 2 4 2 2 2 7 5" xfId="18282" xr:uid="{00000000-0005-0000-0000-0000A8470000}"/>
    <cellStyle name="Percent 2 4 2 2 2 7 6" xfId="18283" xr:uid="{00000000-0005-0000-0000-0000A9470000}"/>
    <cellStyle name="Percent 2 4 2 2 2 8" xfId="18284" xr:uid="{00000000-0005-0000-0000-0000AA470000}"/>
    <cellStyle name="Percent 2 4 2 2 2 8 2" xfId="18285" xr:uid="{00000000-0005-0000-0000-0000AB470000}"/>
    <cellStyle name="Percent 2 4 2 2 2 8 3" xfId="18286" xr:uid="{00000000-0005-0000-0000-0000AC470000}"/>
    <cellStyle name="Percent 2 4 2 2 2 8 4" xfId="18287" xr:uid="{00000000-0005-0000-0000-0000AD470000}"/>
    <cellStyle name="Percent 2 4 2 2 2 9" xfId="18288" xr:uid="{00000000-0005-0000-0000-0000AE470000}"/>
    <cellStyle name="Percent 2 4 2 2 2 9 2" xfId="18289" xr:uid="{00000000-0005-0000-0000-0000AF470000}"/>
    <cellStyle name="Percent 2 4 2 2 2 9 3" xfId="18290" xr:uid="{00000000-0005-0000-0000-0000B0470000}"/>
    <cellStyle name="Percent 2 4 2 2 2 9 4" xfId="18291" xr:uid="{00000000-0005-0000-0000-0000B1470000}"/>
    <cellStyle name="Percent 2 4 2 2 3" xfId="18292" xr:uid="{00000000-0005-0000-0000-0000B2470000}"/>
    <cellStyle name="Percent 2 4 2 2 3 10" xfId="18293" xr:uid="{00000000-0005-0000-0000-0000B3470000}"/>
    <cellStyle name="Percent 2 4 2 2 3 2" xfId="18294" xr:uid="{00000000-0005-0000-0000-0000B4470000}"/>
    <cellStyle name="Percent 2 4 2 2 3 2 2" xfId="18295" xr:uid="{00000000-0005-0000-0000-0000B5470000}"/>
    <cellStyle name="Percent 2 4 2 2 3 2 2 2" xfId="18296" xr:uid="{00000000-0005-0000-0000-0000B6470000}"/>
    <cellStyle name="Percent 2 4 2 2 3 2 2 2 2" xfId="18297" xr:uid="{00000000-0005-0000-0000-0000B7470000}"/>
    <cellStyle name="Percent 2 4 2 2 3 2 2 2 3" xfId="18298" xr:uid="{00000000-0005-0000-0000-0000B8470000}"/>
    <cellStyle name="Percent 2 4 2 2 3 2 2 2 4" xfId="18299" xr:uid="{00000000-0005-0000-0000-0000B9470000}"/>
    <cellStyle name="Percent 2 4 2 2 3 2 2 3" xfId="18300" xr:uid="{00000000-0005-0000-0000-0000BA470000}"/>
    <cellStyle name="Percent 2 4 2 2 3 2 2 3 2" xfId="18301" xr:uid="{00000000-0005-0000-0000-0000BB470000}"/>
    <cellStyle name="Percent 2 4 2 2 3 2 2 3 3" xfId="18302" xr:uid="{00000000-0005-0000-0000-0000BC470000}"/>
    <cellStyle name="Percent 2 4 2 2 3 2 2 3 4" xfId="18303" xr:uid="{00000000-0005-0000-0000-0000BD470000}"/>
    <cellStyle name="Percent 2 4 2 2 3 2 2 4" xfId="18304" xr:uid="{00000000-0005-0000-0000-0000BE470000}"/>
    <cellStyle name="Percent 2 4 2 2 3 2 2 5" xfId="18305" xr:uid="{00000000-0005-0000-0000-0000BF470000}"/>
    <cellStyle name="Percent 2 4 2 2 3 2 2 6" xfId="18306" xr:uid="{00000000-0005-0000-0000-0000C0470000}"/>
    <cellStyle name="Percent 2 4 2 2 3 2 3" xfId="18307" xr:uid="{00000000-0005-0000-0000-0000C1470000}"/>
    <cellStyle name="Percent 2 4 2 2 3 2 3 2" xfId="18308" xr:uid="{00000000-0005-0000-0000-0000C2470000}"/>
    <cellStyle name="Percent 2 4 2 2 3 2 3 2 2" xfId="18309" xr:uid="{00000000-0005-0000-0000-0000C3470000}"/>
    <cellStyle name="Percent 2 4 2 2 3 2 3 2 3" xfId="18310" xr:uid="{00000000-0005-0000-0000-0000C4470000}"/>
    <cellStyle name="Percent 2 4 2 2 3 2 3 2 4" xfId="18311" xr:uid="{00000000-0005-0000-0000-0000C5470000}"/>
    <cellStyle name="Percent 2 4 2 2 3 2 3 3" xfId="18312" xr:uid="{00000000-0005-0000-0000-0000C6470000}"/>
    <cellStyle name="Percent 2 4 2 2 3 2 3 3 2" xfId="18313" xr:uid="{00000000-0005-0000-0000-0000C7470000}"/>
    <cellStyle name="Percent 2 4 2 2 3 2 3 3 3" xfId="18314" xr:uid="{00000000-0005-0000-0000-0000C8470000}"/>
    <cellStyle name="Percent 2 4 2 2 3 2 3 3 4" xfId="18315" xr:uid="{00000000-0005-0000-0000-0000C9470000}"/>
    <cellStyle name="Percent 2 4 2 2 3 2 3 4" xfId="18316" xr:uid="{00000000-0005-0000-0000-0000CA470000}"/>
    <cellStyle name="Percent 2 4 2 2 3 2 3 5" xfId="18317" xr:uid="{00000000-0005-0000-0000-0000CB470000}"/>
    <cellStyle name="Percent 2 4 2 2 3 2 3 6" xfId="18318" xr:uid="{00000000-0005-0000-0000-0000CC470000}"/>
    <cellStyle name="Percent 2 4 2 2 3 2 4" xfId="18319" xr:uid="{00000000-0005-0000-0000-0000CD470000}"/>
    <cellStyle name="Percent 2 4 2 2 3 2 4 2" xfId="18320" xr:uid="{00000000-0005-0000-0000-0000CE470000}"/>
    <cellStyle name="Percent 2 4 2 2 3 2 4 3" xfId="18321" xr:uid="{00000000-0005-0000-0000-0000CF470000}"/>
    <cellStyle name="Percent 2 4 2 2 3 2 4 4" xfId="18322" xr:uid="{00000000-0005-0000-0000-0000D0470000}"/>
    <cellStyle name="Percent 2 4 2 2 3 2 5" xfId="18323" xr:uid="{00000000-0005-0000-0000-0000D1470000}"/>
    <cellStyle name="Percent 2 4 2 2 3 2 5 2" xfId="18324" xr:uid="{00000000-0005-0000-0000-0000D2470000}"/>
    <cellStyle name="Percent 2 4 2 2 3 2 5 3" xfId="18325" xr:uid="{00000000-0005-0000-0000-0000D3470000}"/>
    <cellStyle name="Percent 2 4 2 2 3 2 5 4" xfId="18326" xr:uid="{00000000-0005-0000-0000-0000D4470000}"/>
    <cellStyle name="Percent 2 4 2 2 3 2 6" xfId="18327" xr:uid="{00000000-0005-0000-0000-0000D5470000}"/>
    <cellStyle name="Percent 2 4 2 2 3 2 7" xfId="18328" xr:uid="{00000000-0005-0000-0000-0000D6470000}"/>
    <cellStyle name="Percent 2 4 2 2 3 2 8" xfId="18329" xr:uid="{00000000-0005-0000-0000-0000D7470000}"/>
    <cellStyle name="Percent 2 4 2 2 3 3" xfId="18330" xr:uid="{00000000-0005-0000-0000-0000D8470000}"/>
    <cellStyle name="Percent 2 4 2 2 3 3 2" xfId="18331" xr:uid="{00000000-0005-0000-0000-0000D9470000}"/>
    <cellStyle name="Percent 2 4 2 2 3 3 2 2" xfId="18332" xr:uid="{00000000-0005-0000-0000-0000DA470000}"/>
    <cellStyle name="Percent 2 4 2 2 3 3 2 2 2" xfId="18333" xr:uid="{00000000-0005-0000-0000-0000DB470000}"/>
    <cellStyle name="Percent 2 4 2 2 3 3 2 2 3" xfId="18334" xr:uid="{00000000-0005-0000-0000-0000DC470000}"/>
    <cellStyle name="Percent 2 4 2 2 3 3 2 2 4" xfId="18335" xr:uid="{00000000-0005-0000-0000-0000DD470000}"/>
    <cellStyle name="Percent 2 4 2 2 3 3 2 3" xfId="18336" xr:uid="{00000000-0005-0000-0000-0000DE470000}"/>
    <cellStyle name="Percent 2 4 2 2 3 3 2 3 2" xfId="18337" xr:uid="{00000000-0005-0000-0000-0000DF470000}"/>
    <cellStyle name="Percent 2 4 2 2 3 3 2 3 3" xfId="18338" xr:uid="{00000000-0005-0000-0000-0000E0470000}"/>
    <cellStyle name="Percent 2 4 2 2 3 3 2 3 4" xfId="18339" xr:uid="{00000000-0005-0000-0000-0000E1470000}"/>
    <cellStyle name="Percent 2 4 2 2 3 3 2 4" xfId="18340" xr:uid="{00000000-0005-0000-0000-0000E2470000}"/>
    <cellStyle name="Percent 2 4 2 2 3 3 2 5" xfId="18341" xr:uid="{00000000-0005-0000-0000-0000E3470000}"/>
    <cellStyle name="Percent 2 4 2 2 3 3 2 6" xfId="18342" xr:uid="{00000000-0005-0000-0000-0000E4470000}"/>
    <cellStyle name="Percent 2 4 2 2 3 3 3" xfId="18343" xr:uid="{00000000-0005-0000-0000-0000E5470000}"/>
    <cellStyle name="Percent 2 4 2 2 3 3 3 2" xfId="18344" xr:uid="{00000000-0005-0000-0000-0000E6470000}"/>
    <cellStyle name="Percent 2 4 2 2 3 3 3 2 2" xfId="18345" xr:uid="{00000000-0005-0000-0000-0000E7470000}"/>
    <cellStyle name="Percent 2 4 2 2 3 3 3 2 3" xfId="18346" xr:uid="{00000000-0005-0000-0000-0000E8470000}"/>
    <cellStyle name="Percent 2 4 2 2 3 3 3 2 4" xfId="18347" xr:uid="{00000000-0005-0000-0000-0000E9470000}"/>
    <cellStyle name="Percent 2 4 2 2 3 3 3 3" xfId="18348" xr:uid="{00000000-0005-0000-0000-0000EA470000}"/>
    <cellStyle name="Percent 2 4 2 2 3 3 3 3 2" xfId="18349" xr:uid="{00000000-0005-0000-0000-0000EB470000}"/>
    <cellStyle name="Percent 2 4 2 2 3 3 3 3 3" xfId="18350" xr:uid="{00000000-0005-0000-0000-0000EC470000}"/>
    <cellStyle name="Percent 2 4 2 2 3 3 3 3 4" xfId="18351" xr:uid="{00000000-0005-0000-0000-0000ED470000}"/>
    <cellStyle name="Percent 2 4 2 2 3 3 3 4" xfId="18352" xr:uid="{00000000-0005-0000-0000-0000EE470000}"/>
    <cellStyle name="Percent 2 4 2 2 3 3 3 5" xfId="18353" xr:uid="{00000000-0005-0000-0000-0000EF470000}"/>
    <cellStyle name="Percent 2 4 2 2 3 3 3 6" xfId="18354" xr:uid="{00000000-0005-0000-0000-0000F0470000}"/>
    <cellStyle name="Percent 2 4 2 2 3 3 4" xfId="18355" xr:uid="{00000000-0005-0000-0000-0000F1470000}"/>
    <cellStyle name="Percent 2 4 2 2 3 3 4 2" xfId="18356" xr:uid="{00000000-0005-0000-0000-0000F2470000}"/>
    <cellStyle name="Percent 2 4 2 2 3 3 4 3" xfId="18357" xr:uid="{00000000-0005-0000-0000-0000F3470000}"/>
    <cellStyle name="Percent 2 4 2 2 3 3 4 4" xfId="18358" xr:uid="{00000000-0005-0000-0000-0000F4470000}"/>
    <cellStyle name="Percent 2 4 2 2 3 3 5" xfId="18359" xr:uid="{00000000-0005-0000-0000-0000F5470000}"/>
    <cellStyle name="Percent 2 4 2 2 3 3 5 2" xfId="18360" xr:uid="{00000000-0005-0000-0000-0000F6470000}"/>
    <cellStyle name="Percent 2 4 2 2 3 3 5 3" xfId="18361" xr:uid="{00000000-0005-0000-0000-0000F7470000}"/>
    <cellStyle name="Percent 2 4 2 2 3 3 5 4" xfId="18362" xr:uid="{00000000-0005-0000-0000-0000F8470000}"/>
    <cellStyle name="Percent 2 4 2 2 3 3 6" xfId="18363" xr:uid="{00000000-0005-0000-0000-0000F9470000}"/>
    <cellStyle name="Percent 2 4 2 2 3 3 7" xfId="18364" xr:uid="{00000000-0005-0000-0000-0000FA470000}"/>
    <cellStyle name="Percent 2 4 2 2 3 3 8" xfId="18365" xr:uid="{00000000-0005-0000-0000-0000FB470000}"/>
    <cellStyle name="Percent 2 4 2 2 3 4" xfId="18366" xr:uid="{00000000-0005-0000-0000-0000FC470000}"/>
    <cellStyle name="Percent 2 4 2 2 3 4 2" xfId="18367" xr:uid="{00000000-0005-0000-0000-0000FD470000}"/>
    <cellStyle name="Percent 2 4 2 2 3 4 2 2" xfId="18368" xr:uid="{00000000-0005-0000-0000-0000FE470000}"/>
    <cellStyle name="Percent 2 4 2 2 3 4 2 3" xfId="18369" xr:uid="{00000000-0005-0000-0000-0000FF470000}"/>
    <cellStyle name="Percent 2 4 2 2 3 4 2 4" xfId="18370" xr:uid="{00000000-0005-0000-0000-000000480000}"/>
    <cellStyle name="Percent 2 4 2 2 3 4 3" xfId="18371" xr:uid="{00000000-0005-0000-0000-000001480000}"/>
    <cellStyle name="Percent 2 4 2 2 3 4 3 2" xfId="18372" xr:uid="{00000000-0005-0000-0000-000002480000}"/>
    <cellStyle name="Percent 2 4 2 2 3 4 3 3" xfId="18373" xr:uid="{00000000-0005-0000-0000-000003480000}"/>
    <cellStyle name="Percent 2 4 2 2 3 4 3 4" xfId="18374" xr:uid="{00000000-0005-0000-0000-000004480000}"/>
    <cellStyle name="Percent 2 4 2 2 3 4 4" xfId="18375" xr:uid="{00000000-0005-0000-0000-000005480000}"/>
    <cellStyle name="Percent 2 4 2 2 3 4 5" xfId="18376" xr:uid="{00000000-0005-0000-0000-000006480000}"/>
    <cellStyle name="Percent 2 4 2 2 3 4 6" xfId="18377" xr:uid="{00000000-0005-0000-0000-000007480000}"/>
    <cellStyle name="Percent 2 4 2 2 3 5" xfId="18378" xr:uid="{00000000-0005-0000-0000-000008480000}"/>
    <cellStyle name="Percent 2 4 2 2 3 5 2" xfId="18379" xr:uid="{00000000-0005-0000-0000-000009480000}"/>
    <cellStyle name="Percent 2 4 2 2 3 5 2 2" xfId="18380" xr:uid="{00000000-0005-0000-0000-00000A480000}"/>
    <cellStyle name="Percent 2 4 2 2 3 5 2 3" xfId="18381" xr:uid="{00000000-0005-0000-0000-00000B480000}"/>
    <cellStyle name="Percent 2 4 2 2 3 5 2 4" xfId="18382" xr:uid="{00000000-0005-0000-0000-00000C480000}"/>
    <cellStyle name="Percent 2 4 2 2 3 5 3" xfId="18383" xr:uid="{00000000-0005-0000-0000-00000D480000}"/>
    <cellStyle name="Percent 2 4 2 2 3 5 3 2" xfId="18384" xr:uid="{00000000-0005-0000-0000-00000E480000}"/>
    <cellStyle name="Percent 2 4 2 2 3 5 3 3" xfId="18385" xr:uid="{00000000-0005-0000-0000-00000F480000}"/>
    <cellStyle name="Percent 2 4 2 2 3 5 3 4" xfId="18386" xr:uid="{00000000-0005-0000-0000-000010480000}"/>
    <cellStyle name="Percent 2 4 2 2 3 5 4" xfId="18387" xr:uid="{00000000-0005-0000-0000-000011480000}"/>
    <cellStyle name="Percent 2 4 2 2 3 5 5" xfId="18388" xr:uid="{00000000-0005-0000-0000-000012480000}"/>
    <cellStyle name="Percent 2 4 2 2 3 5 6" xfId="18389" xr:uid="{00000000-0005-0000-0000-000013480000}"/>
    <cellStyle name="Percent 2 4 2 2 3 6" xfId="18390" xr:uid="{00000000-0005-0000-0000-000014480000}"/>
    <cellStyle name="Percent 2 4 2 2 3 6 2" xfId="18391" xr:uid="{00000000-0005-0000-0000-000015480000}"/>
    <cellStyle name="Percent 2 4 2 2 3 6 3" xfId="18392" xr:uid="{00000000-0005-0000-0000-000016480000}"/>
    <cellStyle name="Percent 2 4 2 2 3 6 4" xfId="18393" xr:uid="{00000000-0005-0000-0000-000017480000}"/>
    <cellStyle name="Percent 2 4 2 2 3 7" xfId="18394" xr:uid="{00000000-0005-0000-0000-000018480000}"/>
    <cellStyle name="Percent 2 4 2 2 3 7 2" xfId="18395" xr:uid="{00000000-0005-0000-0000-000019480000}"/>
    <cellStyle name="Percent 2 4 2 2 3 7 3" xfId="18396" xr:uid="{00000000-0005-0000-0000-00001A480000}"/>
    <cellStyle name="Percent 2 4 2 2 3 7 4" xfId="18397" xr:uid="{00000000-0005-0000-0000-00001B480000}"/>
    <cellStyle name="Percent 2 4 2 2 3 8" xfId="18398" xr:uid="{00000000-0005-0000-0000-00001C480000}"/>
    <cellStyle name="Percent 2 4 2 2 3 9" xfId="18399" xr:uid="{00000000-0005-0000-0000-00001D480000}"/>
    <cellStyle name="Percent 2 4 2 2 4" xfId="18400" xr:uid="{00000000-0005-0000-0000-00001E480000}"/>
    <cellStyle name="Percent 2 4 2 2 4 2" xfId="18401" xr:uid="{00000000-0005-0000-0000-00001F480000}"/>
    <cellStyle name="Percent 2 4 2 2 4 2 2" xfId="18402" xr:uid="{00000000-0005-0000-0000-000020480000}"/>
    <cellStyle name="Percent 2 4 2 2 4 2 2 2" xfId="18403" xr:uid="{00000000-0005-0000-0000-000021480000}"/>
    <cellStyle name="Percent 2 4 2 2 4 2 2 3" xfId="18404" xr:uid="{00000000-0005-0000-0000-000022480000}"/>
    <cellStyle name="Percent 2 4 2 2 4 2 2 4" xfId="18405" xr:uid="{00000000-0005-0000-0000-000023480000}"/>
    <cellStyle name="Percent 2 4 2 2 4 2 3" xfId="18406" xr:uid="{00000000-0005-0000-0000-000024480000}"/>
    <cellStyle name="Percent 2 4 2 2 4 2 3 2" xfId="18407" xr:uid="{00000000-0005-0000-0000-000025480000}"/>
    <cellStyle name="Percent 2 4 2 2 4 2 3 3" xfId="18408" xr:uid="{00000000-0005-0000-0000-000026480000}"/>
    <cellStyle name="Percent 2 4 2 2 4 2 3 4" xfId="18409" xr:uid="{00000000-0005-0000-0000-000027480000}"/>
    <cellStyle name="Percent 2 4 2 2 4 2 4" xfId="18410" xr:uid="{00000000-0005-0000-0000-000028480000}"/>
    <cellStyle name="Percent 2 4 2 2 4 2 5" xfId="18411" xr:uid="{00000000-0005-0000-0000-000029480000}"/>
    <cellStyle name="Percent 2 4 2 2 4 2 6" xfId="18412" xr:uid="{00000000-0005-0000-0000-00002A480000}"/>
    <cellStyle name="Percent 2 4 2 2 4 3" xfId="18413" xr:uid="{00000000-0005-0000-0000-00002B480000}"/>
    <cellStyle name="Percent 2 4 2 2 4 3 2" xfId="18414" xr:uid="{00000000-0005-0000-0000-00002C480000}"/>
    <cellStyle name="Percent 2 4 2 2 4 3 2 2" xfId="18415" xr:uid="{00000000-0005-0000-0000-00002D480000}"/>
    <cellStyle name="Percent 2 4 2 2 4 3 2 3" xfId="18416" xr:uid="{00000000-0005-0000-0000-00002E480000}"/>
    <cellStyle name="Percent 2 4 2 2 4 3 2 4" xfId="18417" xr:uid="{00000000-0005-0000-0000-00002F480000}"/>
    <cellStyle name="Percent 2 4 2 2 4 3 3" xfId="18418" xr:uid="{00000000-0005-0000-0000-000030480000}"/>
    <cellStyle name="Percent 2 4 2 2 4 3 3 2" xfId="18419" xr:uid="{00000000-0005-0000-0000-000031480000}"/>
    <cellStyle name="Percent 2 4 2 2 4 3 3 3" xfId="18420" xr:uid="{00000000-0005-0000-0000-000032480000}"/>
    <cellStyle name="Percent 2 4 2 2 4 3 3 4" xfId="18421" xr:uid="{00000000-0005-0000-0000-000033480000}"/>
    <cellStyle name="Percent 2 4 2 2 4 3 4" xfId="18422" xr:uid="{00000000-0005-0000-0000-000034480000}"/>
    <cellStyle name="Percent 2 4 2 2 4 3 5" xfId="18423" xr:uid="{00000000-0005-0000-0000-000035480000}"/>
    <cellStyle name="Percent 2 4 2 2 4 3 6" xfId="18424" xr:uid="{00000000-0005-0000-0000-000036480000}"/>
    <cellStyle name="Percent 2 4 2 2 4 4" xfId="18425" xr:uid="{00000000-0005-0000-0000-000037480000}"/>
    <cellStyle name="Percent 2 4 2 2 4 4 2" xfId="18426" xr:uid="{00000000-0005-0000-0000-000038480000}"/>
    <cellStyle name="Percent 2 4 2 2 4 4 3" xfId="18427" xr:uid="{00000000-0005-0000-0000-000039480000}"/>
    <cellStyle name="Percent 2 4 2 2 4 4 4" xfId="18428" xr:uid="{00000000-0005-0000-0000-00003A480000}"/>
    <cellStyle name="Percent 2 4 2 2 4 5" xfId="18429" xr:uid="{00000000-0005-0000-0000-00003B480000}"/>
    <cellStyle name="Percent 2 4 2 2 4 5 2" xfId="18430" xr:uid="{00000000-0005-0000-0000-00003C480000}"/>
    <cellStyle name="Percent 2 4 2 2 4 5 3" xfId="18431" xr:uid="{00000000-0005-0000-0000-00003D480000}"/>
    <cellStyle name="Percent 2 4 2 2 4 5 4" xfId="18432" xr:uid="{00000000-0005-0000-0000-00003E480000}"/>
    <cellStyle name="Percent 2 4 2 2 4 6" xfId="18433" xr:uid="{00000000-0005-0000-0000-00003F480000}"/>
    <cellStyle name="Percent 2 4 2 2 4 7" xfId="18434" xr:uid="{00000000-0005-0000-0000-000040480000}"/>
    <cellStyle name="Percent 2 4 2 2 4 8" xfId="18435" xr:uid="{00000000-0005-0000-0000-000041480000}"/>
    <cellStyle name="Percent 2 4 2 2 5" xfId="18436" xr:uid="{00000000-0005-0000-0000-000042480000}"/>
    <cellStyle name="Percent 2 4 2 2 5 2" xfId="18437" xr:uid="{00000000-0005-0000-0000-000043480000}"/>
    <cellStyle name="Percent 2 4 2 2 5 2 2" xfId="18438" xr:uid="{00000000-0005-0000-0000-000044480000}"/>
    <cellStyle name="Percent 2 4 2 2 5 2 2 2" xfId="18439" xr:uid="{00000000-0005-0000-0000-000045480000}"/>
    <cellStyle name="Percent 2 4 2 2 5 2 2 3" xfId="18440" xr:uid="{00000000-0005-0000-0000-000046480000}"/>
    <cellStyle name="Percent 2 4 2 2 5 2 2 4" xfId="18441" xr:uid="{00000000-0005-0000-0000-000047480000}"/>
    <cellStyle name="Percent 2 4 2 2 5 2 3" xfId="18442" xr:uid="{00000000-0005-0000-0000-000048480000}"/>
    <cellStyle name="Percent 2 4 2 2 5 2 3 2" xfId="18443" xr:uid="{00000000-0005-0000-0000-000049480000}"/>
    <cellStyle name="Percent 2 4 2 2 5 2 3 3" xfId="18444" xr:uid="{00000000-0005-0000-0000-00004A480000}"/>
    <cellStyle name="Percent 2 4 2 2 5 2 3 4" xfId="18445" xr:uid="{00000000-0005-0000-0000-00004B480000}"/>
    <cellStyle name="Percent 2 4 2 2 5 2 4" xfId="18446" xr:uid="{00000000-0005-0000-0000-00004C480000}"/>
    <cellStyle name="Percent 2 4 2 2 5 2 5" xfId="18447" xr:uid="{00000000-0005-0000-0000-00004D480000}"/>
    <cellStyle name="Percent 2 4 2 2 5 2 6" xfId="18448" xr:uid="{00000000-0005-0000-0000-00004E480000}"/>
    <cellStyle name="Percent 2 4 2 2 5 3" xfId="18449" xr:uid="{00000000-0005-0000-0000-00004F480000}"/>
    <cellStyle name="Percent 2 4 2 2 5 3 2" xfId="18450" xr:uid="{00000000-0005-0000-0000-000050480000}"/>
    <cellStyle name="Percent 2 4 2 2 5 3 2 2" xfId="18451" xr:uid="{00000000-0005-0000-0000-000051480000}"/>
    <cellStyle name="Percent 2 4 2 2 5 3 2 3" xfId="18452" xr:uid="{00000000-0005-0000-0000-000052480000}"/>
    <cellStyle name="Percent 2 4 2 2 5 3 2 4" xfId="18453" xr:uid="{00000000-0005-0000-0000-000053480000}"/>
    <cellStyle name="Percent 2 4 2 2 5 3 3" xfId="18454" xr:uid="{00000000-0005-0000-0000-000054480000}"/>
    <cellStyle name="Percent 2 4 2 2 5 3 3 2" xfId="18455" xr:uid="{00000000-0005-0000-0000-000055480000}"/>
    <cellStyle name="Percent 2 4 2 2 5 3 3 3" xfId="18456" xr:uid="{00000000-0005-0000-0000-000056480000}"/>
    <cellStyle name="Percent 2 4 2 2 5 3 3 4" xfId="18457" xr:uid="{00000000-0005-0000-0000-000057480000}"/>
    <cellStyle name="Percent 2 4 2 2 5 3 4" xfId="18458" xr:uid="{00000000-0005-0000-0000-000058480000}"/>
    <cellStyle name="Percent 2 4 2 2 5 3 5" xfId="18459" xr:uid="{00000000-0005-0000-0000-000059480000}"/>
    <cellStyle name="Percent 2 4 2 2 5 3 6" xfId="18460" xr:uid="{00000000-0005-0000-0000-00005A480000}"/>
    <cellStyle name="Percent 2 4 2 2 5 4" xfId="18461" xr:uid="{00000000-0005-0000-0000-00005B480000}"/>
    <cellStyle name="Percent 2 4 2 2 5 4 2" xfId="18462" xr:uid="{00000000-0005-0000-0000-00005C480000}"/>
    <cellStyle name="Percent 2 4 2 2 5 4 3" xfId="18463" xr:uid="{00000000-0005-0000-0000-00005D480000}"/>
    <cellStyle name="Percent 2 4 2 2 5 4 4" xfId="18464" xr:uid="{00000000-0005-0000-0000-00005E480000}"/>
    <cellStyle name="Percent 2 4 2 2 5 5" xfId="18465" xr:uid="{00000000-0005-0000-0000-00005F480000}"/>
    <cellStyle name="Percent 2 4 2 2 5 5 2" xfId="18466" xr:uid="{00000000-0005-0000-0000-000060480000}"/>
    <cellStyle name="Percent 2 4 2 2 5 5 3" xfId="18467" xr:uid="{00000000-0005-0000-0000-000061480000}"/>
    <cellStyle name="Percent 2 4 2 2 5 5 4" xfId="18468" xr:uid="{00000000-0005-0000-0000-000062480000}"/>
    <cellStyle name="Percent 2 4 2 2 5 6" xfId="18469" xr:uid="{00000000-0005-0000-0000-000063480000}"/>
    <cellStyle name="Percent 2 4 2 2 5 7" xfId="18470" xr:uid="{00000000-0005-0000-0000-000064480000}"/>
    <cellStyle name="Percent 2 4 2 2 5 8" xfId="18471" xr:uid="{00000000-0005-0000-0000-000065480000}"/>
    <cellStyle name="Percent 2 4 2 2 6" xfId="18472" xr:uid="{00000000-0005-0000-0000-000066480000}"/>
    <cellStyle name="Percent 2 4 2 2 6 2" xfId="18473" xr:uid="{00000000-0005-0000-0000-000067480000}"/>
    <cellStyle name="Percent 2 4 2 2 6 2 2" xfId="18474" xr:uid="{00000000-0005-0000-0000-000068480000}"/>
    <cellStyle name="Percent 2 4 2 2 6 2 2 2" xfId="18475" xr:uid="{00000000-0005-0000-0000-000069480000}"/>
    <cellStyle name="Percent 2 4 2 2 6 2 2 3" xfId="18476" xr:uid="{00000000-0005-0000-0000-00006A480000}"/>
    <cellStyle name="Percent 2 4 2 2 6 2 2 4" xfId="18477" xr:uid="{00000000-0005-0000-0000-00006B480000}"/>
    <cellStyle name="Percent 2 4 2 2 6 2 3" xfId="18478" xr:uid="{00000000-0005-0000-0000-00006C480000}"/>
    <cellStyle name="Percent 2 4 2 2 6 2 3 2" xfId="18479" xr:uid="{00000000-0005-0000-0000-00006D480000}"/>
    <cellStyle name="Percent 2 4 2 2 6 2 3 3" xfId="18480" xr:uid="{00000000-0005-0000-0000-00006E480000}"/>
    <cellStyle name="Percent 2 4 2 2 6 2 3 4" xfId="18481" xr:uid="{00000000-0005-0000-0000-00006F480000}"/>
    <cellStyle name="Percent 2 4 2 2 6 2 4" xfId="18482" xr:uid="{00000000-0005-0000-0000-000070480000}"/>
    <cellStyle name="Percent 2 4 2 2 6 2 5" xfId="18483" xr:uid="{00000000-0005-0000-0000-000071480000}"/>
    <cellStyle name="Percent 2 4 2 2 6 2 6" xfId="18484" xr:uid="{00000000-0005-0000-0000-000072480000}"/>
    <cellStyle name="Percent 2 4 2 2 6 3" xfId="18485" xr:uid="{00000000-0005-0000-0000-000073480000}"/>
    <cellStyle name="Percent 2 4 2 2 6 3 2" xfId="18486" xr:uid="{00000000-0005-0000-0000-000074480000}"/>
    <cellStyle name="Percent 2 4 2 2 6 3 2 2" xfId="18487" xr:uid="{00000000-0005-0000-0000-000075480000}"/>
    <cellStyle name="Percent 2 4 2 2 6 3 2 3" xfId="18488" xr:uid="{00000000-0005-0000-0000-000076480000}"/>
    <cellStyle name="Percent 2 4 2 2 6 3 2 4" xfId="18489" xr:uid="{00000000-0005-0000-0000-000077480000}"/>
    <cellStyle name="Percent 2 4 2 2 6 3 3" xfId="18490" xr:uid="{00000000-0005-0000-0000-000078480000}"/>
    <cellStyle name="Percent 2 4 2 2 6 3 3 2" xfId="18491" xr:uid="{00000000-0005-0000-0000-000079480000}"/>
    <cellStyle name="Percent 2 4 2 2 6 3 3 3" xfId="18492" xr:uid="{00000000-0005-0000-0000-00007A480000}"/>
    <cellStyle name="Percent 2 4 2 2 6 3 3 4" xfId="18493" xr:uid="{00000000-0005-0000-0000-00007B480000}"/>
    <cellStyle name="Percent 2 4 2 2 6 3 4" xfId="18494" xr:uid="{00000000-0005-0000-0000-00007C480000}"/>
    <cellStyle name="Percent 2 4 2 2 6 3 5" xfId="18495" xr:uid="{00000000-0005-0000-0000-00007D480000}"/>
    <cellStyle name="Percent 2 4 2 2 6 3 6" xfId="18496" xr:uid="{00000000-0005-0000-0000-00007E480000}"/>
    <cellStyle name="Percent 2 4 2 2 6 4" xfId="18497" xr:uid="{00000000-0005-0000-0000-00007F480000}"/>
    <cellStyle name="Percent 2 4 2 2 6 4 2" xfId="18498" xr:uid="{00000000-0005-0000-0000-000080480000}"/>
    <cellStyle name="Percent 2 4 2 2 6 4 3" xfId="18499" xr:uid="{00000000-0005-0000-0000-000081480000}"/>
    <cellStyle name="Percent 2 4 2 2 6 4 4" xfId="18500" xr:uid="{00000000-0005-0000-0000-000082480000}"/>
    <cellStyle name="Percent 2 4 2 2 6 5" xfId="18501" xr:uid="{00000000-0005-0000-0000-000083480000}"/>
    <cellStyle name="Percent 2 4 2 2 6 5 2" xfId="18502" xr:uid="{00000000-0005-0000-0000-000084480000}"/>
    <cellStyle name="Percent 2 4 2 2 6 5 3" xfId="18503" xr:uid="{00000000-0005-0000-0000-000085480000}"/>
    <cellStyle name="Percent 2 4 2 2 6 5 4" xfId="18504" xr:uid="{00000000-0005-0000-0000-000086480000}"/>
    <cellStyle name="Percent 2 4 2 2 6 6" xfId="18505" xr:uid="{00000000-0005-0000-0000-000087480000}"/>
    <cellStyle name="Percent 2 4 2 2 6 7" xfId="18506" xr:uid="{00000000-0005-0000-0000-000088480000}"/>
    <cellStyle name="Percent 2 4 2 2 6 8" xfId="18507" xr:uid="{00000000-0005-0000-0000-000089480000}"/>
    <cellStyle name="Percent 2 4 2 2 7" xfId="18508" xr:uid="{00000000-0005-0000-0000-00008A480000}"/>
    <cellStyle name="Percent 2 4 2 2 7 2" xfId="18509" xr:uid="{00000000-0005-0000-0000-00008B480000}"/>
    <cellStyle name="Percent 2 4 2 2 7 2 2" xfId="18510" xr:uid="{00000000-0005-0000-0000-00008C480000}"/>
    <cellStyle name="Percent 2 4 2 2 7 2 3" xfId="18511" xr:uid="{00000000-0005-0000-0000-00008D480000}"/>
    <cellStyle name="Percent 2 4 2 2 7 2 4" xfId="18512" xr:uid="{00000000-0005-0000-0000-00008E480000}"/>
    <cellStyle name="Percent 2 4 2 2 7 3" xfId="18513" xr:uid="{00000000-0005-0000-0000-00008F480000}"/>
    <cellStyle name="Percent 2 4 2 2 7 3 2" xfId="18514" xr:uid="{00000000-0005-0000-0000-000090480000}"/>
    <cellStyle name="Percent 2 4 2 2 7 3 3" xfId="18515" xr:uid="{00000000-0005-0000-0000-000091480000}"/>
    <cellStyle name="Percent 2 4 2 2 7 3 4" xfId="18516" xr:uid="{00000000-0005-0000-0000-000092480000}"/>
    <cellStyle name="Percent 2 4 2 2 7 4" xfId="18517" xr:uid="{00000000-0005-0000-0000-000093480000}"/>
    <cellStyle name="Percent 2 4 2 2 7 5" xfId="18518" xr:uid="{00000000-0005-0000-0000-000094480000}"/>
    <cellStyle name="Percent 2 4 2 2 7 6" xfId="18519" xr:uid="{00000000-0005-0000-0000-000095480000}"/>
    <cellStyle name="Percent 2 4 2 2 8" xfId="18520" xr:uid="{00000000-0005-0000-0000-000096480000}"/>
    <cellStyle name="Percent 2 4 2 2 8 2" xfId="18521" xr:uid="{00000000-0005-0000-0000-000097480000}"/>
    <cellStyle name="Percent 2 4 2 2 8 2 2" xfId="18522" xr:uid="{00000000-0005-0000-0000-000098480000}"/>
    <cellStyle name="Percent 2 4 2 2 8 2 3" xfId="18523" xr:uid="{00000000-0005-0000-0000-000099480000}"/>
    <cellStyle name="Percent 2 4 2 2 8 2 4" xfId="18524" xr:uid="{00000000-0005-0000-0000-00009A480000}"/>
    <cellStyle name="Percent 2 4 2 2 8 3" xfId="18525" xr:uid="{00000000-0005-0000-0000-00009B480000}"/>
    <cellStyle name="Percent 2 4 2 2 8 3 2" xfId="18526" xr:uid="{00000000-0005-0000-0000-00009C480000}"/>
    <cellStyle name="Percent 2 4 2 2 8 3 3" xfId="18527" xr:uid="{00000000-0005-0000-0000-00009D480000}"/>
    <cellStyle name="Percent 2 4 2 2 8 3 4" xfId="18528" xr:uid="{00000000-0005-0000-0000-00009E480000}"/>
    <cellStyle name="Percent 2 4 2 2 8 4" xfId="18529" xr:uid="{00000000-0005-0000-0000-00009F480000}"/>
    <cellStyle name="Percent 2 4 2 2 8 5" xfId="18530" xr:uid="{00000000-0005-0000-0000-0000A0480000}"/>
    <cellStyle name="Percent 2 4 2 2 8 6" xfId="18531" xr:uid="{00000000-0005-0000-0000-0000A1480000}"/>
    <cellStyle name="Percent 2 4 2 2 9" xfId="18532" xr:uid="{00000000-0005-0000-0000-0000A2480000}"/>
    <cellStyle name="Percent 2 4 2 2 9 2" xfId="18533" xr:uid="{00000000-0005-0000-0000-0000A3480000}"/>
    <cellStyle name="Percent 2 4 2 2 9 3" xfId="18534" xr:uid="{00000000-0005-0000-0000-0000A4480000}"/>
    <cellStyle name="Percent 2 4 2 2 9 4" xfId="18535" xr:uid="{00000000-0005-0000-0000-0000A5480000}"/>
    <cellStyle name="Percent 2 4 2 3" xfId="18536" xr:uid="{00000000-0005-0000-0000-0000A6480000}"/>
    <cellStyle name="Percent 2 4 2 3 10" xfId="18537" xr:uid="{00000000-0005-0000-0000-0000A7480000}"/>
    <cellStyle name="Percent 2 4 2 3 11" xfId="18538" xr:uid="{00000000-0005-0000-0000-0000A8480000}"/>
    <cellStyle name="Percent 2 4 2 3 12" xfId="18539" xr:uid="{00000000-0005-0000-0000-0000A9480000}"/>
    <cellStyle name="Percent 2 4 2 3 2" xfId="18540" xr:uid="{00000000-0005-0000-0000-0000AA480000}"/>
    <cellStyle name="Percent 2 4 2 3 2 10" xfId="18541" xr:uid="{00000000-0005-0000-0000-0000AB480000}"/>
    <cellStyle name="Percent 2 4 2 3 2 2" xfId="18542" xr:uid="{00000000-0005-0000-0000-0000AC480000}"/>
    <cellStyle name="Percent 2 4 2 3 2 2 2" xfId="18543" xr:uid="{00000000-0005-0000-0000-0000AD480000}"/>
    <cellStyle name="Percent 2 4 2 3 2 2 2 2" xfId="18544" xr:uid="{00000000-0005-0000-0000-0000AE480000}"/>
    <cellStyle name="Percent 2 4 2 3 2 2 2 2 2" xfId="18545" xr:uid="{00000000-0005-0000-0000-0000AF480000}"/>
    <cellStyle name="Percent 2 4 2 3 2 2 2 2 3" xfId="18546" xr:uid="{00000000-0005-0000-0000-0000B0480000}"/>
    <cellStyle name="Percent 2 4 2 3 2 2 2 2 4" xfId="18547" xr:uid="{00000000-0005-0000-0000-0000B1480000}"/>
    <cellStyle name="Percent 2 4 2 3 2 2 2 3" xfId="18548" xr:uid="{00000000-0005-0000-0000-0000B2480000}"/>
    <cellStyle name="Percent 2 4 2 3 2 2 2 3 2" xfId="18549" xr:uid="{00000000-0005-0000-0000-0000B3480000}"/>
    <cellStyle name="Percent 2 4 2 3 2 2 2 3 3" xfId="18550" xr:uid="{00000000-0005-0000-0000-0000B4480000}"/>
    <cellStyle name="Percent 2 4 2 3 2 2 2 3 4" xfId="18551" xr:uid="{00000000-0005-0000-0000-0000B5480000}"/>
    <cellStyle name="Percent 2 4 2 3 2 2 2 4" xfId="18552" xr:uid="{00000000-0005-0000-0000-0000B6480000}"/>
    <cellStyle name="Percent 2 4 2 3 2 2 2 5" xfId="18553" xr:uid="{00000000-0005-0000-0000-0000B7480000}"/>
    <cellStyle name="Percent 2 4 2 3 2 2 2 6" xfId="18554" xr:uid="{00000000-0005-0000-0000-0000B8480000}"/>
    <cellStyle name="Percent 2 4 2 3 2 2 3" xfId="18555" xr:uid="{00000000-0005-0000-0000-0000B9480000}"/>
    <cellStyle name="Percent 2 4 2 3 2 2 3 2" xfId="18556" xr:uid="{00000000-0005-0000-0000-0000BA480000}"/>
    <cellStyle name="Percent 2 4 2 3 2 2 3 2 2" xfId="18557" xr:uid="{00000000-0005-0000-0000-0000BB480000}"/>
    <cellStyle name="Percent 2 4 2 3 2 2 3 2 3" xfId="18558" xr:uid="{00000000-0005-0000-0000-0000BC480000}"/>
    <cellStyle name="Percent 2 4 2 3 2 2 3 2 4" xfId="18559" xr:uid="{00000000-0005-0000-0000-0000BD480000}"/>
    <cellStyle name="Percent 2 4 2 3 2 2 3 3" xfId="18560" xr:uid="{00000000-0005-0000-0000-0000BE480000}"/>
    <cellStyle name="Percent 2 4 2 3 2 2 3 3 2" xfId="18561" xr:uid="{00000000-0005-0000-0000-0000BF480000}"/>
    <cellStyle name="Percent 2 4 2 3 2 2 3 3 3" xfId="18562" xr:uid="{00000000-0005-0000-0000-0000C0480000}"/>
    <cellStyle name="Percent 2 4 2 3 2 2 3 3 4" xfId="18563" xr:uid="{00000000-0005-0000-0000-0000C1480000}"/>
    <cellStyle name="Percent 2 4 2 3 2 2 3 4" xfId="18564" xr:uid="{00000000-0005-0000-0000-0000C2480000}"/>
    <cellStyle name="Percent 2 4 2 3 2 2 3 5" xfId="18565" xr:uid="{00000000-0005-0000-0000-0000C3480000}"/>
    <cellStyle name="Percent 2 4 2 3 2 2 3 6" xfId="18566" xr:uid="{00000000-0005-0000-0000-0000C4480000}"/>
    <cellStyle name="Percent 2 4 2 3 2 2 4" xfId="18567" xr:uid="{00000000-0005-0000-0000-0000C5480000}"/>
    <cellStyle name="Percent 2 4 2 3 2 2 4 2" xfId="18568" xr:uid="{00000000-0005-0000-0000-0000C6480000}"/>
    <cellStyle name="Percent 2 4 2 3 2 2 4 3" xfId="18569" xr:uid="{00000000-0005-0000-0000-0000C7480000}"/>
    <cellStyle name="Percent 2 4 2 3 2 2 4 4" xfId="18570" xr:uid="{00000000-0005-0000-0000-0000C8480000}"/>
    <cellStyle name="Percent 2 4 2 3 2 2 5" xfId="18571" xr:uid="{00000000-0005-0000-0000-0000C9480000}"/>
    <cellStyle name="Percent 2 4 2 3 2 2 5 2" xfId="18572" xr:uid="{00000000-0005-0000-0000-0000CA480000}"/>
    <cellStyle name="Percent 2 4 2 3 2 2 5 3" xfId="18573" xr:uid="{00000000-0005-0000-0000-0000CB480000}"/>
    <cellStyle name="Percent 2 4 2 3 2 2 5 4" xfId="18574" xr:uid="{00000000-0005-0000-0000-0000CC480000}"/>
    <cellStyle name="Percent 2 4 2 3 2 2 6" xfId="18575" xr:uid="{00000000-0005-0000-0000-0000CD480000}"/>
    <cellStyle name="Percent 2 4 2 3 2 2 7" xfId="18576" xr:uid="{00000000-0005-0000-0000-0000CE480000}"/>
    <cellStyle name="Percent 2 4 2 3 2 2 8" xfId="18577" xr:uid="{00000000-0005-0000-0000-0000CF480000}"/>
    <cellStyle name="Percent 2 4 2 3 2 3" xfId="18578" xr:uid="{00000000-0005-0000-0000-0000D0480000}"/>
    <cellStyle name="Percent 2 4 2 3 2 3 2" xfId="18579" xr:uid="{00000000-0005-0000-0000-0000D1480000}"/>
    <cellStyle name="Percent 2 4 2 3 2 3 2 2" xfId="18580" xr:uid="{00000000-0005-0000-0000-0000D2480000}"/>
    <cellStyle name="Percent 2 4 2 3 2 3 2 2 2" xfId="18581" xr:uid="{00000000-0005-0000-0000-0000D3480000}"/>
    <cellStyle name="Percent 2 4 2 3 2 3 2 2 3" xfId="18582" xr:uid="{00000000-0005-0000-0000-0000D4480000}"/>
    <cellStyle name="Percent 2 4 2 3 2 3 2 2 4" xfId="18583" xr:uid="{00000000-0005-0000-0000-0000D5480000}"/>
    <cellStyle name="Percent 2 4 2 3 2 3 2 3" xfId="18584" xr:uid="{00000000-0005-0000-0000-0000D6480000}"/>
    <cellStyle name="Percent 2 4 2 3 2 3 2 3 2" xfId="18585" xr:uid="{00000000-0005-0000-0000-0000D7480000}"/>
    <cellStyle name="Percent 2 4 2 3 2 3 2 3 3" xfId="18586" xr:uid="{00000000-0005-0000-0000-0000D8480000}"/>
    <cellStyle name="Percent 2 4 2 3 2 3 2 3 4" xfId="18587" xr:uid="{00000000-0005-0000-0000-0000D9480000}"/>
    <cellStyle name="Percent 2 4 2 3 2 3 2 4" xfId="18588" xr:uid="{00000000-0005-0000-0000-0000DA480000}"/>
    <cellStyle name="Percent 2 4 2 3 2 3 2 5" xfId="18589" xr:uid="{00000000-0005-0000-0000-0000DB480000}"/>
    <cellStyle name="Percent 2 4 2 3 2 3 2 6" xfId="18590" xr:uid="{00000000-0005-0000-0000-0000DC480000}"/>
    <cellStyle name="Percent 2 4 2 3 2 3 3" xfId="18591" xr:uid="{00000000-0005-0000-0000-0000DD480000}"/>
    <cellStyle name="Percent 2 4 2 3 2 3 3 2" xfId="18592" xr:uid="{00000000-0005-0000-0000-0000DE480000}"/>
    <cellStyle name="Percent 2 4 2 3 2 3 3 2 2" xfId="18593" xr:uid="{00000000-0005-0000-0000-0000DF480000}"/>
    <cellStyle name="Percent 2 4 2 3 2 3 3 2 3" xfId="18594" xr:uid="{00000000-0005-0000-0000-0000E0480000}"/>
    <cellStyle name="Percent 2 4 2 3 2 3 3 2 4" xfId="18595" xr:uid="{00000000-0005-0000-0000-0000E1480000}"/>
    <cellStyle name="Percent 2 4 2 3 2 3 3 3" xfId="18596" xr:uid="{00000000-0005-0000-0000-0000E2480000}"/>
    <cellStyle name="Percent 2 4 2 3 2 3 3 3 2" xfId="18597" xr:uid="{00000000-0005-0000-0000-0000E3480000}"/>
    <cellStyle name="Percent 2 4 2 3 2 3 3 3 3" xfId="18598" xr:uid="{00000000-0005-0000-0000-0000E4480000}"/>
    <cellStyle name="Percent 2 4 2 3 2 3 3 3 4" xfId="18599" xr:uid="{00000000-0005-0000-0000-0000E5480000}"/>
    <cellStyle name="Percent 2 4 2 3 2 3 3 4" xfId="18600" xr:uid="{00000000-0005-0000-0000-0000E6480000}"/>
    <cellStyle name="Percent 2 4 2 3 2 3 3 5" xfId="18601" xr:uid="{00000000-0005-0000-0000-0000E7480000}"/>
    <cellStyle name="Percent 2 4 2 3 2 3 3 6" xfId="18602" xr:uid="{00000000-0005-0000-0000-0000E8480000}"/>
    <cellStyle name="Percent 2 4 2 3 2 3 4" xfId="18603" xr:uid="{00000000-0005-0000-0000-0000E9480000}"/>
    <cellStyle name="Percent 2 4 2 3 2 3 4 2" xfId="18604" xr:uid="{00000000-0005-0000-0000-0000EA480000}"/>
    <cellStyle name="Percent 2 4 2 3 2 3 4 3" xfId="18605" xr:uid="{00000000-0005-0000-0000-0000EB480000}"/>
    <cellStyle name="Percent 2 4 2 3 2 3 4 4" xfId="18606" xr:uid="{00000000-0005-0000-0000-0000EC480000}"/>
    <cellStyle name="Percent 2 4 2 3 2 3 5" xfId="18607" xr:uid="{00000000-0005-0000-0000-0000ED480000}"/>
    <cellStyle name="Percent 2 4 2 3 2 3 5 2" xfId="18608" xr:uid="{00000000-0005-0000-0000-0000EE480000}"/>
    <cellStyle name="Percent 2 4 2 3 2 3 5 3" xfId="18609" xr:uid="{00000000-0005-0000-0000-0000EF480000}"/>
    <cellStyle name="Percent 2 4 2 3 2 3 5 4" xfId="18610" xr:uid="{00000000-0005-0000-0000-0000F0480000}"/>
    <cellStyle name="Percent 2 4 2 3 2 3 6" xfId="18611" xr:uid="{00000000-0005-0000-0000-0000F1480000}"/>
    <cellStyle name="Percent 2 4 2 3 2 3 7" xfId="18612" xr:uid="{00000000-0005-0000-0000-0000F2480000}"/>
    <cellStyle name="Percent 2 4 2 3 2 3 8" xfId="18613" xr:uid="{00000000-0005-0000-0000-0000F3480000}"/>
    <cellStyle name="Percent 2 4 2 3 2 4" xfId="18614" xr:uid="{00000000-0005-0000-0000-0000F4480000}"/>
    <cellStyle name="Percent 2 4 2 3 2 4 2" xfId="18615" xr:uid="{00000000-0005-0000-0000-0000F5480000}"/>
    <cellStyle name="Percent 2 4 2 3 2 4 2 2" xfId="18616" xr:uid="{00000000-0005-0000-0000-0000F6480000}"/>
    <cellStyle name="Percent 2 4 2 3 2 4 2 3" xfId="18617" xr:uid="{00000000-0005-0000-0000-0000F7480000}"/>
    <cellStyle name="Percent 2 4 2 3 2 4 2 4" xfId="18618" xr:uid="{00000000-0005-0000-0000-0000F8480000}"/>
    <cellStyle name="Percent 2 4 2 3 2 4 3" xfId="18619" xr:uid="{00000000-0005-0000-0000-0000F9480000}"/>
    <cellStyle name="Percent 2 4 2 3 2 4 3 2" xfId="18620" xr:uid="{00000000-0005-0000-0000-0000FA480000}"/>
    <cellStyle name="Percent 2 4 2 3 2 4 3 3" xfId="18621" xr:uid="{00000000-0005-0000-0000-0000FB480000}"/>
    <cellStyle name="Percent 2 4 2 3 2 4 3 4" xfId="18622" xr:uid="{00000000-0005-0000-0000-0000FC480000}"/>
    <cellStyle name="Percent 2 4 2 3 2 4 4" xfId="18623" xr:uid="{00000000-0005-0000-0000-0000FD480000}"/>
    <cellStyle name="Percent 2 4 2 3 2 4 5" xfId="18624" xr:uid="{00000000-0005-0000-0000-0000FE480000}"/>
    <cellStyle name="Percent 2 4 2 3 2 4 6" xfId="18625" xr:uid="{00000000-0005-0000-0000-0000FF480000}"/>
    <cellStyle name="Percent 2 4 2 3 2 5" xfId="18626" xr:uid="{00000000-0005-0000-0000-000000490000}"/>
    <cellStyle name="Percent 2 4 2 3 2 5 2" xfId="18627" xr:uid="{00000000-0005-0000-0000-000001490000}"/>
    <cellStyle name="Percent 2 4 2 3 2 5 2 2" xfId="18628" xr:uid="{00000000-0005-0000-0000-000002490000}"/>
    <cellStyle name="Percent 2 4 2 3 2 5 2 3" xfId="18629" xr:uid="{00000000-0005-0000-0000-000003490000}"/>
    <cellStyle name="Percent 2 4 2 3 2 5 2 4" xfId="18630" xr:uid="{00000000-0005-0000-0000-000004490000}"/>
    <cellStyle name="Percent 2 4 2 3 2 5 3" xfId="18631" xr:uid="{00000000-0005-0000-0000-000005490000}"/>
    <cellStyle name="Percent 2 4 2 3 2 5 3 2" xfId="18632" xr:uid="{00000000-0005-0000-0000-000006490000}"/>
    <cellStyle name="Percent 2 4 2 3 2 5 3 3" xfId="18633" xr:uid="{00000000-0005-0000-0000-000007490000}"/>
    <cellStyle name="Percent 2 4 2 3 2 5 3 4" xfId="18634" xr:uid="{00000000-0005-0000-0000-000008490000}"/>
    <cellStyle name="Percent 2 4 2 3 2 5 4" xfId="18635" xr:uid="{00000000-0005-0000-0000-000009490000}"/>
    <cellStyle name="Percent 2 4 2 3 2 5 5" xfId="18636" xr:uid="{00000000-0005-0000-0000-00000A490000}"/>
    <cellStyle name="Percent 2 4 2 3 2 5 6" xfId="18637" xr:uid="{00000000-0005-0000-0000-00000B490000}"/>
    <cellStyle name="Percent 2 4 2 3 2 6" xfId="18638" xr:uid="{00000000-0005-0000-0000-00000C490000}"/>
    <cellStyle name="Percent 2 4 2 3 2 6 2" xfId="18639" xr:uid="{00000000-0005-0000-0000-00000D490000}"/>
    <cellStyle name="Percent 2 4 2 3 2 6 3" xfId="18640" xr:uid="{00000000-0005-0000-0000-00000E490000}"/>
    <cellStyle name="Percent 2 4 2 3 2 6 4" xfId="18641" xr:uid="{00000000-0005-0000-0000-00000F490000}"/>
    <cellStyle name="Percent 2 4 2 3 2 7" xfId="18642" xr:uid="{00000000-0005-0000-0000-000010490000}"/>
    <cellStyle name="Percent 2 4 2 3 2 7 2" xfId="18643" xr:uid="{00000000-0005-0000-0000-000011490000}"/>
    <cellStyle name="Percent 2 4 2 3 2 7 3" xfId="18644" xr:uid="{00000000-0005-0000-0000-000012490000}"/>
    <cellStyle name="Percent 2 4 2 3 2 7 4" xfId="18645" xr:uid="{00000000-0005-0000-0000-000013490000}"/>
    <cellStyle name="Percent 2 4 2 3 2 8" xfId="18646" xr:uid="{00000000-0005-0000-0000-000014490000}"/>
    <cellStyle name="Percent 2 4 2 3 2 9" xfId="18647" xr:uid="{00000000-0005-0000-0000-000015490000}"/>
    <cellStyle name="Percent 2 4 2 3 3" xfId="18648" xr:uid="{00000000-0005-0000-0000-000016490000}"/>
    <cellStyle name="Percent 2 4 2 3 3 2" xfId="18649" xr:uid="{00000000-0005-0000-0000-000017490000}"/>
    <cellStyle name="Percent 2 4 2 3 3 2 2" xfId="18650" xr:uid="{00000000-0005-0000-0000-000018490000}"/>
    <cellStyle name="Percent 2 4 2 3 3 2 2 2" xfId="18651" xr:uid="{00000000-0005-0000-0000-000019490000}"/>
    <cellStyle name="Percent 2 4 2 3 3 2 2 3" xfId="18652" xr:uid="{00000000-0005-0000-0000-00001A490000}"/>
    <cellStyle name="Percent 2 4 2 3 3 2 2 4" xfId="18653" xr:uid="{00000000-0005-0000-0000-00001B490000}"/>
    <cellStyle name="Percent 2 4 2 3 3 2 3" xfId="18654" xr:uid="{00000000-0005-0000-0000-00001C490000}"/>
    <cellStyle name="Percent 2 4 2 3 3 2 3 2" xfId="18655" xr:uid="{00000000-0005-0000-0000-00001D490000}"/>
    <cellStyle name="Percent 2 4 2 3 3 2 3 3" xfId="18656" xr:uid="{00000000-0005-0000-0000-00001E490000}"/>
    <cellStyle name="Percent 2 4 2 3 3 2 3 4" xfId="18657" xr:uid="{00000000-0005-0000-0000-00001F490000}"/>
    <cellStyle name="Percent 2 4 2 3 3 2 4" xfId="18658" xr:uid="{00000000-0005-0000-0000-000020490000}"/>
    <cellStyle name="Percent 2 4 2 3 3 2 5" xfId="18659" xr:uid="{00000000-0005-0000-0000-000021490000}"/>
    <cellStyle name="Percent 2 4 2 3 3 2 6" xfId="18660" xr:uid="{00000000-0005-0000-0000-000022490000}"/>
    <cellStyle name="Percent 2 4 2 3 3 3" xfId="18661" xr:uid="{00000000-0005-0000-0000-000023490000}"/>
    <cellStyle name="Percent 2 4 2 3 3 3 2" xfId="18662" xr:uid="{00000000-0005-0000-0000-000024490000}"/>
    <cellStyle name="Percent 2 4 2 3 3 3 2 2" xfId="18663" xr:uid="{00000000-0005-0000-0000-000025490000}"/>
    <cellStyle name="Percent 2 4 2 3 3 3 2 3" xfId="18664" xr:uid="{00000000-0005-0000-0000-000026490000}"/>
    <cellStyle name="Percent 2 4 2 3 3 3 2 4" xfId="18665" xr:uid="{00000000-0005-0000-0000-000027490000}"/>
    <cellStyle name="Percent 2 4 2 3 3 3 3" xfId="18666" xr:uid="{00000000-0005-0000-0000-000028490000}"/>
    <cellStyle name="Percent 2 4 2 3 3 3 3 2" xfId="18667" xr:uid="{00000000-0005-0000-0000-000029490000}"/>
    <cellStyle name="Percent 2 4 2 3 3 3 3 3" xfId="18668" xr:uid="{00000000-0005-0000-0000-00002A490000}"/>
    <cellStyle name="Percent 2 4 2 3 3 3 3 4" xfId="18669" xr:uid="{00000000-0005-0000-0000-00002B490000}"/>
    <cellStyle name="Percent 2 4 2 3 3 3 4" xfId="18670" xr:uid="{00000000-0005-0000-0000-00002C490000}"/>
    <cellStyle name="Percent 2 4 2 3 3 3 5" xfId="18671" xr:uid="{00000000-0005-0000-0000-00002D490000}"/>
    <cellStyle name="Percent 2 4 2 3 3 3 6" xfId="18672" xr:uid="{00000000-0005-0000-0000-00002E490000}"/>
    <cellStyle name="Percent 2 4 2 3 3 4" xfId="18673" xr:uid="{00000000-0005-0000-0000-00002F490000}"/>
    <cellStyle name="Percent 2 4 2 3 3 4 2" xfId="18674" xr:uid="{00000000-0005-0000-0000-000030490000}"/>
    <cellStyle name="Percent 2 4 2 3 3 4 3" xfId="18675" xr:uid="{00000000-0005-0000-0000-000031490000}"/>
    <cellStyle name="Percent 2 4 2 3 3 4 4" xfId="18676" xr:uid="{00000000-0005-0000-0000-000032490000}"/>
    <cellStyle name="Percent 2 4 2 3 3 5" xfId="18677" xr:uid="{00000000-0005-0000-0000-000033490000}"/>
    <cellStyle name="Percent 2 4 2 3 3 5 2" xfId="18678" xr:uid="{00000000-0005-0000-0000-000034490000}"/>
    <cellStyle name="Percent 2 4 2 3 3 5 3" xfId="18679" xr:uid="{00000000-0005-0000-0000-000035490000}"/>
    <cellStyle name="Percent 2 4 2 3 3 5 4" xfId="18680" xr:uid="{00000000-0005-0000-0000-000036490000}"/>
    <cellStyle name="Percent 2 4 2 3 3 6" xfId="18681" xr:uid="{00000000-0005-0000-0000-000037490000}"/>
    <cellStyle name="Percent 2 4 2 3 3 7" xfId="18682" xr:uid="{00000000-0005-0000-0000-000038490000}"/>
    <cellStyle name="Percent 2 4 2 3 3 8" xfId="18683" xr:uid="{00000000-0005-0000-0000-000039490000}"/>
    <cellStyle name="Percent 2 4 2 3 4" xfId="18684" xr:uid="{00000000-0005-0000-0000-00003A490000}"/>
    <cellStyle name="Percent 2 4 2 3 4 2" xfId="18685" xr:uid="{00000000-0005-0000-0000-00003B490000}"/>
    <cellStyle name="Percent 2 4 2 3 4 2 2" xfId="18686" xr:uid="{00000000-0005-0000-0000-00003C490000}"/>
    <cellStyle name="Percent 2 4 2 3 4 2 2 2" xfId="18687" xr:uid="{00000000-0005-0000-0000-00003D490000}"/>
    <cellStyle name="Percent 2 4 2 3 4 2 2 3" xfId="18688" xr:uid="{00000000-0005-0000-0000-00003E490000}"/>
    <cellStyle name="Percent 2 4 2 3 4 2 2 4" xfId="18689" xr:uid="{00000000-0005-0000-0000-00003F490000}"/>
    <cellStyle name="Percent 2 4 2 3 4 2 3" xfId="18690" xr:uid="{00000000-0005-0000-0000-000040490000}"/>
    <cellStyle name="Percent 2 4 2 3 4 2 3 2" xfId="18691" xr:uid="{00000000-0005-0000-0000-000041490000}"/>
    <cellStyle name="Percent 2 4 2 3 4 2 3 3" xfId="18692" xr:uid="{00000000-0005-0000-0000-000042490000}"/>
    <cellStyle name="Percent 2 4 2 3 4 2 3 4" xfId="18693" xr:uid="{00000000-0005-0000-0000-000043490000}"/>
    <cellStyle name="Percent 2 4 2 3 4 2 4" xfId="18694" xr:uid="{00000000-0005-0000-0000-000044490000}"/>
    <cellStyle name="Percent 2 4 2 3 4 2 5" xfId="18695" xr:uid="{00000000-0005-0000-0000-000045490000}"/>
    <cellStyle name="Percent 2 4 2 3 4 2 6" xfId="18696" xr:uid="{00000000-0005-0000-0000-000046490000}"/>
    <cellStyle name="Percent 2 4 2 3 4 3" xfId="18697" xr:uid="{00000000-0005-0000-0000-000047490000}"/>
    <cellStyle name="Percent 2 4 2 3 4 3 2" xfId="18698" xr:uid="{00000000-0005-0000-0000-000048490000}"/>
    <cellStyle name="Percent 2 4 2 3 4 3 2 2" xfId="18699" xr:uid="{00000000-0005-0000-0000-000049490000}"/>
    <cellStyle name="Percent 2 4 2 3 4 3 2 3" xfId="18700" xr:uid="{00000000-0005-0000-0000-00004A490000}"/>
    <cellStyle name="Percent 2 4 2 3 4 3 2 4" xfId="18701" xr:uid="{00000000-0005-0000-0000-00004B490000}"/>
    <cellStyle name="Percent 2 4 2 3 4 3 3" xfId="18702" xr:uid="{00000000-0005-0000-0000-00004C490000}"/>
    <cellStyle name="Percent 2 4 2 3 4 3 3 2" xfId="18703" xr:uid="{00000000-0005-0000-0000-00004D490000}"/>
    <cellStyle name="Percent 2 4 2 3 4 3 3 3" xfId="18704" xr:uid="{00000000-0005-0000-0000-00004E490000}"/>
    <cellStyle name="Percent 2 4 2 3 4 3 3 4" xfId="18705" xr:uid="{00000000-0005-0000-0000-00004F490000}"/>
    <cellStyle name="Percent 2 4 2 3 4 3 4" xfId="18706" xr:uid="{00000000-0005-0000-0000-000050490000}"/>
    <cellStyle name="Percent 2 4 2 3 4 3 5" xfId="18707" xr:uid="{00000000-0005-0000-0000-000051490000}"/>
    <cellStyle name="Percent 2 4 2 3 4 3 6" xfId="18708" xr:uid="{00000000-0005-0000-0000-000052490000}"/>
    <cellStyle name="Percent 2 4 2 3 4 4" xfId="18709" xr:uid="{00000000-0005-0000-0000-000053490000}"/>
    <cellStyle name="Percent 2 4 2 3 4 4 2" xfId="18710" xr:uid="{00000000-0005-0000-0000-000054490000}"/>
    <cellStyle name="Percent 2 4 2 3 4 4 3" xfId="18711" xr:uid="{00000000-0005-0000-0000-000055490000}"/>
    <cellStyle name="Percent 2 4 2 3 4 4 4" xfId="18712" xr:uid="{00000000-0005-0000-0000-000056490000}"/>
    <cellStyle name="Percent 2 4 2 3 4 5" xfId="18713" xr:uid="{00000000-0005-0000-0000-000057490000}"/>
    <cellStyle name="Percent 2 4 2 3 4 5 2" xfId="18714" xr:uid="{00000000-0005-0000-0000-000058490000}"/>
    <cellStyle name="Percent 2 4 2 3 4 5 3" xfId="18715" xr:uid="{00000000-0005-0000-0000-000059490000}"/>
    <cellStyle name="Percent 2 4 2 3 4 5 4" xfId="18716" xr:uid="{00000000-0005-0000-0000-00005A490000}"/>
    <cellStyle name="Percent 2 4 2 3 4 6" xfId="18717" xr:uid="{00000000-0005-0000-0000-00005B490000}"/>
    <cellStyle name="Percent 2 4 2 3 4 7" xfId="18718" xr:uid="{00000000-0005-0000-0000-00005C490000}"/>
    <cellStyle name="Percent 2 4 2 3 4 8" xfId="18719" xr:uid="{00000000-0005-0000-0000-00005D490000}"/>
    <cellStyle name="Percent 2 4 2 3 5" xfId="18720" xr:uid="{00000000-0005-0000-0000-00005E490000}"/>
    <cellStyle name="Percent 2 4 2 3 5 2" xfId="18721" xr:uid="{00000000-0005-0000-0000-00005F490000}"/>
    <cellStyle name="Percent 2 4 2 3 5 2 2" xfId="18722" xr:uid="{00000000-0005-0000-0000-000060490000}"/>
    <cellStyle name="Percent 2 4 2 3 5 2 2 2" xfId="18723" xr:uid="{00000000-0005-0000-0000-000061490000}"/>
    <cellStyle name="Percent 2 4 2 3 5 2 2 3" xfId="18724" xr:uid="{00000000-0005-0000-0000-000062490000}"/>
    <cellStyle name="Percent 2 4 2 3 5 2 2 4" xfId="18725" xr:uid="{00000000-0005-0000-0000-000063490000}"/>
    <cellStyle name="Percent 2 4 2 3 5 2 3" xfId="18726" xr:uid="{00000000-0005-0000-0000-000064490000}"/>
    <cellStyle name="Percent 2 4 2 3 5 2 3 2" xfId="18727" xr:uid="{00000000-0005-0000-0000-000065490000}"/>
    <cellStyle name="Percent 2 4 2 3 5 2 3 3" xfId="18728" xr:uid="{00000000-0005-0000-0000-000066490000}"/>
    <cellStyle name="Percent 2 4 2 3 5 2 3 4" xfId="18729" xr:uid="{00000000-0005-0000-0000-000067490000}"/>
    <cellStyle name="Percent 2 4 2 3 5 2 4" xfId="18730" xr:uid="{00000000-0005-0000-0000-000068490000}"/>
    <cellStyle name="Percent 2 4 2 3 5 2 5" xfId="18731" xr:uid="{00000000-0005-0000-0000-000069490000}"/>
    <cellStyle name="Percent 2 4 2 3 5 2 6" xfId="18732" xr:uid="{00000000-0005-0000-0000-00006A490000}"/>
    <cellStyle name="Percent 2 4 2 3 5 3" xfId="18733" xr:uid="{00000000-0005-0000-0000-00006B490000}"/>
    <cellStyle name="Percent 2 4 2 3 5 3 2" xfId="18734" xr:uid="{00000000-0005-0000-0000-00006C490000}"/>
    <cellStyle name="Percent 2 4 2 3 5 3 2 2" xfId="18735" xr:uid="{00000000-0005-0000-0000-00006D490000}"/>
    <cellStyle name="Percent 2 4 2 3 5 3 2 3" xfId="18736" xr:uid="{00000000-0005-0000-0000-00006E490000}"/>
    <cellStyle name="Percent 2 4 2 3 5 3 2 4" xfId="18737" xr:uid="{00000000-0005-0000-0000-00006F490000}"/>
    <cellStyle name="Percent 2 4 2 3 5 3 3" xfId="18738" xr:uid="{00000000-0005-0000-0000-000070490000}"/>
    <cellStyle name="Percent 2 4 2 3 5 3 3 2" xfId="18739" xr:uid="{00000000-0005-0000-0000-000071490000}"/>
    <cellStyle name="Percent 2 4 2 3 5 3 3 3" xfId="18740" xr:uid="{00000000-0005-0000-0000-000072490000}"/>
    <cellStyle name="Percent 2 4 2 3 5 3 3 4" xfId="18741" xr:uid="{00000000-0005-0000-0000-000073490000}"/>
    <cellStyle name="Percent 2 4 2 3 5 3 4" xfId="18742" xr:uid="{00000000-0005-0000-0000-000074490000}"/>
    <cellStyle name="Percent 2 4 2 3 5 3 5" xfId="18743" xr:uid="{00000000-0005-0000-0000-000075490000}"/>
    <cellStyle name="Percent 2 4 2 3 5 3 6" xfId="18744" xr:uid="{00000000-0005-0000-0000-000076490000}"/>
    <cellStyle name="Percent 2 4 2 3 5 4" xfId="18745" xr:uid="{00000000-0005-0000-0000-000077490000}"/>
    <cellStyle name="Percent 2 4 2 3 5 4 2" xfId="18746" xr:uid="{00000000-0005-0000-0000-000078490000}"/>
    <cellStyle name="Percent 2 4 2 3 5 4 3" xfId="18747" xr:uid="{00000000-0005-0000-0000-000079490000}"/>
    <cellStyle name="Percent 2 4 2 3 5 4 4" xfId="18748" xr:uid="{00000000-0005-0000-0000-00007A490000}"/>
    <cellStyle name="Percent 2 4 2 3 5 5" xfId="18749" xr:uid="{00000000-0005-0000-0000-00007B490000}"/>
    <cellStyle name="Percent 2 4 2 3 5 5 2" xfId="18750" xr:uid="{00000000-0005-0000-0000-00007C490000}"/>
    <cellStyle name="Percent 2 4 2 3 5 5 3" xfId="18751" xr:uid="{00000000-0005-0000-0000-00007D490000}"/>
    <cellStyle name="Percent 2 4 2 3 5 5 4" xfId="18752" xr:uid="{00000000-0005-0000-0000-00007E490000}"/>
    <cellStyle name="Percent 2 4 2 3 5 6" xfId="18753" xr:uid="{00000000-0005-0000-0000-00007F490000}"/>
    <cellStyle name="Percent 2 4 2 3 5 7" xfId="18754" xr:uid="{00000000-0005-0000-0000-000080490000}"/>
    <cellStyle name="Percent 2 4 2 3 5 8" xfId="18755" xr:uid="{00000000-0005-0000-0000-000081490000}"/>
    <cellStyle name="Percent 2 4 2 3 6" xfId="18756" xr:uid="{00000000-0005-0000-0000-000082490000}"/>
    <cellStyle name="Percent 2 4 2 3 6 2" xfId="18757" xr:uid="{00000000-0005-0000-0000-000083490000}"/>
    <cellStyle name="Percent 2 4 2 3 6 2 2" xfId="18758" xr:uid="{00000000-0005-0000-0000-000084490000}"/>
    <cellStyle name="Percent 2 4 2 3 6 2 3" xfId="18759" xr:uid="{00000000-0005-0000-0000-000085490000}"/>
    <cellStyle name="Percent 2 4 2 3 6 2 4" xfId="18760" xr:uid="{00000000-0005-0000-0000-000086490000}"/>
    <cellStyle name="Percent 2 4 2 3 6 3" xfId="18761" xr:uid="{00000000-0005-0000-0000-000087490000}"/>
    <cellStyle name="Percent 2 4 2 3 6 3 2" xfId="18762" xr:uid="{00000000-0005-0000-0000-000088490000}"/>
    <cellStyle name="Percent 2 4 2 3 6 3 3" xfId="18763" xr:uid="{00000000-0005-0000-0000-000089490000}"/>
    <cellStyle name="Percent 2 4 2 3 6 3 4" xfId="18764" xr:uid="{00000000-0005-0000-0000-00008A490000}"/>
    <cellStyle name="Percent 2 4 2 3 6 4" xfId="18765" xr:uid="{00000000-0005-0000-0000-00008B490000}"/>
    <cellStyle name="Percent 2 4 2 3 6 5" xfId="18766" xr:uid="{00000000-0005-0000-0000-00008C490000}"/>
    <cellStyle name="Percent 2 4 2 3 6 6" xfId="18767" xr:uid="{00000000-0005-0000-0000-00008D490000}"/>
    <cellStyle name="Percent 2 4 2 3 7" xfId="18768" xr:uid="{00000000-0005-0000-0000-00008E490000}"/>
    <cellStyle name="Percent 2 4 2 3 7 2" xfId="18769" xr:uid="{00000000-0005-0000-0000-00008F490000}"/>
    <cellStyle name="Percent 2 4 2 3 7 2 2" xfId="18770" xr:uid="{00000000-0005-0000-0000-000090490000}"/>
    <cellStyle name="Percent 2 4 2 3 7 2 3" xfId="18771" xr:uid="{00000000-0005-0000-0000-000091490000}"/>
    <cellStyle name="Percent 2 4 2 3 7 2 4" xfId="18772" xr:uid="{00000000-0005-0000-0000-000092490000}"/>
    <cellStyle name="Percent 2 4 2 3 7 3" xfId="18773" xr:uid="{00000000-0005-0000-0000-000093490000}"/>
    <cellStyle name="Percent 2 4 2 3 7 3 2" xfId="18774" xr:uid="{00000000-0005-0000-0000-000094490000}"/>
    <cellStyle name="Percent 2 4 2 3 7 3 3" xfId="18775" xr:uid="{00000000-0005-0000-0000-000095490000}"/>
    <cellStyle name="Percent 2 4 2 3 7 3 4" xfId="18776" xr:uid="{00000000-0005-0000-0000-000096490000}"/>
    <cellStyle name="Percent 2 4 2 3 7 4" xfId="18777" xr:uid="{00000000-0005-0000-0000-000097490000}"/>
    <cellStyle name="Percent 2 4 2 3 7 5" xfId="18778" xr:uid="{00000000-0005-0000-0000-000098490000}"/>
    <cellStyle name="Percent 2 4 2 3 7 6" xfId="18779" xr:uid="{00000000-0005-0000-0000-000099490000}"/>
    <cellStyle name="Percent 2 4 2 3 8" xfId="18780" xr:uid="{00000000-0005-0000-0000-00009A490000}"/>
    <cellStyle name="Percent 2 4 2 3 8 2" xfId="18781" xr:uid="{00000000-0005-0000-0000-00009B490000}"/>
    <cellStyle name="Percent 2 4 2 3 8 3" xfId="18782" xr:uid="{00000000-0005-0000-0000-00009C490000}"/>
    <cellStyle name="Percent 2 4 2 3 8 4" xfId="18783" xr:uid="{00000000-0005-0000-0000-00009D490000}"/>
    <cellStyle name="Percent 2 4 2 3 9" xfId="18784" xr:uid="{00000000-0005-0000-0000-00009E490000}"/>
    <cellStyle name="Percent 2 4 2 3 9 2" xfId="18785" xr:uid="{00000000-0005-0000-0000-00009F490000}"/>
    <cellStyle name="Percent 2 4 2 3 9 3" xfId="18786" xr:uid="{00000000-0005-0000-0000-0000A0490000}"/>
    <cellStyle name="Percent 2 4 2 3 9 4" xfId="18787" xr:uid="{00000000-0005-0000-0000-0000A1490000}"/>
    <cellStyle name="Percent 2 4 2 4" xfId="18788" xr:uid="{00000000-0005-0000-0000-0000A2490000}"/>
    <cellStyle name="Percent 2 4 2 4 10" xfId="18789" xr:uid="{00000000-0005-0000-0000-0000A3490000}"/>
    <cellStyle name="Percent 2 4 2 4 2" xfId="18790" xr:uid="{00000000-0005-0000-0000-0000A4490000}"/>
    <cellStyle name="Percent 2 4 2 4 2 2" xfId="18791" xr:uid="{00000000-0005-0000-0000-0000A5490000}"/>
    <cellStyle name="Percent 2 4 2 4 2 2 2" xfId="18792" xr:uid="{00000000-0005-0000-0000-0000A6490000}"/>
    <cellStyle name="Percent 2 4 2 4 2 2 2 2" xfId="18793" xr:uid="{00000000-0005-0000-0000-0000A7490000}"/>
    <cellStyle name="Percent 2 4 2 4 2 2 2 3" xfId="18794" xr:uid="{00000000-0005-0000-0000-0000A8490000}"/>
    <cellStyle name="Percent 2 4 2 4 2 2 2 4" xfId="18795" xr:uid="{00000000-0005-0000-0000-0000A9490000}"/>
    <cellStyle name="Percent 2 4 2 4 2 2 3" xfId="18796" xr:uid="{00000000-0005-0000-0000-0000AA490000}"/>
    <cellStyle name="Percent 2 4 2 4 2 2 3 2" xfId="18797" xr:uid="{00000000-0005-0000-0000-0000AB490000}"/>
    <cellStyle name="Percent 2 4 2 4 2 2 3 3" xfId="18798" xr:uid="{00000000-0005-0000-0000-0000AC490000}"/>
    <cellStyle name="Percent 2 4 2 4 2 2 3 4" xfId="18799" xr:uid="{00000000-0005-0000-0000-0000AD490000}"/>
    <cellStyle name="Percent 2 4 2 4 2 2 4" xfId="18800" xr:uid="{00000000-0005-0000-0000-0000AE490000}"/>
    <cellStyle name="Percent 2 4 2 4 2 2 5" xfId="18801" xr:uid="{00000000-0005-0000-0000-0000AF490000}"/>
    <cellStyle name="Percent 2 4 2 4 2 2 6" xfId="18802" xr:uid="{00000000-0005-0000-0000-0000B0490000}"/>
    <cellStyle name="Percent 2 4 2 4 2 3" xfId="18803" xr:uid="{00000000-0005-0000-0000-0000B1490000}"/>
    <cellStyle name="Percent 2 4 2 4 2 3 2" xfId="18804" xr:uid="{00000000-0005-0000-0000-0000B2490000}"/>
    <cellStyle name="Percent 2 4 2 4 2 3 2 2" xfId="18805" xr:uid="{00000000-0005-0000-0000-0000B3490000}"/>
    <cellStyle name="Percent 2 4 2 4 2 3 2 3" xfId="18806" xr:uid="{00000000-0005-0000-0000-0000B4490000}"/>
    <cellStyle name="Percent 2 4 2 4 2 3 2 4" xfId="18807" xr:uid="{00000000-0005-0000-0000-0000B5490000}"/>
    <cellStyle name="Percent 2 4 2 4 2 3 3" xfId="18808" xr:uid="{00000000-0005-0000-0000-0000B6490000}"/>
    <cellStyle name="Percent 2 4 2 4 2 3 3 2" xfId="18809" xr:uid="{00000000-0005-0000-0000-0000B7490000}"/>
    <cellStyle name="Percent 2 4 2 4 2 3 3 3" xfId="18810" xr:uid="{00000000-0005-0000-0000-0000B8490000}"/>
    <cellStyle name="Percent 2 4 2 4 2 3 3 4" xfId="18811" xr:uid="{00000000-0005-0000-0000-0000B9490000}"/>
    <cellStyle name="Percent 2 4 2 4 2 3 4" xfId="18812" xr:uid="{00000000-0005-0000-0000-0000BA490000}"/>
    <cellStyle name="Percent 2 4 2 4 2 3 5" xfId="18813" xr:uid="{00000000-0005-0000-0000-0000BB490000}"/>
    <cellStyle name="Percent 2 4 2 4 2 3 6" xfId="18814" xr:uid="{00000000-0005-0000-0000-0000BC490000}"/>
    <cellStyle name="Percent 2 4 2 4 2 4" xfId="18815" xr:uid="{00000000-0005-0000-0000-0000BD490000}"/>
    <cellStyle name="Percent 2 4 2 4 2 4 2" xfId="18816" xr:uid="{00000000-0005-0000-0000-0000BE490000}"/>
    <cellStyle name="Percent 2 4 2 4 2 4 3" xfId="18817" xr:uid="{00000000-0005-0000-0000-0000BF490000}"/>
    <cellStyle name="Percent 2 4 2 4 2 4 4" xfId="18818" xr:uid="{00000000-0005-0000-0000-0000C0490000}"/>
    <cellStyle name="Percent 2 4 2 4 2 5" xfId="18819" xr:uid="{00000000-0005-0000-0000-0000C1490000}"/>
    <cellStyle name="Percent 2 4 2 4 2 5 2" xfId="18820" xr:uid="{00000000-0005-0000-0000-0000C2490000}"/>
    <cellStyle name="Percent 2 4 2 4 2 5 3" xfId="18821" xr:uid="{00000000-0005-0000-0000-0000C3490000}"/>
    <cellStyle name="Percent 2 4 2 4 2 5 4" xfId="18822" xr:uid="{00000000-0005-0000-0000-0000C4490000}"/>
    <cellStyle name="Percent 2 4 2 4 2 6" xfId="18823" xr:uid="{00000000-0005-0000-0000-0000C5490000}"/>
    <cellStyle name="Percent 2 4 2 4 2 7" xfId="18824" xr:uid="{00000000-0005-0000-0000-0000C6490000}"/>
    <cellStyle name="Percent 2 4 2 4 2 8" xfId="18825" xr:uid="{00000000-0005-0000-0000-0000C7490000}"/>
    <cellStyle name="Percent 2 4 2 4 3" xfId="18826" xr:uid="{00000000-0005-0000-0000-0000C8490000}"/>
    <cellStyle name="Percent 2 4 2 4 3 2" xfId="18827" xr:uid="{00000000-0005-0000-0000-0000C9490000}"/>
    <cellStyle name="Percent 2 4 2 4 3 2 2" xfId="18828" xr:uid="{00000000-0005-0000-0000-0000CA490000}"/>
    <cellStyle name="Percent 2 4 2 4 3 2 2 2" xfId="18829" xr:uid="{00000000-0005-0000-0000-0000CB490000}"/>
    <cellStyle name="Percent 2 4 2 4 3 2 2 3" xfId="18830" xr:uid="{00000000-0005-0000-0000-0000CC490000}"/>
    <cellStyle name="Percent 2 4 2 4 3 2 2 4" xfId="18831" xr:uid="{00000000-0005-0000-0000-0000CD490000}"/>
    <cellStyle name="Percent 2 4 2 4 3 2 3" xfId="18832" xr:uid="{00000000-0005-0000-0000-0000CE490000}"/>
    <cellStyle name="Percent 2 4 2 4 3 2 3 2" xfId="18833" xr:uid="{00000000-0005-0000-0000-0000CF490000}"/>
    <cellStyle name="Percent 2 4 2 4 3 2 3 3" xfId="18834" xr:uid="{00000000-0005-0000-0000-0000D0490000}"/>
    <cellStyle name="Percent 2 4 2 4 3 2 3 4" xfId="18835" xr:uid="{00000000-0005-0000-0000-0000D1490000}"/>
    <cellStyle name="Percent 2 4 2 4 3 2 4" xfId="18836" xr:uid="{00000000-0005-0000-0000-0000D2490000}"/>
    <cellStyle name="Percent 2 4 2 4 3 2 5" xfId="18837" xr:uid="{00000000-0005-0000-0000-0000D3490000}"/>
    <cellStyle name="Percent 2 4 2 4 3 2 6" xfId="18838" xr:uid="{00000000-0005-0000-0000-0000D4490000}"/>
    <cellStyle name="Percent 2 4 2 4 3 3" xfId="18839" xr:uid="{00000000-0005-0000-0000-0000D5490000}"/>
    <cellStyle name="Percent 2 4 2 4 3 3 2" xfId="18840" xr:uid="{00000000-0005-0000-0000-0000D6490000}"/>
    <cellStyle name="Percent 2 4 2 4 3 3 2 2" xfId="18841" xr:uid="{00000000-0005-0000-0000-0000D7490000}"/>
    <cellStyle name="Percent 2 4 2 4 3 3 2 3" xfId="18842" xr:uid="{00000000-0005-0000-0000-0000D8490000}"/>
    <cellStyle name="Percent 2 4 2 4 3 3 2 4" xfId="18843" xr:uid="{00000000-0005-0000-0000-0000D9490000}"/>
    <cellStyle name="Percent 2 4 2 4 3 3 3" xfId="18844" xr:uid="{00000000-0005-0000-0000-0000DA490000}"/>
    <cellStyle name="Percent 2 4 2 4 3 3 3 2" xfId="18845" xr:uid="{00000000-0005-0000-0000-0000DB490000}"/>
    <cellStyle name="Percent 2 4 2 4 3 3 3 3" xfId="18846" xr:uid="{00000000-0005-0000-0000-0000DC490000}"/>
    <cellStyle name="Percent 2 4 2 4 3 3 3 4" xfId="18847" xr:uid="{00000000-0005-0000-0000-0000DD490000}"/>
    <cellStyle name="Percent 2 4 2 4 3 3 4" xfId="18848" xr:uid="{00000000-0005-0000-0000-0000DE490000}"/>
    <cellStyle name="Percent 2 4 2 4 3 3 5" xfId="18849" xr:uid="{00000000-0005-0000-0000-0000DF490000}"/>
    <cellStyle name="Percent 2 4 2 4 3 3 6" xfId="18850" xr:uid="{00000000-0005-0000-0000-0000E0490000}"/>
    <cellStyle name="Percent 2 4 2 4 3 4" xfId="18851" xr:uid="{00000000-0005-0000-0000-0000E1490000}"/>
    <cellStyle name="Percent 2 4 2 4 3 4 2" xfId="18852" xr:uid="{00000000-0005-0000-0000-0000E2490000}"/>
    <cellStyle name="Percent 2 4 2 4 3 4 3" xfId="18853" xr:uid="{00000000-0005-0000-0000-0000E3490000}"/>
    <cellStyle name="Percent 2 4 2 4 3 4 4" xfId="18854" xr:uid="{00000000-0005-0000-0000-0000E4490000}"/>
    <cellStyle name="Percent 2 4 2 4 3 5" xfId="18855" xr:uid="{00000000-0005-0000-0000-0000E5490000}"/>
    <cellStyle name="Percent 2 4 2 4 3 5 2" xfId="18856" xr:uid="{00000000-0005-0000-0000-0000E6490000}"/>
    <cellStyle name="Percent 2 4 2 4 3 5 3" xfId="18857" xr:uid="{00000000-0005-0000-0000-0000E7490000}"/>
    <cellStyle name="Percent 2 4 2 4 3 5 4" xfId="18858" xr:uid="{00000000-0005-0000-0000-0000E8490000}"/>
    <cellStyle name="Percent 2 4 2 4 3 6" xfId="18859" xr:uid="{00000000-0005-0000-0000-0000E9490000}"/>
    <cellStyle name="Percent 2 4 2 4 3 7" xfId="18860" xr:uid="{00000000-0005-0000-0000-0000EA490000}"/>
    <cellStyle name="Percent 2 4 2 4 3 8" xfId="18861" xr:uid="{00000000-0005-0000-0000-0000EB490000}"/>
    <cellStyle name="Percent 2 4 2 4 4" xfId="18862" xr:uid="{00000000-0005-0000-0000-0000EC490000}"/>
    <cellStyle name="Percent 2 4 2 4 4 2" xfId="18863" xr:uid="{00000000-0005-0000-0000-0000ED490000}"/>
    <cellStyle name="Percent 2 4 2 4 4 2 2" xfId="18864" xr:uid="{00000000-0005-0000-0000-0000EE490000}"/>
    <cellStyle name="Percent 2 4 2 4 4 2 3" xfId="18865" xr:uid="{00000000-0005-0000-0000-0000EF490000}"/>
    <cellStyle name="Percent 2 4 2 4 4 2 4" xfId="18866" xr:uid="{00000000-0005-0000-0000-0000F0490000}"/>
    <cellStyle name="Percent 2 4 2 4 4 3" xfId="18867" xr:uid="{00000000-0005-0000-0000-0000F1490000}"/>
    <cellStyle name="Percent 2 4 2 4 4 3 2" xfId="18868" xr:uid="{00000000-0005-0000-0000-0000F2490000}"/>
    <cellStyle name="Percent 2 4 2 4 4 3 3" xfId="18869" xr:uid="{00000000-0005-0000-0000-0000F3490000}"/>
    <cellStyle name="Percent 2 4 2 4 4 3 4" xfId="18870" xr:uid="{00000000-0005-0000-0000-0000F4490000}"/>
    <cellStyle name="Percent 2 4 2 4 4 4" xfId="18871" xr:uid="{00000000-0005-0000-0000-0000F5490000}"/>
    <cellStyle name="Percent 2 4 2 4 4 5" xfId="18872" xr:uid="{00000000-0005-0000-0000-0000F6490000}"/>
    <cellStyle name="Percent 2 4 2 4 4 6" xfId="18873" xr:uid="{00000000-0005-0000-0000-0000F7490000}"/>
    <cellStyle name="Percent 2 4 2 4 5" xfId="18874" xr:uid="{00000000-0005-0000-0000-0000F8490000}"/>
    <cellStyle name="Percent 2 4 2 4 5 2" xfId="18875" xr:uid="{00000000-0005-0000-0000-0000F9490000}"/>
    <cellStyle name="Percent 2 4 2 4 5 2 2" xfId="18876" xr:uid="{00000000-0005-0000-0000-0000FA490000}"/>
    <cellStyle name="Percent 2 4 2 4 5 2 3" xfId="18877" xr:uid="{00000000-0005-0000-0000-0000FB490000}"/>
    <cellStyle name="Percent 2 4 2 4 5 2 4" xfId="18878" xr:uid="{00000000-0005-0000-0000-0000FC490000}"/>
    <cellStyle name="Percent 2 4 2 4 5 3" xfId="18879" xr:uid="{00000000-0005-0000-0000-0000FD490000}"/>
    <cellStyle name="Percent 2 4 2 4 5 3 2" xfId="18880" xr:uid="{00000000-0005-0000-0000-0000FE490000}"/>
    <cellStyle name="Percent 2 4 2 4 5 3 3" xfId="18881" xr:uid="{00000000-0005-0000-0000-0000FF490000}"/>
    <cellStyle name="Percent 2 4 2 4 5 3 4" xfId="18882" xr:uid="{00000000-0005-0000-0000-0000004A0000}"/>
    <cellStyle name="Percent 2 4 2 4 5 4" xfId="18883" xr:uid="{00000000-0005-0000-0000-0000014A0000}"/>
    <cellStyle name="Percent 2 4 2 4 5 5" xfId="18884" xr:uid="{00000000-0005-0000-0000-0000024A0000}"/>
    <cellStyle name="Percent 2 4 2 4 5 6" xfId="18885" xr:uid="{00000000-0005-0000-0000-0000034A0000}"/>
    <cellStyle name="Percent 2 4 2 4 6" xfId="18886" xr:uid="{00000000-0005-0000-0000-0000044A0000}"/>
    <cellStyle name="Percent 2 4 2 4 6 2" xfId="18887" xr:uid="{00000000-0005-0000-0000-0000054A0000}"/>
    <cellStyle name="Percent 2 4 2 4 6 3" xfId="18888" xr:uid="{00000000-0005-0000-0000-0000064A0000}"/>
    <cellStyle name="Percent 2 4 2 4 6 4" xfId="18889" xr:uid="{00000000-0005-0000-0000-0000074A0000}"/>
    <cellStyle name="Percent 2 4 2 4 7" xfId="18890" xr:uid="{00000000-0005-0000-0000-0000084A0000}"/>
    <cellStyle name="Percent 2 4 2 4 7 2" xfId="18891" xr:uid="{00000000-0005-0000-0000-0000094A0000}"/>
    <cellStyle name="Percent 2 4 2 4 7 3" xfId="18892" xr:uid="{00000000-0005-0000-0000-00000A4A0000}"/>
    <cellStyle name="Percent 2 4 2 4 7 4" xfId="18893" xr:uid="{00000000-0005-0000-0000-00000B4A0000}"/>
    <cellStyle name="Percent 2 4 2 4 8" xfId="18894" xr:uid="{00000000-0005-0000-0000-00000C4A0000}"/>
    <cellStyle name="Percent 2 4 2 4 9" xfId="18895" xr:uid="{00000000-0005-0000-0000-00000D4A0000}"/>
    <cellStyle name="Percent 2 4 2 5" xfId="18896" xr:uid="{00000000-0005-0000-0000-00000E4A0000}"/>
    <cellStyle name="Percent 2 4 2 5 2" xfId="18897" xr:uid="{00000000-0005-0000-0000-00000F4A0000}"/>
    <cellStyle name="Percent 2 4 2 5 2 2" xfId="18898" xr:uid="{00000000-0005-0000-0000-0000104A0000}"/>
    <cellStyle name="Percent 2 4 2 5 2 2 2" xfId="18899" xr:uid="{00000000-0005-0000-0000-0000114A0000}"/>
    <cellStyle name="Percent 2 4 2 5 2 2 3" xfId="18900" xr:uid="{00000000-0005-0000-0000-0000124A0000}"/>
    <cellStyle name="Percent 2 4 2 5 2 2 4" xfId="18901" xr:uid="{00000000-0005-0000-0000-0000134A0000}"/>
    <cellStyle name="Percent 2 4 2 5 2 3" xfId="18902" xr:uid="{00000000-0005-0000-0000-0000144A0000}"/>
    <cellStyle name="Percent 2 4 2 5 2 3 2" xfId="18903" xr:uid="{00000000-0005-0000-0000-0000154A0000}"/>
    <cellStyle name="Percent 2 4 2 5 2 3 3" xfId="18904" xr:uid="{00000000-0005-0000-0000-0000164A0000}"/>
    <cellStyle name="Percent 2 4 2 5 2 3 4" xfId="18905" xr:uid="{00000000-0005-0000-0000-0000174A0000}"/>
    <cellStyle name="Percent 2 4 2 5 2 4" xfId="18906" xr:uid="{00000000-0005-0000-0000-0000184A0000}"/>
    <cellStyle name="Percent 2 4 2 5 2 5" xfId="18907" xr:uid="{00000000-0005-0000-0000-0000194A0000}"/>
    <cellStyle name="Percent 2 4 2 5 2 6" xfId="18908" xr:uid="{00000000-0005-0000-0000-00001A4A0000}"/>
    <cellStyle name="Percent 2 4 2 5 3" xfId="18909" xr:uid="{00000000-0005-0000-0000-00001B4A0000}"/>
    <cellStyle name="Percent 2 4 2 5 3 2" xfId="18910" xr:uid="{00000000-0005-0000-0000-00001C4A0000}"/>
    <cellStyle name="Percent 2 4 2 5 3 2 2" xfId="18911" xr:uid="{00000000-0005-0000-0000-00001D4A0000}"/>
    <cellStyle name="Percent 2 4 2 5 3 2 3" xfId="18912" xr:uid="{00000000-0005-0000-0000-00001E4A0000}"/>
    <cellStyle name="Percent 2 4 2 5 3 2 4" xfId="18913" xr:uid="{00000000-0005-0000-0000-00001F4A0000}"/>
    <cellStyle name="Percent 2 4 2 5 3 3" xfId="18914" xr:uid="{00000000-0005-0000-0000-0000204A0000}"/>
    <cellStyle name="Percent 2 4 2 5 3 3 2" xfId="18915" xr:uid="{00000000-0005-0000-0000-0000214A0000}"/>
    <cellStyle name="Percent 2 4 2 5 3 3 3" xfId="18916" xr:uid="{00000000-0005-0000-0000-0000224A0000}"/>
    <cellStyle name="Percent 2 4 2 5 3 3 4" xfId="18917" xr:uid="{00000000-0005-0000-0000-0000234A0000}"/>
    <cellStyle name="Percent 2 4 2 5 3 4" xfId="18918" xr:uid="{00000000-0005-0000-0000-0000244A0000}"/>
    <cellStyle name="Percent 2 4 2 5 3 5" xfId="18919" xr:uid="{00000000-0005-0000-0000-0000254A0000}"/>
    <cellStyle name="Percent 2 4 2 5 3 6" xfId="18920" xr:uid="{00000000-0005-0000-0000-0000264A0000}"/>
    <cellStyle name="Percent 2 4 2 5 4" xfId="18921" xr:uid="{00000000-0005-0000-0000-0000274A0000}"/>
    <cellStyle name="Percent 2 4 2 5 4 2" xfId="18922" xr:uid="{00000000-0005-0000-0000-0000284A0000}"/>
    <cellStyle name="Percent 2 4 2 5 4 3" xfId="18923" xr:uid="{00000000-0005-0000-0000-0000294A0000}"/>
    <cellStyle name="Percent 2 4 2 5 4 4" xfId="18924" xr:uid="{00000000-0005-0000-0000-00002A4A0000}"/>
    <cellStyle name="Percent 2 4 2 5 5" xfId="18925" xr:uid="{00000000-0005-0000-0000-00002B4A0000}"/>
    <cellStyle name="Percent 2 4 2 5 5 2" xfId="18926" xr:uid="{00000000-0005-0000-0000-00002C4A0000}"/>
    <cellStyle name="Percent 2 4 2 5 5 3" xfId="18927" xr:uid="{00000000-0005-0000-0000-00002D4A0000}"/>
    <cellStyle name="Percent 2 4 2 5 5 4" xfId="18928" xr:uid="{00000000-0005-0000-0000-00002E4A0000}"/>
    <cellStyle name="Percent 2 4 2 5 6" xfId="18929" xr:uid="{00000000-0005-0000-0000-00002F4A0000}"/>
    <cellStyle name="Percent 2 4 2 5 7" xfId="18930" xr:uid="{00000000-0005-0000-0000-0000304A0000}"/>
    <cellStyle name="Percent 2 4 2 5 8" xfId="18931" xr:uid="{00000000-0005-0000-0000-0000314A0000}"/>
    <cellStyle name="Percent 2 4 2 6" xfId="18932" xr:uid="{00000000-0005-0000-0000-0000324A0000}"/>
    <cellStyle name="Percent 2 4 2 6 2" xfId="18933" xr:uid="{00000000-0005-0000-0000-0000334A0000}"/>
    <cellStyle name="Percent 2 4 2 6 2 2" xfId="18934" xr:uid="{00000000-0005-0000-0000-0000344A0000}"/>
    <cellStyle name="Percent 2 4 2 6 2 2 2" xfId="18935" xr:uid="{00000000-0005-0000-0000-0000354A0000}"/>
    <cellStyle name="Percent 2 4 2 6 2 2 3" xfId="18936" xr:uid="{00000000-0005-0000-0000-0000364A0000}"/>
    <cellStyle name="Percent 2 4 2 6 2 2 4" xfId="18937" xr:uid="{00000000-0005-0000-0000-0000374A0000}"/>
    <cellStyle name="Percent 2 4 2 6 2 3" xfId="18938" xr:uid="{00000000-0005-0000-0000-0000384A0000}"/>
    <cellStyle name="Percent 2 4 2 6 2 3 2" xfId="18939" xr:uid="{00000000-0005-0000-0000-0000394A0000}"/>
    <cellStyle name="Percent 2 4 2 6 2 3 3" xfId="18940" xr:uid="{00000000-0005-0000-0000-00003A4A0000}"/>
    <cellStyle name="Percent 2 4 2 6 2 3 4" xfId="18941" xr:uid="{00000000-0005-0000-0000-00003B4A0000}"/>
    <cellStyle name="Percent 2 4 2 6 2 4" xfId="18942" xr:uid="{00000000-0005-0000-0000-00003C4A0000}"/>
    <cellStyle name="Percent 2 4 2 6 2 5" xfId="18943" xr:uid="{00000000-0005-0000-0000-00003D4A0000}"/>
    <cellStyle name="Percent 2 4 2 6 2 6" xfId="18944" xr:uid="{00000000-0005-0000-0000-00003E4A0000}"/>
    <cellStyle name="Percent 2 4 2 6 3" xfId="18945" xr:uid="{00000000-0005-0000-0000-00003F4A0000}"/>
    <cellStyle name="Percent 2 4 2 6 3 2" xfId="18946" xr:uid="{00000000-0005-0000-0000-0000404A0000}"/>
    <cellStyle name="Percent 2 4 2 6 3 2 2" xfId="18947" xr:uid="{00000000-0005-0000-0000-0000414A0000}"/>
    <cellStyle name="Percent 2 4 2 6 3 2 3" xfId="18948" xr:uid="{00000000-0005-0000-0000-0000424A0000}"/>
    <cellStyle name="Percent 2 4 2 6 3 2 4" xfId="18949" xr:uid="{00000000-0005-0000-0000-0000434A0000}"/>
    <cellStyle name="Percent 2 4 2 6 3 3" xfId="18950" xr:uid="{00000000-0005-0000-0000-0000444A0000}"/>
    <cellStyle name="Percent 2 4 2 6 3 3 2" xfId="18951" xr:uid="{00000000-0005-0000-0000-0000454A0000}"/>
    <cellStyle name="Percent 2 4 2 6 3 3 3" xfId="18952" xr:uid="{00000000-0005-0000-0000-0000464A0000}"/>
    <cellStyle name="Percent 2 4 2 6 3 3 4" xfId="18953" xr:uid="{00000000-0005-0000-0000-0000474A0000}"/>
    <cellStyle name="Percent 2 4 2 6 3 4" xfId="18954" xr:uid="{00000000-0005-0000-0000-0000484A0000}"/>
    <cellStyle name="Percent 2 4 2 6 3 5" xfId="18955" xr:uid="{00000000-0005-0000-0000-0000494A0000}"/>
    <cellStyle name="Percent 2 4 2 6 3 6" xfId="18956" xr:uid="{00000000-0005-0000-0000-00004A4A0000}"/>
    <cellStyle name="Percent 2 4 2 6 4" xfId="18957" xr:uid="{00000000-0005-0000-0000-00004B4A0000}"/>
    <cellStyle name="Percent 2 4 2 6 4 2" xfId="18958" xr:uid="{00000000-0005-0000-0000-00004C4A0000}"/>
    <cellStyle name="Percent 2 4 2 6 4 3" xfId="18959" xr:uid="{00000000-0005-0000-0000-00004D4A0000}"/>
    <cellStyle name="Percent 2 4 2 6 4 4" xfId="18960" xr:uid="{00000000-0005-0000-0000-00004E4A0000}"/>
    <cellStyle name="Percent 2 4 2 6 5" xfId="18961" xr:uid="{00000000-0005-0000-0000-00004F4A0000}"/>
    <cellStyle name="Percent 2 4 2 6 5 2" xfId="18962" xr:uid="{00000000-0005-0000-0000-0000504A0000}"/>
    <cellStyle name="Percent 2 4 2 6 5 3" xfId="18963" xr:uid="{00000000-0005-0000-0000-0000514A0000}"/>
    <cellStyle name="Percent 2 4 2 6 5 4" xfId="18964" xr:uid="{00000000-0005-0000-0000-0000524A0000}"/>
    <cellStyle name="Percent 2 4 2 6 6" xfId="18965" xr:uid="{00000000-0005-0000-0000-0000534A0000}"/>
    <cellStyle name="Percent 2 4 2 6 7" xfId="18966" xr:uid="{00000000-0005-0000-0000-0000544A0000}"/>
    <cellStyle name="Percent 2 4 2 6 8" xfId="18967" xr:uid="{00000000-0005-0000-0000-0000554A0000}"/>
    <cellStyle name="Percent 2 4 2 7" xfId="18968" xr:uid="{00000000-0005-0000-0000-0000564A0000}"/>
    <cellStyle name="Percent 2 4 2 7 2" xfId="18969" xr:uid="{00000000-0005-0000-0000-0000574A0000}"/>
    <cellStyle name="Percent 2 4 2 7 2 2" xfId="18970" xr:uid="{00000000-0005-0000-0000-0000584A0000}"/>
    <cellStyle name="Percent 2 4 2 7 2 2 2" xfId="18971" xr:uid="{00000000-0005-0000-0000-0000594A0000}"/>
    <cellStyle name="Percent 2 4 2 7 2 2 3" xfId="18972" xr:uid="{00000000-0005-0000-0000-00005A4A0000}"/>
    <cellStyle name="Percent 2 4 2 7 2 2 4" xfId="18973" xr:uid="{00000000-0005-0000-0000-00005B4A0000}"/>
    <cellStyle name="Percent 2 4 2 7 2 3" xfId="18974" xr:uid="{00000000-0005-0000-0000-00005C4A0000}"/>
    <cellStyle name="Percent 2 4 2 7 2 3 2" xfId="18975" xr:uid="{00000000-0005-0000-0000-00005D4A0000}"/>
    <cellStyle name="Percent 2 4 2 7 2 3 3" xfId="18976" xr:uid="{00000000-0005-0000-0000-00005E4A0000}"/>
    <cellStyle name="Percent 2 4 2 7 2 3 4" xfId="18977" xr:uid="{00000000-0005-0000-0000-00005F4A0000}"/>
    <cellStyle name="Percent 2 4 2 7 2 4" xfId="18978" xr:uid="{00000000-0005-0000-0000-0000604A0000}"/>
    <cellStyle name="Percent 2 4 2 7 2 5" xfId="18979" xr:uid="{00000000-0005-0000-0000-0000614A0000}"/>
    <cellStyle name="Percent 2 4 2 7 2 6" xfId="18980" xr:uid="{00000000-0005-0000-0000-0000624A0000}"/>
    <cellStyle name="Percent 2 4 2 7 3" xfId="18981" xr:uid="{00000000-0005-0000-0000-0000634A0000}"/>
    <cellStyle name="Percent 2 4 2 7 3 2" xfId="18982" xr:uid="{00000000-0005-0000-0000-0000644A0000}"/>
    <cellStyle name="Percent 2 4 2 7 3 2 2" xfId="18983" xr:uid="{00000000-0005-0000-0000-0000654A0000}"/>
    <cellStyle name="Percent 2 4 2 7 3 2 3" xfId="18984" xr:uid="{00000000-0005-0000-0000-0000664A0000}"/>
    <cellStyle name="Percent 2 4 2 7 3 2 4" xfId="18985" xr:uid="{00000000-0005-0000-0000-0000674A0000}"/>
    <cellStyle name="Percent 2 4 2 7 3 3" xfId="18986" xr:uid="{00000000-0005-0000-0000-0000684A0000}"/>
    <cellStyle name="Percent 2 4 2 7 3 3 2" xfId="18987" xr:uid="{00000000-0005-0000-0000-0000694A0000}"/>
    <cellStyle name="Percent 2 4 2 7 3 3 3" xfId="18988" xr:uid="{00000000-0005-0000-0000-00006A4A0000}"/>
    <cellStyle name="Percent 2 4 2 7 3 3 4" xfId="18989" xr:uid="{00000000-0005-0000-0000-00006B4A0000}"/>
    <cellStyle name="Percent 2 4 2 7 3 4" xfId="18990" xr:uid="{00000000-0005-0000-0000-00006C4A0000}"/>
    <cellStyle name="Percent 2 4 2 7 3 5" xfId="18991" xr:uid="{00000000-0005-0000-0000-00006D4A0000}"/>
    <cellStyle name="Percent 2 4 2 7 3 6" xfId="18992" xr:uid="{00000000-0005-0000-0000-00006E4A0000}"/>
    <cellStyle name="Percent 2 4 2 7 4" xfId="18993" xr:uid="{00000000-0005-0000-0000-00006F4A0000}"/>
    <cellStyle name="Percent 2 4 2 7 4 2" xfId="18994" xr:uid="{00000000-0005-0000-0000-0000704A0000}"/>
    <cellStyle name="Percent 2 4 2 7 4 3" xfId="18995" xr:uid="{00000000-0005-0000-0000-0000714A0000}"/>
    <cellStyle name="Percent 2 4 2 7 4 4" xfId="18996" xr:uid="{00000000-0005-0000-0000-0000724A0000}"/>
    <cellStyle name="Percent 2 4 2 7 5" xfId="18997" xr:uid="{00000000-0005-0000-0000-0000734A0000}"/>
    <cellStyle name="Percent 2 4 2 7 5 2" xfId="18998" xr:uid="{00000000-0005-0000-0000-0000744A0000}"/>
    <cellStyle name="Percent 2 4 2 7 5 3" xfId="18999" xr:uid="{00000000-0005-0000-0000-0000754A0000}"/>
    <cellStyle name="Percent 2 4 2 7 5 4" xfId="19000" xr:uid="{00000000-0005-0000-0000-0000764A0000}"/>
    <cellStyle name="Percent 2 4 2 7 6" xfId="19001" xr:uid="{00000000-0005-0000-0000-0000774A0000}"/>
    <cellStyle name="Percent 2 4 2 7 7" xfId="19002" xr:uid="{00000000-0005-0000-0000-0000784A0000}"/>
    <cellStyle name="Percent 2 4 2 7 8" xfId="19003" xr:uid="{00000000-0005-0000-0000-0000794A0000}"/>
    <cellStyle name="Percent 2 4 2 8" xfId="19004" xr:uid="{00000000-0005-0000-0000-00007A4A0000}"/>
    <cellStyle name="Percent 2 4 2 8 2" xfId="19005" xr:uid="{00000000-0005-0000-0000-00007B4A0000}"/>
    <cellStyle name="Percent 2 4 2 8 2 2" xfId="19006" xr:uid="{00000000-0005-0000-0000-00007C4A0000}"/>
    <cellStyle name="Percent 2 4 2 8 2 3" xfId="19007" xr:uid="{00000000-0005-0000-0000-00007D4A0000}"/>
    <cellStyle name="Percent 2 4 2 8 2 4" xfId="19008" xr:uid="{00000000-0005-0000-0000-00007E4A0000}"/>
    <cellStyle name="Percent 2 4 2 8 3" xfId="19009" xr:uid="{00000000-0005-0000-0000-00007F4A0000}"/>
    <cellStyle name="Percent 2 4 2 8 3 2" xfId="19010" xr:uid="{00000000-0005-0000-0000-0000804A0000}"/>
    <cellStyle name="Percent 2 4 2 8 3 3" xfId="19011" xr:uid="{00000000-0005-0000-0000-0000814A0000}"/>
    <cellStyle name="Percent 2 4 2 8 3 4" xfId="19012" xr:uid="{00000000-0005-0000-0000-0000824A0000}"/>
    <cellStyle name="Percent 2 4 2 8 4" xfId="19013" xr:uid="{00000000-0005-0000-0000-0000834A0000}"/>
    <cellStyle name="Percent 2 4 2 8 5" xfId="19014" xr:uid="{00000000-0005-0000-0000-0000844A0000}"/>
    <cellStyle name="Percent 2 4 2 8 6" xfId="19015" xr:uid="{00000000-0005-0000-0000-0000854A0000}"/>
    <cellStyle name="Percent 2 4 2 9" xfId="19016" xr:uid="{00000000-0005-0000-0000-0000864A0000}"/>
    <cellStyle name="Percent 2 4 2 9 2" xfId="19017" xr:uid="{00000000-0005-0000-0000-0000874A0000}"/>
    <cellStyle name="Percent 2 4 2 9 2 2" xfId="19018" xr:uid="{00000000-0005-0000-0000-0000884A0000}"/>
    <cellStyle name="Percent 2 4 2 9 2 3" xfId="19019" xr:uid="{00000000-0005-0000-0000-0000894A0000}"/>
    <cellStyle name="Percent 2 4 2 9 2 4" xfId="19020" xr:uid="{00000000-0005-0000-0000-00008A4A0000}"/>
    <cellStyle name="Percent 2 4 2 9 3" xfId="19021" xr:uid="{00000000-0005-0000-0000-00008B4A0000}"/>
    <cellStyle name="Percent 2 4 2 9 3 2" xfId="19022" xr:uid="{00000000-0005-0000-0000-00008C4A0000}"/>
    <cellStyle name="Percent 2 4 2 9 3 3" xfId="19023" xr:uid="{00000000-0005-0000-0000-00008D4A0000}"/>
    <cellStyle name="Percent 2 4 2 9 3 4" xfId="19024" xr:uid="{00000000-0005-0000-0000-00008E4A0000}"/>
    <cellStyle name="Percent 2 4 2 9 4" xfId="19025" xr:uid="{00000000-0005-0000-0000-00008F4A0000}"/>
    <cellStyle name="Percent 2 4 2 9 5" xfId="19026" xr:uid="{00000000-0005-0000-0000-0000904A0000}"/>
    <cellStyle name="Percent 2 4 2 9 6" xfId="19027" xr:uid="{00000000-0005-0000-0000-0000914A0000}"/>
    <cellStyle name="Percent 2 4 3" xfId="19028" xr:uid="{00000000-0005-0000-0000-0000924A0000}"/>
    <cellStyle name="Percent 2 4 3 10" xfId="19029" xr:uid="{00000000-0005-0000-0000-0000934A0000}"/>
    <cellStyle name="Percent 2 4 3 10 2" xfId="19030" xr:uid="{00000000-0005-0000-0000-0000944A0000}"/>
    <cellStyle name="Percent 2 4 3 10 3" xfId="19031" xr:uid="{00000000-0005-0000-0000-0000954A0000}"/>
    <cellStyle name="Percent 2 4 3 10 4" xfId="19032" xr:uid="{00000000-0005-0000-0000-0000964A0000}"/>
    <cellStyle name="Percent 2 4 3 11" xfId="19033" xr:uid="{00000000-0005-0000-0000-0000974A0000}"/>
    <cellStyle name="Percent 2 4 3 12" xfId="19034" xr:uid="{00000000-0005-0000-0000-0000984A0000}"/>
    <cellStyle name="Percent 2 4 3 13" xfId="19035" xr:uid="{00000000-0005-0000-0000-0000994A0000}"/>
    <cellStyle name="Percent 2 4 3 2" xfId="19036" xr:uid="{00000000-0005-0000-0000-00009A4A0000}"/>
    <cellStyle name="Percent 2 4 3 2 10" xfId="19037" xr:uid="{00000000-0005-0000-0000-00009B4A0000}"/>
    <cellStyle name="Percent 2 4 3 2 11" xfId="19038" xr:uid="{00000000-0005-0000-0000-00009C4A0000}"/>
    <cellStyle name="Percent 2 4 3 2 12" xfId="19039" xr:uid="{00000000-0005-0000-0000-00009D4A0000}"/>
    <cellStyle name="Percent 2 4 3 2 2" xfId="19040" xr:uid="{00000000-0005-0000-0000-00009E4A0000}"/>
    <cellStyle name="Percent 2 4 3 2 2 10" xfId="19041" xr:uid="{00000000-0005-0000-0000-00009F4A0000}"/>
    <cellStyle name="Percent 2 4 3 2 2 2" xfId="19042" xr:uid="{00000000-0005-0000-0000-0000A04A0000}"/>
    <cellStyle name="Percent 2 4 3 2 2 2 2" xfId="19043" xr:uid="{00000000-0005-0000-0000-0000A14A0000}"/>
    <cellStyle name="Percent 2 4 3 2 2 2 2 2" xfId="19044" xr:uid="{00000000-0005-0000-0000-0000A24A0000}"/>
    <cellStyle name="Percent 2 4 3 2 2 2 2 2 2" xfId="19045" xr:uid="{00000000-0005-0000-0000-0000A34A0000}"/>
    <cellStyle name="Percent 2 4 3 2 2 2 2 2 3" xfId="19046" xr:uid="{00000000-0005-0000-0000-0000A44A0000}"/>
    <cellStyle name="Percent 2 4 3 2 2 2 2 2 4" xfId="19047" xr:uid="{00000000-0005-0000-0000-0000A54A0000}"/>
    <cellStyle name="Percent 2 4 3 2 2 2 2 3" xfId="19048" xr:uid="{00000000-0005-0000-0000-0000A64A0000}"/>
    <cellStyle name="Percent 2 4 3 2 2 2 2 3 2" xfId="19049" xr:uid="{00000000-0005-0000-0000-0000A74A0000}"/>
    <cellStyle name="Percent 2 4 3 2 2 2 2 3 3" xfId="19050" xr:uid="{00000000-0005-0000-0000-0000A84A0000}"/>
    <cellStyle name="Percent 2 4 3 2 2 2 2 3 4" xfId="19051" xr:uid="{00000000-0005-0000-0000-0000A94A0000}"/>
    <cellStyle name="Percent 2 4 3 2 2 2 2 4" xfId="19052" xr:uid="{00000000-0005-0000-0000-0000AA4A0000}"/>
    <cellStyle name="Percent 2 4 3 2 2 2 2 5" xfId="19053" xr:uid="{00000000-0005-0000-0000-0000AB4A0000}"/>
    <cellStyle name="Percent 2 4 3 2 2 2 2 6" xfId="19054" xr:uid="{00000000-0005-0000-0000-0000AC4A0000}"/>
    <cellStyle name="Percent 2 4 3 2 2 2 3" xfId="19055" xr:uid="{00000000-0005-0000-0000-0000AD4A0000}"/>
    <cellStyle name="Percent 2 4 3 2 2 2 3 2" xfId="19056" xr:uid="{00000000-0005-0000-0000-0000AE4A0000}"/>
    <cellStyle name="Percent 2 4 3 2 2 2 3 2 2" xfId="19057" xr:uid="{00000000-0005-0000-0000-0000AF4A0000}"/>
    <cellStyle name="Percent 2 4 3 2 2 2 3 2 3" xfId="19058" xr:uid="{00000000-0005-0000-0000-0000B04A0000}"/>
    <cellStyle name="Percent 2 4 3 2 2 2 3 2 4" xfId="19059" xr:uid="{00000000-0005-0000-0000-0000B14A0000}"/>
    <cellStyle name="Percent 2 4 3 2 2 2 3 3" xfId="19060" xr:uid="{00000000-0005-0000-0000-0000B24A0000}"/>
    <cellStyle name="Percent 2 4 3 2 2 2 3 3 2" xfId="19061" xr:uid="{00000000-0005-0000-0000-0000B34A0000}"/>
    <cellStyle name="Percent 2 4 3 2 2 2 3 3 3" xfId="19062" xr:uid="{00000000-0005-0000-0000-0000B44A0000}"/>
    <cellStyle name="Percent 2 4 3 2 2 2 3 3 4" xfId="19063" xr:uid="{00000000-0005-0000-0000-0000B54A0000}"/>
    <cellStyle name="Percent 2 4 3 2 2 2 3 4" xfId="19064" xr:uid="{00000000-0005-0000-0000-0000B64A0000}"/>
    <cellStyle name="Percent 2 4 3 2 2 2 3 5" xfId="19065" xr:uid="{00000000-0005-0000-0000-0000B74A0000}"/>
    <cellStyle name="Percent 2 4 3 2 2 2 3 6" xfId="19066" xr:uid="{00000000-0005-0000-0000-0000B84A0000}"/>
    <cellStyle name="Percent 2 4 3 2 2 2 4" xfId="19067" xr:uid="{00000000-0005-0000-0000-0000B94A0000}"/>
    <cellStyle name="Percent 2 4 3 2 2 2 4 2" xfId="19068" xr:uid="{00000000-0005-0000-0000-0000BA4A0000}"/>
    <cellStyle name="Percent 2 4 3 2 2 2 4 3" xfId="19069" xr:uid="{00000000-0005-0000-0000-0000BB4A0000}"/>
    <cellStyle name="Percent 2 4 3 2 2 2 4 4" xfId="19070" xr:uid="{00000000-0005-0000-0000-0000BC4A0000}"/>
    <cellStyle name="Percent 2 4 3 2 2 2 5" xfId="19071" xr:uid="{00000000-0005-0000-0000-0000BD4A0000}"/>
    <cellStyle name="Percent 2 4 3 2 2 2 5 2" xfId="19072" xr:uid="{00000000-0005-0000-0000-0000BE4A0000}"/>
    <cellStyle name="Percent 2 4 3 2 2 2 5 3" xfId="19073" xr:uid="{00000000-0005-0000-0000-0000BF4A0000}"/>
    <cellStyle name="Percent 2 4 3 2 2 2 5 4" xfId="19074" xr:uid="{00000000-0005-0000-0000-0000C04A0000}"/>
    <cellStyle name="Percent 2 4 3 2 2 2 6" xfId="19075" xr:uid="{00000000-0005-0000-0000-0000C14A0000}"/>
    <cellStyle name="Percent 2 4 3 2 2 2 7" xfId="19076" xr:uid="{00000000-0005-0000-0000-0000C24A0000}"/>
    <cellStyle name="Percent 2 4 3 2 2 2 8" xfId="19077" xr:uid="{00000000-0005-0000-0000-0000C34A0000}"/>
    <cellStyle name="Percent 2 4 3 2 2 3" xfId="19078" xr:uid="{00000000-0005-0000-0000-0000C44A0000}"/>
    <cellStyle name="Percent 2 4 3 2 2 3 2" xfId="19079" xr:uid="{00000000-0005-0000-0000-0000C54A0000}"/>
    <cellStyle name="Percent 2 4 3 2 2 3 2 2" xfId="19080" xr:uid="{00000000-0005-0000-0000-0000C64A0000}"/>
    <cellStyle name="Percent 2 4 3 2 2 3 2 2 2" xfId="19081" xr:uid="{00000000-0005-0000-0000-0000C74A0000}"/>
    <cellStyle name="Percent 2 4 3 2 2 3 2 2 3" xfId="19082" xr:uid="{00000000-0005-0000-0000-0000C84A0000}"/>
    <cellStyle name="Percent 2 4 3 2 2 3 2 2 4" xfId="19083" xr:uid="{00000000-0005-0000-0000-0000C94A0000}"/>
    <cellStyle name="Percent 2 4 3 2 2 3 2 3" xfId="19084" xr:uid="{00000000-0005-0000-0000-0000CA4A0000}"/>
    <cellStyle name="Percent 2 4 3 2 2 3 2 3 2" xfId="19085" xr:uid="{00000000-0005-0000-0000-0000CB4A0000}"/>
    <cellStyle name="Percent 2 4 3 2 2 3 2 3 3" xfId="19086" xr:uid="{00000000-0005-0000-0000-0000CC4A0000}"/>
    <cellStyle name="Percent 2 4 3 2 2 3 2 3 4" xfId="19087" xr:uid="{00000000-0005-0000-0000-0000CD4A0000}"/>
    <cellStyle name="Percent 2 4 3 2 2 3 2 4" xfId="19088" xr:uid="{00000000-0005-0000-0000-0000CE4A0000}"/>
    <cellStyle name="Percent 2 4 3 2 2 3 2 5" xfId="19089" xr:uid="{00000000-0005-0000-0000-0000CF4A0000}"/>
    <cellStyle name="Percent 2 4 3 2 2 3 2 6" xfId="19090" xr:uid="{00000000-0005-0000-0000-0000D04A0000}"/>
    <cellStyle name="Percent 2 4 3 2 2 3 3" xfId="19091" xr:uid="{00000000-0005-0000-0000-0000D14A0000}"/>
    <cellStyle name="Percent 2 4 3 2 2 3 3 2" xfId="19092" xr:uid="{00000000-0005-0000-0000-0000D24A0000}"/>
    <cellStyle name="Percent 2 4 3 2 2 3 3 2 2" xfId="19093" xr:uid="{00000000-0005-0000-0000-0000D34A0000}"/>
    <cellStyle name="Percent 2 4 3 2 2 3 3 2 3" xfId="19094" xr:uid="{00000000-0005-0000-0000-0000D44A0000}"/>
    <cellStyle name="Percent 2 4 3 2 2 3 3 2 4" xfId="19095" xr:uid="{00000000-0005-0000-0000-0000D54A0000}"/>
    <cellStyle name="Percent 2 4 3 2 2 3 3 3" xfId="19096" xr:uid="{00000000-0005-0000-0000-0000D64A0000}"/>
    <cellStyle name="Percent 2 4 3 2 2 3 3 3 2" xfId="19097" xr:uid="{00000000-0005-0000-0000-0000D74A0000}"/>
    <cellStyle name="Percent 2 4 3 2 2 3 3 3 3" xfId="19098" xr:uid="{00000000-0005-0000-0000-0000D84A0000}"/>
    <cellStyle name="Percent 2 4 3 2 2 3 3 3 4" xfId="19099" xr:uid="{00000000-0005-0000-0000-0000D94A0000}"/>
    <cellStyle name="Percent 2 4 3 2 2 3 3 4" xfId="19100" xr:uid="{00000000-0005-0000-0000-0000DA4A0000}"/>
    <cellStyle name="Percent 2 4 3 2 2 3 3 5" xfId="19101" xr:uid="{00000000-0005-0000-0000-0000DB4A0000}"/>
    <cellStyle name="Percent 2 4 3 2 2 3 3 6" xfId="19102" xr:uid="{00000000-0005-0000-0000-0000DC4A0000}"/>
    <cellStyle name="Percent 2 4 3 2 2 3 4" xfId="19103" xr:uid="{00000000-0005-0000-0000-0000DD4A0000}"/>
    <cellStyle name="Percent 2 4 3 2 2 3 4 2" xfId="19104" xr:uid="{00000000-0005-0000-0000-0000DE4A0000}"/>
    <cellStyle name="Percent 2 4 3 2 2 3 4 3" xfId="19105" xr:uid="{00000000-0005-0000-0000-0000DF4A0000}"/>
    <cellStyle name="Percent 2 4 3 2 2 3 4 4" xfId="19106" xr:uid="{00000000-0005-0000-0000-0000E04A0000}"/>
    <cellStyle name="Percent 2 4 3 2 2 3 5" xfId="19107" xr:uid="{00000000-0005-0000-0000-0000E14A0000}"/>
    <cellStyle name="Percent 2 4 3 2 2 3 5 2" xfId="19108" xr:uid="{00000000-0005-0000-0000-0000E24A0000}"/>
    <cellStyle name="Percent 2 4 3 2 2 3 5 3" xfId="19109" xr:uid="{00000000-0005-0000-0000-0000E34A0000}"/>
    <cellStyle name="Percent 2 4 3 2 2 3 5 4" xfId="19110" xr:uid="{00000000-0005-0000-0000-0000E44A0000}"/>
    <cellStyle name="Percent 2 4 3 2 2 3 6" xfId="19111" xr:uid="{00000000-0005-0000-0000-0000E54A0000}"/>
    <cellStyle name="Percent 2 4 3 2 2 3 7" xfId="19112" xr:uid="{00000000-0005-0000-0000-0000E64A0000}"/>
    <cellStyle name="Percent 2 4 3 2 2 3 8" xfId="19113" xr:uid="{00000000-0005-0000-0000-0000E74A0000}"/>
    <cellStyle name="Percent 2 4 3 2 2 4" xfId="19114" xr:uid="{00000000-0005-0000-0000-0000E84A0000}"/>
    <cellStyle name="Percent 2 4 3 2 2 4 2" xfId="19115" xr:uid="{00000000-0005-0000-0000-0000E94A0000}"/>
    <cellStyle name="Percent 2 4 3 2 2 4 2 2" xfId="19116" xr:uid="{00000000-0005-0000-0000-0000EA4A0000}"/>
    <cellStyle name="Percent 2 4 3 2 2 4 2 3" xfId="19117" xr:uid="{00000000-0005-0000-0000-0000EB4A0000}"/>
    <cellStyle name="Percent 2 4 3 2 2 4 2 4" xfId="19118" xr:uid="{00000000-0005-0000-0000-0000EC4A0000}"/>
    <cellStyle name="Percent 2 4 3 2 2 4 3" xfId="19119" xr:uid="{00000000-0005-0000-0000-0000ED4A0000}"/>
    <cellStyle name="Percent 2 4 3 2 2 4 3 2" xfId="19120" xr:uid="{00000000-0005-0000-0000-0000EE4A0000}"/>
    <cellStyle name="Percent 2 4 3 2 2 4 3 3" xfId="19121" xr:uid="{00000000-0005-0000-0000-0000EF4A0000}"/>
    <cellStyle name="Percent 2 4 3 2 2 4 3 4" xfId="19122" xr:uid="{00000000-0005-0000-0000-0000F04A0000}"/>
    <cellStyle name="Percent 2 4 3 2 2 4 4" xfId="19123" xr:uid="{00000000-0005-0000-0000-0000F14A0000}"/>
    <cellStyle name="Percent 2 4 3 2 2 4 5" xfId="19124" xr:uid="{00000000-0005-0000-0000-0000F24A0000}"/>
    <cellStyle name="Percent 2 4 3 2 2 4 6" xfId="19125" xr:uid="{00000000-0005-0000-0000-0000F34A0000}"/>
    <cellStyle name="Percent 2 4 3 2 2 5" xfId="19126" xr:uid="{00000000-0005-0000-0000-0000F44A0000}"/>
    <cellStyle name="Percent 2 4 3 2 2 5 2" xfId="19127" xr:uid="{00000000-0005-0000-0000-0000F54A0000}"/>
    <cellStyle name="Percent 2 4 3 2 2 5 2 2" xfId="19128" xr:uid="{00000000-0005-0000-0000-0000F64A0000}"/>
    <cellStyle name="Percent 2 4 3 2 2 5 2 3" xfId="19129" xr:uid="{00000000-0005-0000-0000-0000F74A0000}"/>
    <cellStyle name="Percent 2 4 3 2 2 5 2 4" xfId="19130" xr:uid="{00000000-0005-0000-0000-0000F84A0000}"/>
    <cellStyle name="Percent 2 4 3 2 2 5 3" xfId="19131" xr:uid="{00000000-0005-0000-0000-0000F94A0000}"/>
    <cellStyle name="Percent 2 4 3 2 2 5 3 2" xfId="19132" xr:uid="{00000000-0005-0000-0000-0000FA4A0000}"/>
    <cellStyle name="Percent 2 4 3 2 2 5 3 3" xfId="19133" xr:uid="{00000000-0005-0000-0000-0000FB4A0000}"/>
    <cellStyle name="Percent 2 4 3 2 2 5 3 4" xfId="19134" xr:uid="{00000000-0005-0000-0000-0000FC4A0000}"/>
    <cellStyle name="Percent 2 4 3 2 2 5 4" xfId="19135" xr:uid="{00000000-0005-0000-0000-0000FD4A0000}"/>
    <cellStyle name="Percent 2 4 3 2 2 5 5" xfId="19136" xr:uid="{00000000-0005-0000-0000-0000FE4A0000}"/>
    <cellStyle name="Percent 2 4 3 2 2 5 6" xfId="19137" xr:uid="{00000000-0005-0000-0000-0000FF4A0000}"/>
    <cellStyle name="Percent 2 4 3 2 2 6" xfId="19138" xr:uid="{00000000-0005-0000-0000-0000004B0000}"/>
    <cellStyle name="Percent 2 4 3 2 2 6 2" xfId="19139" xr:uid="{00000000-0005-0000-0000-0000014B0000}"/>
    <cellStyle name="Percent 2 4 3 2 2 6 3" xfId="19140" xr:uid="{00000000-0005-0000-0000-0000024B0000}"/>
    <cellStyle name="Percent 2 4 3 2 2 6 4" xfId="19141" xr:uid="{00000000-0005-0000-0000-0000034B0000}"/>
    <cellStyle name="Percent 2 4 3 2 2 7" xfId="19142" xr:uid="{00000000-0005-0000-0000-0000044B0000}"/>
    <cellStyle name="Percent 2 4 3 2 2 7 2" xfId="19143" xr:uid="{00000000-0005-0000-0000-0000054B0000}"/>
    <cellStyle name="Percent 2 4 3 2 2 7 3" xfId="19144" xr:uid="{00000000-0005-0000-0000-0000064B0000}"/>
    <cellStyle name="Percent 2 4 3 2 2 7 4" xfId="19145" xr:uid="{00000000-0005-0000-0000-0000074B0000}"/>
    <cellStyle name="Percent 2 4 3 2 2 8" xfId="19146" xr:uid="{00000000-0005-0000-0000-0000084B0000}"/>
    <cellStyle name="Percent 2 4 3 2 2 9" xfId="19147" xr:uid="{00000000-0005-0000-0000-0000094B0000}"/>
    <cellStyle name="Percent 2 4 3 2 3" xfId="19148" xr:uid="{00000000-0005-0000-0000-00000A4B0000}"/>
    <cellStyle name="Percent 2 4 3 2 3 2" xfId="19149" xr:uid="{00000000-0005-0000-0000-00000B4B0000}"/>
    <cellStyle name="Percent 2 4 3 2 3 2 2" xfId="19150" xr:uid="{00000000-0005-0000-0000-00000C4B0000}"/>
    <cellStyle name="Percent 2 4 3 2 3 2 2 2" xfId="19151" xr:uid="{00000000-0005-0000-0000-00000D4B0000}"/>
    <cellStyle name="Percent 2 4 3 2 3 2 2 3" xfId="19152" xr:uid="{00000000-0005-0000-0000-00000E4B0000}"/>
    <cellStyle name="Percent 2 4 3 2 3 2 2 4" xfId="19153" xr:uid="{00000000-0005-0000-0000-00000F4B0000}"/>
    <cellStyle name="Percent 2 4 3 2 3 2 3" xfId="19154" xr:uid="{00000000-0005-0000-0000-0000104B0000}"/>
    <cellStyle name="Percent 2 4 3 2 3 2 3 2" xfId="19155" xr:uid="{00000000-0005-0000-0000-0000114B0000}"/>
    <cellStyle name="Percent 2 4 3 2 3 2 3 3" xfId="19156" xr:uid="{00000000-0005-0000-0000-0000124B0000}"/>
    <cellStyle name="Percent 2 4 3 2 3 2 3 4" xfId="19157" xr:uid="{00000000-0005-0000-0000-0000134B0000}"/>
    <cellStyle name="Percent 2 4 3 2 3 2 4" xfId="19158" xr:uid="{00000000-0005-0000-0000-0000144B0000}"/>
    <cellStyle name="Percent 2 4 3 2 3 2 5" xfId="19159" xr:uid="{00000000-0005-0000-0000-0000154B0000}"/>
    <cellStyle name="Percent 2 4 3 2 3 2 6" xfId="19160" xr:uid="{00000000-0005-0000-0000-0000164B0000}"/>
    <cellStyle name="Percent 2 4 3 2 3 3" xfId="19161" xr:uid="{00000000-0005-0000-0000-0000174B0000}"/>
    <cellStyle name="Percent 2 4 3 2 3 3 2" xfId="19162" xr:uid="{00000000-0005-0000-0000-0000184B0000}"/>
    <cellStyle name="Percent 2 4 3 2 3 3 2 2" xfId="19163" xr:uid="{00000000-0005-0000-0000-0000194B0000}"/>
    <cellStyle name="Percent 2 4 3 2 3 3 2 3" xfId="19164" xr:uid="{00000000-0005-0000-0000-00001A4B0000}"/>
    <cellStyle name="Percent 2 4 3 2 3 3 2 4" xfId="19165" xr:uid="{00000000-0005-0000-0000-00001B4B0000}"/>
    <cellStyle name="Percent 2 4 3 2 3 3 3" xfId="19166" xr:uid="{00000000-0005-0000-0000-00001C4B0000}"/>
    <cellStyle name="Percent 2 4 3 2 3 3 3 2" xfId="19167" xr:uid="{00000000-0005-0000-0000-00001D4B0000}"/>
    <cellStyle name="Percent 2 4 3 2 3 3 3 3" xfId="19168" xr:uid="{00000000-0005-0000-0000-00001E4B0000}"/>
    <cellStyle name="Percent 2 4 3 2 3 3 3 4" xfId="19169" xr:uid="{00000000-0005-0000-0000-00001F4B0000}"/>
    <cellStyle name="Percent 2 4 3 2 3 3 4" xfId="19170" xr:uid="{00000000-0005-0000-0000-0000204B0000}"/>
    <cellStyle name="Percent 2 4 3 2 3 3 5" xfId="19171" xr:uid="{00000000-0005-0000-0000-0000214B0000}"/>
    <cellStyle name="Percent 2 4 3 2 3 3 6" xfId="19172" xr:uid="{00000000-0005-0000-0000-0000224B0000}"/>
    <cellStyle name="Percent 2 4 3 2 3 4" xfId="19173" xr:uid="{00000000-0005-0000-0000-0000234B0000}"/>
    <cellStyle name="Percent 2 4 3 2 3 4 2" xfId="19174" xr:uid="{00000000-0005-0000-0000-0000244B0000}"/>
    <cellStyle name="Percent 2 4 3 2 3 4 3" xfId="19175" xr:uid="{00000000-0005-0000-0000-0000254B0000}"/>
    <cellStyle name="Percent 2 4 3 2 3 4 4" xfId="19176" xr:uid="{00000000-0005-0000-0000-0000264B0000}"/>
    <cellStyle name="Percent 2 4 3 2 3 5" xfId="19177" xr:uid="{00000000-0005-0000-0000-0000274B0000}"/>
    <cellStyle name="Percent 2 4 3 2 3 5 2" xfId="19178" xr:uid="{00000000-0005-0000-0000-0000284B0000}"/>
    <cellStyle name="Percent 2 4 3 2 3 5 3" xfId="19179" xr:uid="{00000000-0005-0000-0000-0000294B0000}"/>
    <cellStyle name="Percent 2 4 3 2 3 5 4" xfId="19180" xr:uid="{00000000-0005-0000-0000-00002A4B0000}"/>
    <cellStyle name="Percent 2 4 3 2 3 6" xfId="19181" xr:uid="{00000000-0005-0000-0000-00002B4B0000}"/>
    <cellStyle name="Percent 2 4 3 2 3 7" xfId="19182" xr:uid="{00000000-0005-0000-0000-00002C4B0000}"/>
    <cellStyle name="Percent 2 4 3 2 3 8" xfId="19183" xr:uid="{00000000-0005-0000-0000-00002D4B0000}"/>
    <cellStyle name="Percent 2 4 3 2 4" xfId="19184" xr:uid="{00000000-0005-0000-0000-00002E4B0000}"/>
    <cellStyle name="Percent 2 4 3 2 4 2" xfId="19185" xr:uid="{00000000-0005-0000-0000-00002F4B0000}"/>
    <cellStyle name="Percent 2 4 3 2 4 2 2" xfId="19186" xr:uid="{00000000-0005-0000-0000-0000304B0000}"/>
    <cellStyle name="Percent 2 4 3 2 4 2 2 2" xfId="19187" xr:uid="{00000000-0005-0000-0000-0000314B0000}"/>
    <cellStyle name="Percent 2 4 3 2 4 2 2 3" xfId="19188" xr:uid="{00000000-0005-0000-0000-0000324B0000}"/>
    <cellStyle name="Percent 2 4 3 2 4 2 2 4" xfId="19189" xr:uid="{00000000-0005-0000-0000-0000334B0000}"/>
    <cellStyle name="Percent 2 4 3 2 4 2 3" xfId="19190" xr:uid="{00000000-0005-0000-0000-0000344B0000}"/>
    <cellStyle name="Percent 2 4 3 2 4 2 3 2" xfId="19191" xr:uid="{00000000-0005-0000-0000-0000354B0000}"/>
    <cellStyle name="Percent 2 4 3 2 4 2 3 3" xfId="19192" xr:uid="{00000000-0005-0000-0000-0000364B0000}"/>
    <cellStyle name="Percent 2 4 3 2 4 2 3 4" xfId="19193" xr:uid="{00000000-0005-0000-0000-0000374B0000}"/>
    <cellStyle name="Percent 2 4 3 2 4 2 4" xfId="19194" xr:uid="{00000000-0005-0000-0000-0000384B0000}"/>
    <cellStyle name="Percent 2 4 3 2 4 2 5" xfId="19195" xr:uid="{00000000-0005-0000-0000-0000394B0000}"/>
    <cellStyle name="Percent 2 4 3 2 4 2 6" xfId="19196" xr:uid="{00000000-0005-0000-0000-00003A4B0000}"/>
    <cellStyle name="Percent 2 4 3 2 4 3" xfId="19197" xr:uid="{00000000-0005-0000-0000-00003B4B0000}"/>
    <cellStyle name="Percent 2 4 3 2 4 3 2" xfId="19198" xr:uid="{00000000-0005-0000-0000-00003C4B0000}"/>
    <cellStyle name="Percent 2 4 3 2 4 3 2 2" xfId="19199" xr:uid="{00000000-0005-0000-0000-00003D4B0000}"/>
    <cellStyle name="Percent 2 4 3 2 4 3 2 3" xfId="19200" xr:uid="{00000000-0005-0000-0000-00003E4B0000}"/>
    <cellStyle name="Percent 2 4 3 2 4 3 2 4" xfId="19201" xr:uid="{00000000-0005-0000-0000-00003F4B0000}"/>
    <cellStyle name="Percent 2 4 3 2 4 3 3" xfId="19202" xr:uid="{00000000-0005-0000-0000-0000404B0000}"/>
    <cellStyle name="Percent 2 4 3 2 4 3 3 2" xfId="19203" xr:uid="{00000000-0005-0000-0000-0000414B0000}"/>
    <cellStyle name="Percent 2 4 3 2 4 3 3 3" xfId="19204" xr:uid="{00000000-0005-0000-0000-0000424B0000}"/>
    <cellStyle name="Percent 2 4 3 2 4 3 3 4" xfId="19205" xr:uid="{00000000-0005-0000-0000-0000434B0000}"/>
    <cellStyle name="Percent 2 4 3 2 4 3 4" xfId="19206" xr:uid="{00000000-0005-0000-0000-0000444B0000}"/>
    <cellStyle name="Percent 2 4 3 2 4 3 5" xfId="19207" xr:uid="{00000000-0005-0000-0000-0000454B0000}"/>
    <cellStyle name="Percent 2 4 3 2 4 3 6" xfId="19208" xr:uid="{00000000-0005-0000-0000-0000464B0000}"/>
    <cellStyle name="Percent 2 4 3 2 4 4" xfId="19209" xr:uid="{00000000-0005-0000-0000-0000474B0000}"/>
    <cellStyle name="Percent 2 4 3 2 4 4 2" xfId="19210" xr:uid="{00000000-0005-0000-0000-0000484B0000}"/>
    <cellStyle name="Percent 2 4 3 2 4 4 3" xfId="19211" xr:uid="{00000000-0005-0000-0000-0000494B0000}"/>
    <cellStyle name="Percent 2 4 3 2 4 4 4" xfId="19212" xr:uid="{00000000-0005-0000-0000-00004A4B0000}"/>
    <cellStyle name="Percent 2 4 3 2 4 5" xfId="19213" xr:uid="{00000000-0005-0000-0000-00004B4B0000}"/>
    <cellStyle name="Percent 2 4 3 2 4 5 2" xfId="19214" xr:uid="{00000000-0005-0000-0000-00004C4B0000}"/>
    <cellStyle name="Percent 2 4 3 2 4 5 3" xfId="19215" xr:uid="{00000000-0005-0000-0000-00004D4B0000}"/>
    <cellStyle name="Percent 2 4 3 2 4 5 4" xfId="19216" xr:uid="{00000000-0005-0000-0000-00004E4B0000}"/>
    <cellStyle name="Percent 2 4 3 2 4 6" xfId="19217" xr:uid="{00000000-0005-0000-0000-00004F4B0000}"/>
    <cellStyle name="Percent 2 4 3 2 4 7" xfId="19218" xr:uid="{00000000-0005-0000-0000-0000504B0000}"/>
    <cellStyle name="Percent 2 4 3 2 4 8" xfId="19219" xr:uid="{00000000-0005-0000-0000-0000514B0000}"/>
    <cellStyle name="Percent 2 4 3 2 5" xfId="19220" xr:uid="{00000000-0005-0000-0000-0000524B0000}"/>
    <cellStyle name="Percent 2 4 3 2 5 2" xfId="19221" xr:uid="{00000000-0005-0000-0000-0000534B0000}"/>
    <cellStyle name="Percent 2 4 3 2 5 2 2" xfId="19222" xr:uid="{00000000-0005-0000-0000-0000544B0000}"/>
    <cellStyle name="Percent 2 4 3 2 5 2 2 2" xfId="19223" xr:uid="{00000000-0005-0000-0000-0000554B0000}"/>
    <cellStyle name="Percent 2 4 3 2 5 2 2 3" xfId="19224" xr:uid="{00000000-0005-0000-0000-0000564B0000}"/>
    <cellStyle name="Percent 2 4 3 2 5 2 2 4" xfId="19225" xr:uid="{00000000-0005-0000-0000-0000574B0000}"/>
    <cellStyle name="Percent 2 4 3 2 5 2 3" xfId="19226" xr:uid="{00000000-0005-0000-0000-0000584B0000}"/>
    <cellStyle name="Percent 2 4 3 2 5 2 3 2" xfId="19227" xr:uid="{00000000-0005-0000-0000-0000594B0000}"/>
    <cellStyle name="Percent 2 4 3 2 5 2 3 3" xfId="19228" xr:uid="{00000000-0005-0000-0000-00005A4B0000}"/>
    <cellStyle name="Percent 2 4 3 2 5 2 3 4" xfId="19229" xr:uid="{00000000-0005-0000-0000-00005B4B0000}"/>
    <cellStyle name="Percent 2 4 3 2 5 2 4" xfId="19230" xr:uid="{00000000-0005-0000-0000-00005C4B0000}"/>
    <cellStyle name="Percent 2 4 3 2 5 2 5" xfId="19231" xr:uid="{00000000-0005-0000-0000-00005D4B0000}"/>
    <cellStyle name="Percent 2 4 3 2 5 2 6" xfId="19232" xr:uid="{00000000-0005-0000-0000-00005E4B0000}"/>
    <cellStyle name="Percent 2 4 3 2 5 3" xfId="19233" xr:uid="{00000000-0005-0000-0000-00005F4B0000}"/>
    <cellStyle name="Percent 2 4 3 2 5 3 2" xfId="19234" xr:uid="{00000000-0005-0000-0000-0000604B0000}"/>
    <cellStyle name="Percent 2 4 3 2 5 3 2 2" xfId="19235" xr:uid="{00000000-0005-0000-0000-0000614B0000}"/>
    <cellStyle name="Percent 2 4 3 2 5 3 2 3" xfId="19236" xr:uid="{00000000-0005-0000-0000-0000624B0000}"/>
    <cellStyle name="Percent 2 4 3 2 5 3 2 4" xfId="19237" xr:uid="{00000000-0005-0000-0000-0000634B0000}"/>
    <cellStyle name="Percent 2 4 3 2 5 3 3" xfId="19238" xr:uid="{00000000-0005-0000-0000-0000644B0000}"/>
    <cellStyle name="Percent 2 4 3 2 5 3 3 2" xfId="19239" xr:uid="{00000000-0005-0000-0000-0000654B0000}"/>
    <cellStyle name="Percent 2 4 3 2 5 3 3 3" xfId="19240" xr:uid="{00000000-0005-0000-0000-0000664B0000}"/>
    <cellStyle name="Percent 2 4 3 2 5 3 3 4" xfId="19241" xr:uid="{00000000-0005-0000-0000-0000674B0000}"/>
    <cellStyle name="Percent 2 4 3 2 5 3 4" xfId="19242" xr:uid="{00000000-0005-0000-0000-0000684B0000}"/>
    <cellStyle name="Percent 2 4 3 2 5 3 5" xfId="19243" xr:uid="{00000000-0005-0000-0000-0000694B0000}"/>
    <cellStyle name="Percent 2 4 3 2 5 3 6" xfId="19244" xr:uid="{00000000-0005-0000-0000-00006A4B0000}"/>
    <cellStyle name="Percent 2 4 3 2 5 4" xfId="19245" xr:uid="{00000000-0005-0000-0000-00006B4B0000}"/>
    <cellStyle name="Percent 2 4 3 2 5 4 2" xfId="19246" xr:uid="{00000000-0005-0000-0000-00006C4B0000}"/>
    <cellStyle name="Percent 2 4 3 2 5 4 3" xfId="19247" xr:uid="{00000000-0005-0000-0000-00006D4B0000}"/>
    <cellStyle name="Percent 2 4 3 2 5 4 4" xfId="19248" xr:uid="{00000000-0005-0000-0000-00006E4B0000}"/>
    <cellStyle name="Percent 2 4 3 2 5 5" xfId="19249" xr:uid="{00000000-0005-0000-0000-00006F4B0000}"/>
    <cellStyle name="Percent 2 4 3 2 5 5 2" xfId="19250" xr:uid="{00000000-0005-0000-0000-0000704B0000}"/>
    <cellStyle name="Percent 2 4 3 2 5 5 3" xfId="19251" xr:uid="{00000000-0005-0000-0000-0000714B0000}"/>
    <cellStyle name="Percent 2 4 3 2 5 5 4" xfId="19252" xr:uid="{00000000-0005-0000-0000-0000724B0000}"/>
    <cellStyle name="Percent 2 4 3 2 5 6" xfId="19253" xr:uid="{00000000-0005-0000-0000-0000734B0000}"/>
    <cellStyle name="Percent 2 4 3 2 5 7" xfId="19254" xr:uid="{00000000-0005-0000-0000-0000744B0000}"/>
    <cellStyle name="Percent 2 4 3 2 5 8" xfId="19255" xr:uid="{00000000-0005-0000-0000-0000754B0000}"/>
    <cellStyle name="Percent 2 4 3 2 6" xfId="19256" xr:uid="{00000000-0005-0000-0000-0000764B0000}"/>
    <cellStyle name="Percent 2 4 3 2 6 2" xfId="19257" xr:uid="{00000000-0005-0000-0000-0000774B0000}"/>
    <cellStyle name="Percent 2 4 3 2 6 2 2" xfId="19258" xr:uid="{00000000-0005-0000-0000-0000784B0000}"/>
    <cellStyle name="Percent 2 4 3 2 6 2 3" xfId="19259" xr:uid="{00000000-0005-0000-0000-0000794B0000}"/>
    <cellStyle name="Percent 2 4 3 2 6 2 4" xfId="19260" xr:uid="{00000000-0005-0000-0000-00007A4B0000}"/>
    <cellStyle name="Percent 2 4 3 2 6 3" xfId="19261" xr:uid="{00000000-0005-0000-0000-00007B4B0000}"/>
    <cellStyle name="Percent 2 4 3 2 6 3 2" xfId="19262" xr:uid="{00000000-0005-0000-0000-00007C4B0000}"/>
    <cellStyle name="Percent 2 4 3 2 6 3 3" xfId="19263" xr:uid="{00000000-0005-0000-0000-00007D4B0000}"/>
    <cellStyle name="Percent 2 4 3 2 6 3 4" xfId="19264" xr:uid="{00000000-0005-0000-0000-00007E4B0000}"/>
    <cellStyle name="Percent 2 4 3 2 6 4" xfId="19265" xr:uid="{00000000-0005-0000-0000-00007F4B0000}"/>
    <cellStyle name="Percent 2 4 3 2 6 5" xfId="19266" xr:uid="{00000000-0005-0000-0000-0000804B0000}"/>
    <cellStyle name="Percent 2 4 3 2 6 6" xfId="19267" xr:uid="{00000000-0005-0000-0000-0000814B0000}"/>
    <cellStyle name="Percent 2 4 3 2 7" xfId="19268" xr:uid="{00000000-0005-0000-0000-0000824B0000}"/>
    <cellStyle name="Percent 2 4 3 2 7 2" xfId="19269" xr:uid="{00000000-0005-0000-0000-0000834B0000}"/>
    <cellStyle name="Percent 2 4 3 2 7 2 2" xfId="19270" xr:uid="{00000000-0005-0000-0000-0000844B0000}"/>
    <cellStyle name="Percent 2 4 3 2 7 2 3" xfId="19271" xr:uid="{00000000-0005-0000-0000-0000854B0000}"/>
    <cellStyle name="Percent 2 4 3 2 7 2 4" xfId="19272" xr:uid="{00000000-0005-0000-0000-0000864B0000}"/>
    <cellStyle name="Percent 2 4 3 2 7 3" xfId="19273" xr:uid="{00000000-0005-0000-0000-0000874B0000}"/>
    <cellStyle name="Percent 2 4 3 2 7 3 2" xfId="19274" xr:uid="{00000000-0005-0000-0000-0000884B0000}"/>
    <cellStyle name="Percent 2 4 3 2 7 3 3" xfId="19275" xr:uid="{00000000-0005-0000-0000-0000894B0000}"/>
    <cellStyle name="Percent 2 4 3 2 7 3 4" xfId="19276" xr:uid="{00000000-0005-0000-0000-00008A4B0000}"/>
    <cellStyle name="Percent 2 4 3 2 7 4" xfId="19277" xr:uid="{00000000-0005-0000-0000-00008B4B0000}"/>
    <cellStyle name="Percent 2 4 3 2 7 5" xfId="19278" xr:uid="{00000000-0005-0000-0000-00008C4B0000}"/>
    <cellStyle name="Percent 2 4 3 2 7 6" xfId="19279" xr:uid="{00000000-0005-0000-0000-00008D4B0000}"/>
    <cellStyle name="Percent 2 4 3 2 8" xfId="19280" xr:uid="{00000000-0005-0000-0000-00008E4B0000}"/>
    <cellStyle name="Percent 2 4 3 2 8 2" xfId="19281" xr:uid="{00000000-0005-0000-0000-00008F4B0000}"/>
    <cellStyle name="Percent 2 4 3 2 8 3" xfId="19282" xr:uid="{00000000-0005-0000-0000-0000904B0000}"/>
    <cellStyle name="Percent 2 4 3 2 8 4" xfId="19283" xr:uid="{00000000-0005-0000-0000-0000914B0000}"/>
    <cellStyle name="Percent 2 4 3 2 9" xfId="19284" xr:uid="{00000000-0005-0000-0000-0000924B0000}"/>
    <cellStyle name="Percent 2 4 3 2 9 2" xfId="19285" xr:uid="{00000000-0005-0000-0000-0000934B0000}"/>
    <cellStyle name="Percent 2 4 3 2 9 3" xfId="19286" xr:uid="{00000000-0005-0000-0000-0000944B0000}"/>
    <cellStyle name="Percent 2 4 3 2 9 4" xfId="19287" xr:uid="{00000000-0005-0000-0000-0000954B0000}"/>
    <cellStyle name="Percent 2 4 3 3" xfId="19288" xr:uid="{00000000-0005-0000-0000-0000964B0000}"/>
    <cellStyle name="Percent 2 4 3 3 10" xfId="19289" xr:uid="{00000000-0005-0000-0000-0000974B0000}"/>
    <cellStyle name="Percent 2 4 3 3 2" xfId="19290" xr:uid="{00000000-0005-0000-0000-0000984B0000}"/>
    <cellStyle name="Percent 2 4 3 3 2 2" xfId="19291" xr:uid="{00000000-0005-0000-0000-0000994B0000}"/>
    <cellStyle name="Percent 2 4 3 3 2 2 2" xfId="19292" xr:uid="{00000000-0005-0000-0000-00009A4B0000}"/>
    <cellStyle name="Percent 2 4 3 3 2 2 2 2" xfId="19293" xr:uid="{00000000-0005-0000-0000-00009B4B0000}"/>
    <cellStyle name="Percent 2 4 3 3 2 2 2 3" xfId="19294" xr:uid="{00000000-0005-0000-0000-00009C4B0000}"/>
    <cellStyle name="Percent 2 4 3 3 2 2 2 4" xfId="19295" xr:uid="{00000000-0005-0000-0000-00009D4B0000}"/>
    <cellStyle name="Percent 2 4 3 3 2 2 3" xfId="19296" xr:uid="{00000000-0005-0000-0000-00009E4B0000}"/>
    <cellStyle name="Percent 2 4 3 3 2 2 3 2" xfId="19297" xr:uid="{00000000-0005-0000-0000-00009F4B0000}"/>
    <cellStyle name="Percent 2 4 3 3 2 2 3 3" xfId="19298" xr:uid="{00000000-0005-0000-0000-0000A04B0000}"/>
    <cellStyle name="Percent 2 4 3 3 2 2 3 4" xfId="19299" xr:uid="{00000000-0005-0000-0000-0000A14B0000}"/>
    <cellStyle name="Percent 2 4 3 3 2 2 4" xfId="19300" xr:uid="{00000000-0005-0000-0000-0000A24B0000}"/>
    <cellStyle name="Percent 2 4 3 3 2 2 5" xfId="19301" xr:uid="{00000000-0005-0000-0000-0000A34B0000}"/>
    <cellStyle name="Percent 2 4 3 3 2 2 6" xfId="19302" xr:uid="{00000000-0005-0000-0000-0000A44B0000}"/>
    <cellStyle name="Percent 2 4 3 3 2 3" xfId="19303" xr:uid="{00000000-0005-0000-0000-0000A54B0000}"/>
    <cellStyle name="Percent 2 4 3 3 2 3 2" xfId="19304" xr:uid="{00000000-0005-0000-0000-0000A64B0000}"/>
    <cellStyle name="Percent 2 4 3 3 2 3 2 2" xfId="19305" xr:uid="{00000000-0005-0000-0000-0000A74B0000}"/>
    <cellStyle name="Percent 2 4 3 3 2 3 2 3" xfId="19306" xr:uid="{00000000-0005-0000-0000-0000A84B0000}"/>
    <cellStyle name="Percent 2 4 3 3 2 3 2 4" xfId="19307" xr:uid="{00000000-0005-0000-0000-0000A94B0000}"/>
    <cellStyle name="Percent 2 4 3 3 2 3 3" xfId="19308" xr:uid="{00000000-0005-0000-0000-0000AA4B0000}"/>
    <cellStyle name="Percent 2 4 3 3 2 3 3 2" xfId="19309" xr:uid="{00000000-0005-0000-0000-0000AB4B0000}"/>
    <cellStyle name="Percent 2 4 3 3 2 3 3 3" xfId="19310" xr:uid="{00000000-0005-0000-0000-0000AC4B0000}"/>
    <cellStyle name="Percent 2 4 3 3 2 3 3 4" xfId="19311" xr:uid="{00000000-0005-0000-0000-0000AD4B0000}"/>
    <cellStyle name="Percent 2 4 3 3 2 3 4" xfId="19312" xr:uid="{00000000-0005-0000-0000-0000AE4B0000}"/>
    <cellStyle name="Percent 2 4 3 3 2 3 5" xfId="19313" xr:uid="{00000000-0005-0000-0000-0000AF4B0000}"/>
    <cellStyle name="Percent 2 4 3 3 2 3 6" xfId="19314" xr:uid="{00000000-0005-0000-0000-0000B04B0000}"/>
    <cellStyle name="Percent 2 4 3 3 2 4" xfId="19315" xr:uid="{00000000-0005-0000-0000-0000B14B0000}"/>
    <cellStyle name="Percent 2 4 3 3 2 4 2" xfId="19316" xr:uid="{00000000-0005-0000-0000-0000B24B0000}"/>
    <cellStyle name="Percent 2 4 3 3 2 4 3" xfId="19317" xr:uid="{00000000-0005-0000-0000-0000B34B0000}"/>
    <cellStyle name="Percent 2 4 3 3 2 4 4" xfId="19318" xr:uid="{00000000-0005-0000-0000-0000B44B0000}"/>
    <cellStyle name="Percent 2 4 3 3 2 5" xfId="19319" xr:uid="{00000000-0005-0000-0000-0000B54B0000}"/>
    <cellStyle name="Percent 2 4 3 3 2 5 2" xfId="19320" xr:uid="{00000000-0005-0000-0000-0000B64B0000}"/>
    <cellStyle name="Percent 2 4 3 3 2 5 3" xfId="19321" xr:uid="{00000000-0005-0000-0000-0000B74B0000}"/>
    <cellStyle name="Percent 2 4 3 3 2 5 4" xfId="19322" xr:uid="{00000000-0005-0000-0000-0000B84B0000}"/>
    <cellStyle name="Percent 2 4 3 3 2 6" xfId="19323" xr:uid="{00000000-0005-0000-0000-0000B94B0000}"/>
    <cellStyle name="Percent 2 4 3 3 2 7" xfId="19324" xr:uid="{00000000-0005-0000-0000-0000BA4B0000}"/>
    <cellStyle name="Percent 2 4 3 3 2 8" xfId="19325" xr:uid="{00000000-0005-0000-0000-0000BB4B0000}"/>
    <cellStyle name="Percent 2 4 3 3 3" xfId="19326" xr:uid="{00000000-0005-0000-0000-0000BC4B0000}"/>
    <cellStyle name="Percent 2 4 3 3 3 2" xfId="19327" xr:uid="{00000000-0005-0000-0000-0000BD4B0000}"/>
    <cellStyle name="Percent 2 4 3 3 3 2 2" xfId="19328" xr:uid="{00000000-0005-0000-0000-0000BE4B0000}"/>
    <cellStyle name="Percent 2 4 3 3 3 2 2 2" xfId="19329" xr:uid="{00000000-0005-0000-0000-0000BF4B0000}"/>
    <cellStyle name="Percent 2 4 3 3 3 2 2 3" xfId="19330" xr:uid="{00000000-0005-0000-0000-0000C04B0000}"/>
    <cellStyle name="Percent 2 4 3 3 3 2 2 4" xfId="19331" xr:uid="{00000000-0005-0000-0000-0000C14B0000}"/>
    <cellStyle name="Percent 2 4 3 3 3 2 3" xfId="19332" xr:uid="{00000000-0005-0000-0000-0000C24B0000}"/>
    <cellStyle name="Percent 2 4 3 3 3 2 3 2" xfId="19333" xr:uid="{00000000-0005-0000-0000-0000C34B0000}"/>
    <cellStyle name="Percent 2 4 3 3 3 2 3 3" xfId="19334" xr:uid="{00000000-0005-0000-0000-0000C44B0000}"/>
    <cellStyle name="Percent 2 4 3 3 3 2 3 4" xfId="19335" xr:uid="{00000000-0005-0000-0000-0000C54B0000}"/>
    <cellStyle name="Percent 2 4 3 3 3 2 4" xfId="19336" xr:uid="{00000000-0005-0000-0000-0000C64B0000}"/>
    <cellStyle name="Percent 2 4 3 3 3 2 5" xfId="19337" xr:uid="{00000000-0005-0000-0000-0000C74B0000}"/>
    <cellStyle name="Percent 2 4 3 3 3 2 6" xfId="19338" xr:uid="{00000000-0005-0000-0000-0000C84B0000}"/>
    <cellStyle name="Percent 2 4 3 3 3 3" xfId="19339" xr:uid="{00000000-0005-0000-0000-0000C94B0000}"/>
    <cellStyle name="Percent 2 4 3 3 3 3 2" xfId="19340" xr:uid="{00000000-0005-0000-0000-0000CA4B0000}"/>
    <cellStyle name="Percent 2 4 3 3 3 3 2 2" xfId="19341" xr:uid="{00000000-0005-0000-0000-0000CB4B0000}"/>
    <cellStyle name="Percent 2 4 3 3 3 3 2 3" xfId="19342" xr:uid="{00000000-0005-0000-0000-0000CC4B0000}"/>
    <cellStyle name="Percent 2 4 3 3 3 3 2 4" xfId="19343" xr:uid="{00000000-0005-0000-0000-0000CD4B0000}"/>
    <cellStyle name="Percent 2 4 3 3 3 3 3" xfId="19344" xr:uid="{00000000-0005-0000-0000-0000CE4B0000}"/>
    <cellStyle name="Percent 2 4 3 3 3 3 3 2" xfId="19345" xr:uid="{00000000-0005-0000-0000-0000CF4B0000}"/>
    <cellStyle name="Percent 2 4 3 3 3 3 3 3" xfId="19346" xr:uid="{00000000-0005-0000-0000-0000D04B0000}"/>
    <cellStyle name="Percent 2 4 3 3 3 3 3 4" xfId="19347" xr:uid="{00000000-0005-0000-0000-0000D14B0000}"/>
    <cellStyle name="Percent 2 4 3 3 3 3 4" xfId="19348" xr:uid="{00000000-0005-0000-0000-0000D24B0000}"/>
    <cellStyle name="Percent 2 4 3 3 3 3 5" xfId="19349" xr:uid="{00000000-0005-0000-0000-0000D34B0000}"/>
    <cellStyle name="Percent 2 4 3 3 3 3 6" xfId="19350" xr:uid="{00000000-0005-0000-0000-0000D44B0000}"/>
    <cellStyle name="Percent 2 4 3 3 3 4" xfId="19351" xr:uid="{00000000-0005-0000-0000-0000D54B0000}"/>
    <cellStyle name="Percent 2 4 3 3 3 4 2" xfId="19352" xr:uid="{00000000-0005-0000-0000-0000D64B0000}"/>
    <cellStyle name="Percent 2 4 3 3 3 4 3" xfId="19353" xr:uid="{00000000-0005-0000-0000-0000D74B0000}"/>
    <cellStyle name="Percent 2 4 3 3 3 4 4" xfId="19354" xr:uid="{00000000-0005-0000-0000-0000D84B0000}"/>
    <cellStyle name="Percent 2 4 3 3 3 5" xfId="19355" xr:uid="{00000000-0005-0000-0000-0000D94B0000}"/>
    <cellStyle name="Percent 2 4 3 3 3 5 2" xfId="19356" xr:uid="{00000000-0005-0000-0000-0000DA4B0000}"/>
    <cellStyle name="Percent 2 4 3 3 3 5 3" xfId="19357" xr:uid="{00000000-0005-0000-0000-0000DB4B0000}"/>
    <cellStyle name="Percent 2 4 3 3 3 5 4" xfId="19358" xr:uid="{00000000-0005-0000-0000-0000DC4B0000}"/>
    <cellStyle name="Percent 2 4 3 3 3 6" xfId="19359" xr:uid="{00000000-0005-0000-0000-0000DD4B0000}"/>
    <cellStyle name="Percent 2 4 3 3 3 7" xfId="19360" xr:uid="{00000000-0005-0000-0000-0000DE4B0000}"/>
    <cellStyle name="Percent 2 4 3 3 3 8" xfId="19361" xr:uid="{00000000-0005-0000-0000-0000DF4B0000}"/>
    <cellStyle name="Percent 2 4 3 3 4" xfId="19362" xr:uid="{00000000-0005-0000-0000-0000E04B0000}"/>
    <cellStyle name="Percent 2 4 3 3 4 2" xfId="19363" xr:uid="{00000000-0005-0000-0000-0000E14B0000}"/>
    <cellStyle name="Percent 2 4 3 3 4 2 2" xfId="19364" xr:uid="{00000000-0005-0000-0000-0000E24B0000}"/>
    <cellStyle name="Percent 2 4 3 3 4 2 3" xfId="19365" xr:uid="{00000000-0005-0000-0000-0000E34B0000}"/>
    <cellStyle name="Percent 2 4 3 3 4 2 4" xfId="19366" xr:uid="{00000000-0005-0000-0000-0000E44B0000}"/>
    <cellStyle name="Percent 2 4 3 3 4 3" xfId="19367" xr:uid="{00000000-0005-0000-0000-0000E54B0000}"/>
    <cellStyle name="Percent 2 4 3 3 4 3 2" xfId="19368" xr:uid="{00000000-0005-0000-0000-0000E64B0000}"/>
    <cellStyle name="Percent 2 4 3 3 4 3 3" xfId="19369" xr:uid="{00000000-0005-0000-0000-0000E74B0000}"/>
    <cellStyle name="Percent 2 4 3 3 4 3 4" xfId="19370" xr:uid="{00000000-0005-0000-0000-0000E84B0000}"/>
    <cellStyle name="Percent 2 4 3 3 4 4" xfId="19371" xr:uid="{00000000-0005-0000-0000-0000E94B0000}"/>
    <cellStyle name="Percent 2 4 3 3 4 5" xfId="19372" xr:uid="{00000000-0005-0000-0000-0000EA4B0000}"/>
    <cellStyle name="Percent 2 4 3 3 4 6" xfId="19373" xr:uid="{00000000-0005-0000-0000-0000EB4B0000}"/>
    <cellStyle name="Percent 2 4 3 3 5" xfId="19374" xr:uid="{00000000-0005-0000-0000-0000EC4B0000}"/>
    <cellStyle name="Percent 2 4 3 3 5 2" xfId="19375" xr:uid="{00000000-0005-0000-0000-0000ED4B0000}"/>
    <cellStyle name="Percent 2 4 3 3 5 2 2" xfId="19376" xr:uid="{00000000-0005-0000-0000-0000EE4B0000}"/>
    <cellStyle name="Percent 2 4 3 3 5 2 3" xfId="19377" xr:uid="{00000000-0005-0000-0000-0000EF4B0000}"/>
    <cellStyle name="Percent 2 4 3 3 5 2 4" xfId="19378" xr:uid="{00000000-0005-0000-0000-0000F04B0000}"/>
    <cellStyle name="Percent 2 4 3 3 5 3" xfId="19379" xr:uid="{00000000-0005-0000-0000-0000F14B0000}"/>
    <cellStyle name="Percent 2 4 3 3 5 3 2" xfId="19380" xr:uid="{00000000-0005-0000-0000-0000F24B0000}"/>
    <cellStyle name="Percent 2 4 3 3 5 3 3" xfId="19381" xr:uid="{00000000-0005-0000-0000-0000F34B0000}"/>
    <cellStyle name="Percent 2 4 3 3 5 3 4" xfId="19382" xr:uid="{00000000-0005-0000-0000-0000F44B0000}"/>
    <cellStyle name="Percent 2 4 3 3 5 4" xfId="19383" xr:uid="{00000000-0005-0000-0000-0000F54B0000}"/>
    <cellStyle name="Percent 2 4 3 3 5 5" xfId="19384" xr:uid="{00000000-0005-0000-0000-0000F64B0000}"/>
    <cellStyle name="Percent 2 4 3 3 5 6" xfId="19385" xr:uid="{00000000-0005-0000-0000-0000F74B0000}"/>
    <cellStyle name="Percent 2 4 3 3 6" xfId="19386" xr:uid="{00000000-0005-0000-0000-0000F84B0000}"/>
    <cellStyle name="Percent 2 4 3 3 6 2" xfId="19387" xr:uid="{00000000-0005-0000-0000-0000F94B0000}"/>
    <cellStyle name="Percent 2 4 3 3 6 3" xfId="19388" xr:uid="{00000000-0005-0000-0000-0000FA4B0000}"/>
    <cellStyle name="Percent 2 4 3 3 6 4" xfId="19389" xr:uid="{00000000-0005-0000-0000-0000FB4B0000}"/>
    <cellStyle name="Percent 2 4 3 3 7" xfId="19390" xr:uid="{00000000-0005-0000-0000-0000FC4B0000}"/>
    <cellStyle name="Percent 2 4 3 3 7 2" xfId="19391" xr:uid="{00000000-0005-0000-0000-0000FD4B0000}"/>
    <cellStyle name="Percent 2 4 3 3 7 3" xfId="19392" xr:uid="{00000000-0005-0000-0000-0000FE4B0000}"/>
    <cellStyle name="Percent 2 4 3 3 7 4" xfId="19393" xr:uid="{00000000-0005-0000-0000-0000FF4B0000}"/>
    <cellStyle name="Percent 2 4 3 3 8" xfId="19394" xr:uid="{00000000-0005-0000-0000-0000004C0000}"/>
    <cellStyle name="Percent 2 4 3 3 9" xfId="19395" xr:uid="{00000000-0005-0000-0000-0000014C0000}"/>
    <cellStyle name="Percent 2 4 3 4" xfId="19396" xr:uid="{00000000-0005-0000-0000-0000024C0000}"/>
    <cellStyle name="Percent 2 4 3 4 2" xfId="19397" xr:uid="{00000000-0005-0000-0000-0000034C0000}"/>
    <cellStyle name="Percent 2 4 3 4 2 2" xfId="19398" xr:uid="{00000000-0005-0000-0000-0000044C0000}"/>
    <cellStyle name="Percent 2 4 3 4 2 2 2" xfId="19399" xr:uid="{00000000-0005-0000-0000-0000054C0000}"/>
    <cellStyle name="Percent 2 4 3 4 2 2 3" xfId="19400" xr:uid="{00000000-0005-0000-0000-0000064C0000}"/>
    <cellStyle name="Percent 2 4 3 4 2 2 4" xfId="19401" xr:uid="{00000000-0005-0000-0000-0000074C0000}"/>
    <cellStyle name="Percent 2 4 3 4 2 3" xfId="19402" xr:uid="{00000000-0005-0000-0000-0000084C0000}"/>
    <cellStyle name="Percent 2 4 3 4 2 3 2" xfId="19403" xr:uid="{00000000-0005-0000-0000-0000094C0000}"/>
    <cellStyle name="Percent 2 4 3 4 2 3 3" xfId="19404" xr:uid="{00000000-0005-0000-0000-00000A4C0000}"/>
    <cellStyle name="Percent 2 4 3 4 2 3 4" xfId="19405" xr:uid="{00000000-0005-0000-0000-00000B4C0000}"/>
    <cellStyle name="Percent 2 4 3 4 2 4" xfId="19406" xr:uid="{00000000-0005-0000-0000-00000C4C0000}"/>
    <cellStyle name="Percent 2 4 3 4 2 5" xfId="19407" xr:uid="{00000000-0005-0000-0000-00000D4C0000}"/>
    <cellStyle name="Percent 2 4 3 4 2 6" xfId="19408" xr:uid="{00000000-0005-0000-0000-00000E4C0000}"/>
    <cellStyle name="Percent 2 4 3 4 3" xfId="19409" xr:uid="{00000000-0005-0000-0000-00000F4C0000}"/>
    <cellStyle name="Percent 2 4 3 4 3 2" xfId="19410" xr:uid="{00000000-0005-0000-0000-0000104C0000}"/>
    <cellStyle name="Percent 2 4 3 4 3 2 2" xfId="19411" xr:uid="{00000000-0005-0000-0000-0000114C0000}"/>
    <cellStyle name="Percent 2 4 3 4 3 2 3" xfId="19412" xr:uid="{00000000-0005-0000-0000-0000124C0000}"/>
    <cellStyle name="Percent 2 4 3 4 3 2 4" xfId="19413" xr:uid="{00000000-0005-0000-0000-0000134C0000}"/>
    <cellStyle name="Percent 2 4 3 4 3 3" xfId="19414" xr:uid="{00000000-0005-0000-0000-0000144C0000}"/>
    <cellStyle name="Percent 2 4 3 4 3 3 2" xfId="19415" xr:uid="{00000000-0005-0000-0000-0000154C0000}"/>
    <cellStyle name="Percent 2 4 3 4 3 3 3" xfId="19416" xr:uid="{00000000-0005-0000-0000-0000164C0000}"/>
    <cellStyle name="Percent 2 4 3 4 3 3 4" xfId="19417" xr:uid="{00000000-0005-0000-0000-0000174C0000}"/>
    <cellStyle name="Percent 2 4 3 4 3 4" xfId="19418" xr:uid="{00000000-0005-0000-0000-0000184C0000}"/>
    <cellStyle name="Percent 2 4 3 4 3 5" xfId="19419" xr:uid="{00000000-0005-0000-0000-0000194C0000}"/>
    <cellStyle name="Percent 2 4 3 4 3 6" xfId="19420" xr:uid="{00000000-0005-0000-0000-00001A4C0000}"/>
    <cellStyle name="Percent 2 4 3 4 4" xfId="19421" xr:uid="{00000000-0005-0000-0000-00001B4C0000}"/>
    <cellStyle name="Percent 2 4 3 4 4 2" xfId="19422" xr:uid="{00000000-0005-0000-0000-00001C4C0000}"/>
    <cellStyle name="Percent 2 4 3 4 4 3" xfId="19423" xr:uid="{00000000-0005-0000-0000-00001D4C0000}"/>
    <cellStyle name="Percent 2 4 3 4 4 4" xfId="19424" xr:uid="{00000000-0005-0000-0000-00001E4C0000}"/>
    <cellStyle name="Percent 2 4 3 4 5" xfId="19425" xr:uid="{00000000-0005-0000-0000-00001F4C0000}"/>
    <cellStyle name="Percent 2 4 3 4 5 2" xfId="19426" xr:uid="{00000000-0005-0000-0000-0000204C0000}"/>
    <cellStyle name="Percent 2 4 3 4 5 3" xfId="19427" xr:uid="{00000000-0005-0000-0000-0000214C0000}"/>
    <cellStyle name="Percent 2 4 3 4 5 4" xfId="19428" xr:uid="{00000000-0005-0000-0000-0000224C0000}"/>
    <cellStyle name="Percent 2 4 3 4 6" xfId="19429" xr:uid="{00000000-0005-0000-0000-0000234C0000}"/>
    <cellStyle name="Percent 2 4 3 4 7" xfId="19430" xr:uid="{00000000-0005-0000-0000-0000244C0000}"/>
    <cellStyle name="Percent 2 4 3 4 8" xfId="19431" xr:uid="{00000000-0005-0000-0000-0000254C0000}"/>
    <cellStyle name="Percent 2 4 3 5" xfId="19432" xr:uid="{00000000-0005-0000-0000-0000264C0000}"/>
    <cellStyle name="Percent 2 4 3 5 2" xfId="19433" xr:uid="{00000000-0005-0000-0000-0000274C0000}"/>
    <cellStyle name="Percent 2 4 3 5 2 2" xfId="19434" xr:uid="{00000000-0005-0000-0000-0000284C0000}"/>
    <cellStyle name="Percent 2 4 3 5 2 2 2" xfId="19435" xr:uid="{00000000-0005-0000-0000-0000294C0000}"/>
    <cellStyle name="Percent 2 4 3 5 2 2 3" xfId="19436" xr:uid="{00000000-0005-0000-0000-00002A4C0000}"/>
    <cellStyle name="Percent 2 4 3 5 2 2 4" xfId="19437" xr:uid="{00000000-0005-0000-0000-00002B4C0000}"/>
    <cellStyle name="Percent 2 4 3 5 2 3" xfId="19438" xr:uid="{00000000-0005-0000-0000-00002C4C0000}"/>
    <cellStyle name="Percent 2 4 3 5 2 3 2" xfId="19439" xr:uid="{00000000-0005-0000-0000-00002D4C0000}"/>
    <cellStyle name="Percent 2 4 3 5 2 3 3" xfId="19440" xr:uid="{00000000-0005-0000-0000-00002E4C0000}"/>
    <cellStyle name="Percent 2 4 3 5 2 3 4" xfId="19441" xr:uid="{00000000-0005-0000-0000-00002F4C0000}"/>
    <cellStyle name="Percent 2 4 3 5 2 4" xfId="19442" xr:uid="{00000000-0005-0000-0000-0000304C0000}"/>
    <cellStyle name="Percent 2 4 3 5 2 5" xfId="19443" xr:uid="{00000000-0005-0000-0000-0000314C0000}"/>
    <cellStyle name="Percent 2 4 3 5 2 6" xfId="19444" xr:uid="{00000000-0005-0000-0000-0000324C0000}"/>
    <cellStyle name="Percent 2 4 3 5 3" xfId="19445" xr:uid="{00000000-0005-0000-0000-0000334C0000}"/>
    <cellStyle name="Percent 2 4 3 5 3 2" xfId="19446" xr:uid="{00000000-0005-0000-0000-0000344C0000}"/>
    <cellStyle name="Percent 2 4 3 5 3 2 2" xfId="19447" xr:uid="{00000000-0005-0000-0000-0000354C0000}"/>
    <cellStyle name="Percent 2 4 3 5 3 2 3" xfId="19448" xr:uid="{00000000-0005-0000-0000-0000364C0000}"/>
    <cellStyle name="Percent 2 4 3 5 3 2 4" xfId="19449" xr:uid="{00000000-0005-0000-0000-0000374C0000}"/>
    <cellStyle name="Percent 2 4 3 5 3 3" xfId="19450" xr:uid="{00000000-0005-0000-0000-0000384C0000}"/>
    <cellStyle name="Percent 2 4 3 5 3 3 2" xfId="19451" xr:uid="{00000000-0005-0000-0000-0000394C0000}"/>
    <cellStyle name="Percent 2 4 3 5 3 3 3" xfId="19452" xr:uid="{00000000-0005-0000-0000-00003A4C0000}"/>
    <cellStyle name="Percent 2 4 3 5 3 3 4" xfId="19453" xr:uid="{00000000-0005-0000-0000-00003B4C0000}"/>
    <cellStyle name="Percent 2 4 3 5 3 4" xfId="19454" xr:uid="{00000000-0005-0000-0000-00003C4C0000}"/>
    <cellStyle name="Percent 2 4 3 5 3 5" xfId="19455" xr:uid="{00000000-0005-0000-0000-00003D4C0000}"/>
    <cellStyle name="Percent 2 4 3 5 3 6" xfId="19456" xr:uid="{00000000-0005-0000-0000-00003E4C0000}"/>
    <cellStyle name="Percent 2 4 3 5 4" xfId="19457" xr:uid="{00000000-0005-0000-0000-00003F4C0000}"/>
    <cellStyle name="Percent 2 4 3 5 4 2" xfId="19458" xr:uid="{00000000-0005-0000-0000-0000404C0000}"/>
    <cellStyle name="Percent 2 4 3 5 4 3" xfId="19459" xr:uid="{00000000-0005-0000-0000-0000414C0000}"/>
    <cellStyle name="Percent 2 4 3 5 4 4" xfId="19460" xr:uid="{00000000-0005-0000-0000-0000424C0000}"/>
    <cellStyle name="Percent 2 4 3 5 5" xfId="19461" xr:uid="{00000000-0005-0000-0000-0000434C0000}"/>
    <cellStyle name="Percent 2 4 3 5 5 2" xfId="19462" xr:uid="{00000000-0005-0000-0000-0000444C0000}"/>
    <cellStyle name="Percent 2 4 3 5 5 3" xfId="19463" xr:uid="{00000000-0005-0000-0000-0000454C0000}"/>
    <cellStyle name="Percent 2 4 3 5 5 4" xfId="19464" xr:uid="{00000000-0005-0000-0000-0000464C0000}"/>
    <cellStyle name="Percent 2 4 3 5 6" xfId="19465" xr:uid="{00000000-0005-0000-0000-0000474C0000}"/>
    <cellStyle name="Percent 2 4 3 5 7" xfId="19466" xr:uid="{00000000-0005-0000-0000-0000484C0000}"/>
    <cellStyle name="Percent 2 4 3 5 8" xfId="19467" xr:uid="{00000000-0005-0000-0000-0000494C0000}"/>
    <cellStyle name="Percent 2 4 3 6" xfId="19468" xr:uid="{00000000-0005-0000-0000-00004A4C0000}"/>
    <cellStyle name="Percent 2 4 3 6 2" xfId="19469" xr:uid="{00000000-0005-0000-0000-00004B4C0000}"/>
    <cellStyle name="Percent 2 4 3 6 2 2" xfId="19470" xr:uid="{00000000-0005-0000-0000-00004C4C0000}"/>
    <cellStyle name="Percent 2 4 3 6 2 2 2" xfId="19471" xr:uid="{00000000-0005-0000-0000-00004D4C0000}"/>
    <cellStyle name="Percent 2 4 3 6 2 2 3" xfId="19472" xr:uid="{00000000-0005-0000-0000-00004E4C0000}"/>
    <cellStyle name="Percent 2 4 3 6 2 2 4" xfId="19473" xr:uid="{00000000-0005-0000-0000-00004F4C0000}"/>
    <cellStyle name="Percent 2 4 3 6 2 3" xfId="19474" xr:uid="{00000000-0005-0000-0000-0000504C0000}"/>
    <cellStyle name="Percent 2 4 3 6 2 3 2" xfId="19475" xr:uid="{00000000-0005-0000-0000-0000514C0000}"/>
    <cellStyle name="Percent 2 4 3 6 2 3 3" xfId="19476" xr:uid="{00000000-0005-0000-0000-0000524C0000}"/>
    <cellStyle name="Percent 2 4 3 6 2 3 4" xfId="19477" xr:uid="{00000000-0005-0000-0000-0000534C0000}"/>
    <cellStyle name="Percent 2 4 3 6 2 4" xfId="19478" xr:uid="{00000000-0005-0000-0000-0000544C0000}"/>
    <cellStyle name="Percent 2 4 3 6 2 5" xfId="19479" xr:uid="{00000000-0005-0000-0000-0000554C0000}"/>
    <cellStyle name="Percent 2 4 3 6 2 6" xfId="19480" xr:uid="{00000000-0005-0000-0000-0000564C0000}"/>
    <cellStyle name="Percent 2 4 3 6 3" xfId="19481" xr:uid="{00000000-0005-0000-0000-0000574C0000}"/>
    <cellStyle name="Percent 2 4 3 6 3 2" xfId="19482" xr:uid="{00000000-0005-0000-0000-0000584C0000}"/>
    <cellStyle name="Percent 2 4 3 6 3 2 2" xfId="19483" xr:uid="{00000000-0005-0000-0000-0000594C0000}"/>
    <cellStyle name="Percent 2 4 3 6 3 2 3" xfId="19484" xr:uid="{00000000-0005-0000-0000-00005A4C0000}"/>
    <cellStyle name="Percent 2 4 3 6 3 2 4" xfId="19485" xr:uid="{00000000-0005-0000-0000-00005B4C0000}"/>
    <cellStyle name="Percent 2 4 3 6 3 3" xfId="19486" xr:uid="{00000000-0005-0000-0000-00005C4C0000}"/>
    <cellStyle name="Percent 2 4 3 6 3 3 2" xfId="19487" xr:uid="{00000000-0005-0000-0000-00005D4C0000}"/>
    <cellStyle name="Percent 2 4 3 6 3 3 3" xfId="19488" xr:uid="{00000000-0005-0000-0000-00005E4C0000}"/>
    <cellStyle name="Percent 2 4 3 6 3 3 4" xfId="19489" xr:uid="{00000000-0005-0000-0000-00005F4C0000}"/>
    <cellStyle name="Percent 2 4 3 6 3 4" xfId="19490" xr:uid="{00000000-0005-0000-0000-0000604C0000}"/>
    <cellStyle name="Percent 2 4 3 6 3 5" xfId="19491" xr:uid="{00000000-0005-0000-0000-0000614C0000}"/>
    <cellStyle name="Percent 2 4 3 6 3 6" xfId="19492" xr:uid="{00000000-0005-0000-0000-0000624C0000}"/>
    <cellStyle name="Percent 2 4 3 6 4" xfId="19493" xr:uid="{00000000-0005-0000-0000-0000634C0000}"/>
    <cellStyle name="Percent 2 4 3 6 4 2" xfId="19494" xr:uid="{00000000-0005-0000-0000-0000644C0000}"/>
    <cellStyle name="Percent 2 4 3 6 4 3" xfId="19495" xr:uid="{00000000-0005-0000-0000-0000654C0000}"/>
    <cellStyle name="Percent 2 4 3 6 4 4" xfId="19496" xr:uid="{00000000-0005-0000-0000-0000664C0000}"/>
    <cellStyle name="Percent 2 4 3 6 5" xfId="19497" xr:uid="{00000000-0005-0000-0000-0000674C0000}"/>
    <cellStyle name="Percent 2 4 3 6 5 2" xfId="19498" xr:uid="{00000000-0005-0000-0000-0000684C0000}"/>
    <cellStyle name="Percent 2 4 3 6 5 3" xfId="19499" xr:uid="{00000000-0005-0000-0000-0000694C0000}"/>
    <cellStyle name="Percent 2 4 3 6 5 4" xfId="19500" xr:uid="{00000000-0005-0000-0000-00006A4C0000}"/>
    <cellStyle name="Percent 2 4 3 6 6" xfId="19501" xr:uid="{00000000-0005-0000-0000-00006B4C0000}"/>
    <cellStyle name="Percent 2 4 3 6 7" xfId="19502" xr:uid="{00000000-0005-0000-0000-00006C4C0000}"/>
    <cellStyle name="Percent 2 4 3 6 8" xfId="19503" xr:uid="{00000000-0005-0000-0000-00006D4C0000}"/>
    <cellStyle name="Percent 2 4 3 7" xfId="19504" xr:uid="{00000000-0005-0000-0000-00006E4C0000}"/>
    <cellStyle name="Percent 2 4 3 7 2" xfId="19505" xr:uid="{00000000-0005-0000-0000-00006F4C0000}"/>
    <cellStyle name="Percent 2 4 3 7 2 2" xfId="19506" xr:uid="{00000000-0005-0000-0000-0000704C0000}"/>
    <cellStyle name="Percent 2 4 3 7 2 3" xfId="19507" xr:uid="{00000000-0005-0000-0000-0000714C0000}"/>
    <cellStyle name="Percent 2 4 3 7 2 4" xfId="19508" xr:uid="{00000000-0005-0000-0000-0000724C0000}"/>
    <cellStyle name="Percent 2 4 3 7 3" xfId="19509" xr:uid="{00000000-0005-0000-0000-0000734C0000}"/>
    <cellStyle name="Percent 2 4 3 7 3 2" xfId="19510" xr:uid="{00000000-0005-0000-0000-0000744C0000}"/>
    <cellStyle name="Percent 2 4 3 7 3 3" xfId="19511" xr:uid="{00000000-0005-0000-0000-0000754C0000}"/>
    <cellStyle name="Percent 2 4 3 7 3 4" xfId="19512" xr:uid="{00000000-0005-0000-0000-0000764C0000}"/>
    <cellStyle name="Percent 2 4 3 7 4" xfId="19513" xr:uid="{00000000-0005-0000-0000-0000774C0000}"/>
    <cellStyle name="Percent 2 4 3 7 5" xfId="19514" xr:uid="{00000000-0005-0000-0000-0000784C0000}"/>
    <cellStyle name="Percent 2 4 3 7 6" xfId="19515" xr:uid="{00000000-0005-0000-0000-0000794C0000}"/>
    <cellStyle name="Percent 2 4 3 8" xfId="19516" xr:uid="{00000000-0005-0000-0000-00007A4C0000}"/>
    <cellStyle name="Percent 2 4 3 8 2" xfId="19517" xr:uid="{00000000-0005-0000-0000-00007B4C0000}"/>
    <cellStyle name="Percent 2 4 3 8 2 2" xfId="19518" xr:uid="{00000000-0005-0000-0000-00007C4C0000}"/>
    <cellStyle name="Percent 2 4 3 8 2 3" xfId="19519" xr:uid="{00000000-0005-0000-0000-00007D4C0000}"/>
    <cellStyle name="Percent 2 4 3 8 2 4" xfId="19520" xr:uid="{00000000-0005-0000-0000-00007E4C0000}"/>
    <cellStyle name="Percent 2 4 3 8 3" xfId="19521" xr:uid="{00000000-0005-0000-0000-00007F4C0000}"/>
    <cellStyle name="Percent 2 4 3 8 3 2" xfId="19522" xr:uid="{00000000-0005-0000-0000-0000804C0000}"/>
    <cellStyle name="Percent 2 4 3 8 3 3" xfId="19523" xr:uid="{00000000-0005-0000-0000-0000814C0000}"/>
    <cellStyle name="Percent 2 4 3 8 3 4" xfId="19524" xr:uid="{00000000-0005-0000-0000-0000824C0000}"/>
    <cellStyle name="Percent 2 4 3 8 4" xfId="19525" xr:uid="{00000000-0005-0000-0000-0000834C0000}"/>
    <cellStyle name="Percent 2 4 3 8 5" xfId="19526" xr:uid="{00000000-0005-0000-0000-0000844C0000}"/>
    <cellStyle name="Percent 2 4 3 8 6" xfId="19527" xr:uid="{00000000-0005-0000-0000-0000854C0000}"/>
    <cellStyle name="Percent 2 4 3 9" xfId="19528" xr:uid="{00000000-0005-0000-0000-0000864C0000}"/>
    <cellStyle name="Percent 2 4 3 9 2" xfId="19529" xr:uid="{00000000-0005-0000-0000-0000874C0000}"/>
    <cellStyle name="Percent 2 4 3 9 3" xfId="19530" xr:uid="{00000000-0005-0000-0000-0000884C0000}"/>
    <cellStyle name="Percent 2 4 3 9 4" xfId="19531" xr:uid="{00000000-0005-0000-0000-0000894C0000}"/>
    <cellStyle name="Percent 2 4 4" xfId="19532" xr:uid="{00000000-0005-0000-0000-00008A4C0000}"/>
    <cellStyle name="Percent 2 4 4 10" xfId="19533" xr:uid="{00000000-0005-0000-0000-00008B4C0000}"/>
    <cellStyle name="Percent 2 4 4 11" xfId="19534" xr:uid="{00000000-0005-0000-0000-00008C4C0000}"/>
    <cellStyle name="Percent 2 4 4 12" xfId="19535" xr:uid="{00000000-0005-0000-0000-00008D4C0000}"/>
    <cellStyle name="Percent 2 4 4 2" xfId="19536" xr:uid="{00000000-0005-0000-0000-00008E4C0000}"/>
    <cellStyle name="Percent 2 4 4 2 10" xfId="19537" xr:uid="{00000000-0005-0000-0000-00008F4C0000}"/>
    <cellStyle name="Percent 2 4 4 2 2" xfId="19538" xr:uid="{00000000-0005-0000-0000-0000904C0000}"/>
    <cellStyle name="Percent 2 4 4 2 2 2" xfId="19539" xr:uid="{00000000-0005-0000-0000-0000914C0000}"/>
    <cellStyle name="Percent 2 4 4 2 2 2 2" xfId="19540" xr:uid="{00000000-0005-0000-0000-0000924C0000}"/>
    <cellStyle name="Percent 2 4 4 2 2 2 2 2" xfId="19541" xr:uid="{00000000-0005-0000-0000-0000934C0000}"/>
    <cellStyle name="Percent 2 4 4 2 2 2 2 3" xfId="19542" xr:uid="{00000000-0005-0000-0000-0000944C0000}"/>
    <cellStyle name="Percent 2 4 4 2 2 2 2 4" xfId="19543" xr:uid="{00000000-0005-0000-0000-0000954C0000}"/>
    <cellStyle name="Percent 2 4 4 2 2 2 3" xfId="19544" xr:uid="{00000000-0005-0000-0000-0000964C0000}"/>
    <cellStyle name="Percent 2 4 4 2 2 2 3 2" xfId="19545" xr:uid="{00000000-0005-0000-0000-0000974C0000}"/>
    <cellStyle name="Percent 2 4 4 2 2 2 3 3" xfId="19546" xr:uid="{00000000-0005-0000-0000-0000984C0000}"/>
    <cellStyle name="Percent 2 4 4 2 2 2 3 4" xfId="19547" xr:uid="{00000000-0005-0000-0000-0000994C0000}"/>
    <cellStyle name="Percent 2 4 4 2 2 2 4" xfId="19548" xr:uid="{00000000-0005-0000-0000-00009A4C0000}"/>
    <cellStyle name="Percent 2 4 4 2 2 2 5" xfId="19549" xr:uid="{00000000-0005-0000-0000-00009B4C0000}"/>
    <cellStyle name="Percent 2 4 4 2 2 2 6" xfId="19550" xr:uid="{00000000-0005-0000-0000-00009C4C0000}"/>
    <cellStyle name="Percent 2 4 4 2 2 3" xfId="19551" xr:uid="{00000000-0005-0000-0000-00009D4C0000}"/>
    <cellStyle name="Percent 2 4 4 2 2 3 2" xfId="19552" xr:uid="{00000000-0005-0000-0000-00009E4C0000}"/>
    <cellStyle name="Percent 2 4 4 2 2 3 2 2" xfId="19553" xr:uid="{00000000-0005-0000-0000-00009F4C0000}"/>
    <cellStyle name="Percent 2 4 4 2 2 3 2 3" xfId="19554" xr:uid="{00000000-0005-0000-0000-0000A04C0000}"/>
    <cellStyle name="Percent 2 4 4 2 2 3 2 4" xfId="19555" xr:uid="{00000000-0005-0000-0000-0000A14C0000}"/>
    <cellStyle name="Percent 2 4 4 2 2 3 3" xfId="19556" xr:uid="{00000000-0005-0000-0000-0000A24C0000}"/>
    <cellStyle name="Percent 2 4 4 2 2 3 3 2" xfId="19557" xr:uid="{00000000-0005-0000-0000-0000A34C0000}"/>
    <cellStyle name="Percent 2 4 4 2 2 3 3 3" xfId="19558" xr:uid="{00000000-0005-0000-0000-0000A44C0000}"/>
    <cellStyle name="Percent 2 4 4 2 2 3 3 4" xfId="19559" xr:uid="{00000000-0005-0000-0000-0000A54C0000}"/>
    <cellStyle name="Percent 2 4 4 2 2 3 4" xfId="19560" xr:uid="{00000000-0005-0000-0000-0000A64C0000}"/>
    <cellStyle name="Percent 2 4 4 2 2 3 5" xfId="19561" xr:uid="{00000000-0005-0000-0000-0000A74C0000}"/>
    <cellStyle name="Percent 2 4 4 2 2 3 6" xfId="19562" xr:uid="{00000000-0005-0000-0000-0000A84C0000}"/>
    <cellStyle name="Percent 2 4 4 2 2 4" xfId="19563" xr:uid="{00000000-0005-0000-0000-0000A94C0000}"/>
    <cellStyle name="Percent 2 4 4 2 2 4 2" xfId="19564" xr:uid="{00000000-0005-0000-0000-0000AA4C0000}"/>
    <cellStyle name="Percent 2 4 4 2 2 4 3" xfId="19565" xr:uid="{00000000-0005-0000-0000-0000AB4C0000}"/>
    <cellStyle name="Percent 2 4 4 2 2 4 4" xfId="19566" xr:uid="{00000000-0005-0000-0000-0000AC4C0000}"/>
    <cellStyle name="Percent 2 4 4 2 2 5" xfId="19567" xr:uid="{00000000-0005-0000-0000-0000AD4C0000}"/>
    <cellStyle name="Percent 2 4 4 2 2 5 2" xfId="19568" xr:uid="{00000000-0005-0000-0000-0000AE4C0000}"/>
    <cellStyle name="Percent 2 4 4 2 2 5 3" xfId="19569" xr:uid="{00000000-0005-0000-0000-0000AF4C0000}"/>
    <cellStyle name="Percent 2 4 4 2 2 5 4" xfId="19570" xr:uid="{00000000-0005-0000-0000-0000B04C0000}"/>
    <cellStyle name="Percent 2 4 4 2 2 6" xfId="19571" xr:uid="{00000000-0005-0000-0000-0000B14C0000}"/>
    <cellStyle name="Percent 2 4 4 2 2 7" xfId="19572" xr:uid="{00000000-0005-0000-0000-0000B24C0000}"/>
    <cellStyle name="Percent 2 4 4 2 2 8" xfId="19573" xr:uid="{00000000-0005-0000-0000-0000B34C0000}"/>
    <cellStyle name="Percent 2 4 4 2 3" xfId="19574" xr:uid="{00000000-0005-0000-0000-0000B44C0000}"/>
    <cellStyle name="Percent 2 4 4 2 3 2" xfId="19575" xr:uid="{00000000-0005-0000-0000-0000B54C0000}"/>
    <cellStyle name="Percent 2 4 4 2 3 2 2" xfId="19576" xr:uid="{00000000-0005-0000-0000-0000B64C0000}"/>
    <cellStyle name="Percent 2 4 4 2 3 2 2 2" xfId="19577" xr:uid="{00000000-0005-0000-0000-0000B74C0000}"/>
    <cellStyle name="Percent 2 4 4 2 3 2 2 3" xfId="19578" xr:uid="{00000000-0005-0000-0000-0000B84C0000}"/>
    <cellStyle name="Percent 2 4 4 2 3 2 2 4" xfId="19579" xr:uid="{00000000-0005-0000-0000-0000B94C0000}"/>
    <cellStyle name="Percent 2 4 4 2 3 2 3" xfId="19580" xr:uid="{00000000-0005-0000-0000-0000BA4C0000}"/>
    <cellStyle name="Percent 2 4 4 2 3 2 3 2" xfId="19581" xr:uid="{00000000-0005-0000-0000-0000BB4C0000}"/>
    <cellStyle name="Percent 2 4 4 2 3 2 3 3" xfId="19582" xr:uid="{00000000-0005-0000-0000-0000BC4C0000}"/>
    <cellStyle name="Percent 2 4 4 2 3 2 3 4" xfId="19583" xr:uid="{00000000-0005-0000-0000-0000BD4C0000}"/>
    <cellStyle name="Percent 2 4 4 2 3 2 4" xfId="19584" xr:uid="{00000000-0005-0000-0000-0000BE4C0000}"/>
    <cellStyle name="Percent 2 4 4 2 3 2 5" xfId="19585" xr:uid="{00000000-0005-0000-0000-0000BF4C0000}"/>
    <cellStyle name="Percent 2 4 4 2 3 2 6" xfId="19586" xr:uid="{00000000-0005-0000-0000-0000C04C0000}"/>
    <cellStyle name="Percent 2 4 4 2 3 3" xfId="19587" xr:uid="{00000000-0005-0000-0000-0000C14C0000}"/>
    <cellStyle name="Percent 2 4 4 2 3 3 2" xfId="19588" xr:uid="{00000000-0005-0000-0000-0000C24C0000}"/>
    <cellStyle name="Percent 2 4 4 2 3 3 2 2" xfId="19589" xr:uid="{00000000-0005-0000-0000-0000C34C0000}"/>
    <cellStyle name="Percent 2 4 4 2 3 3 2 3" xfId="19590" xr:uid="{00000000-0005-0000-0000-0000C44C0000}"/>
    <cellStyle name="Percent 2 4 4 2 3 3 2 4" xfId="19591" xr:uid="{00000000-0005-0000-0000-0000C54C0000}"/>
    <cellStyle name="Percent 2 4 4 2 3 3 3" xfId="19592" xr:uid="{00000000-0005-0000-0000-0000C64C0000}"/>
    <cellStyle name="Percent 2 4 4 2 3 3 3 2" xfId="19593" xr:uid="{00000000-0005-0000-0000-0000C74C0000}"/>
    <cellStyle name="Percent 2 4 4 2 3 3 3 3" xfId="19594" xr:uid="{00000000-0005-0000-0000-0000C84C0000}"/>
    <cellStyle name="Percent 2 4 4 2 3 3 3 4" xfId="19595" xr:uid="{00000000-0005-0000-0000-0000C94C0000}"/>
    <cellStyle name="Percent 2 4 4 2 3 3 4" xfId="19596" xr:uid="{00000000-0005-0000-0000-0000CA4C0000}"/>
    <cellStyle name="Percent 2 4 4 2 3 3 5" xfId="19597" xr:uid="{00000000-0005-0000-0000-0000CB4C0000}"/>
    <cellStyle name="Percent 2 4 4 2 3 3 6" xfId="19598" xr:uid="{00000000-0005-0000-0000-0000CC4C0000}"/>
    <cellStyle name="Percent 2 4 4 2 3 4" xfId="19599" xr:uid="{00000000-0005-0000-0000-0000CD4C0000}"/>
    <cellStyle name="Percent 2 4 4 2 3 4 2" xfId="19600" xr:uid="{00000000-0005-0000-0000-0000CE4C0000}"/>
    <cellStyle name="Percent 2 4 4 2 3 4 3" xfId="19601" xr:uid="{00000000-0005-0000-0000-0000CF4C0000}"/>
    <cellStyle name="Percent 2 4 4 2 3 4 4" xfId="19602" xr:uid="{00000000-0005-0000-0000-0000D04C0000}"/>
    <cellStyle name="Percent 2 4 4 2 3 5" xfId="19603" xr:uid="{00000000-0005-0000-0000-0000D14C0000}"/>
    <cellStyle name="Percent 2 4 4 2 3 5 2" xfId="19604" xr:uid="{00000000-0005-0000-0000-0000D24C0000}"/>
    <cellStyle name="Percent 2 4 4 2 3 5 3" xfId="19605" xr:uid="{00000000-0005-0000-0000-0000D34C0000}"/>
    <cellStyle name="Percent 2 4 4 2 3 5 4" xfId="19606" xr:uid="{00000000-0005-0000-0000-0000D44C0000}"/>
    <cellStyle name="Percent 2 4 4 2 3 6" xfId="19607" xr:uid="{00000000-0005-0000-0000-0000D54C0000}"/>
    <cellStyle name="Percent 2 4 4 2 3 7" xfId="19608" xr:uid="{00000000-0005-0000-0000-0000D64C0000}"/>
    <cellStyle name="Percent 2 4 4 2 3 8" xfId="19609" xr:uid="{00000000-0005-0000-0000-0000D74C0000}"/>
    <cellStyle name="Percent 2 4 4 2 4" xfId="19610" xr:uid="{00000000-0005-0000-0000-0000D84C0000}"/>
    <cellStyle name="Percent 2 4 4 2 4 2" xfId="19611" xr:uid="{00000000-0005-0000-0000-0000D94C0000}"/>
    <cellStyle name="Percent 2 4 4 2 4 2 2" xfId="19612" xr:uid="{00000000-0005-0000-0000-0000DA4C0000}"/>
    <cellStyle name="Percent 2 4 4 2 4 2 3" xfId="19613" xr:uid="{00000000-0005-0000-0000-0000DB4C0000}"/>
    <cellStyle name="Percent 2 4 4 2 4 2 4" xfId="19614" xr:uid="{00000000-0005-0000-0000-0000DC4C0000}"/>
    <cellStyle name="Percent 2 4 4 2 4 3" xfId="19615" xr:uid="{00000000-0005-0000-0000-0000DD4C0000}"/>
    <cellStyle name="Percent 2 4 4 2 4 3 2" xfId="19616" xr:uid="{00000000-0005-0000-0000-0000DE4C0000}"/>
    <cellStyle name="Percent 2 4 4 2 4 3 3" xfId="19617" xr:uid="{00000000-0005-0000-0000-0000DF4C0000}"/>
    <cellStyle name="Percent 2 4 4 2 4 3 4" xfId="19618" xr:uid="{00000000-0005-0000-0000-0000E04C0000}"/>
    <cellStyle name="Percent 2 4 4 2 4 4" xfId="19619" xr:uid="{00000000-0005-0000-0000-0000E14C0000}"/>
    <cellStyle name="Percent 2 4 4 2 4 5" xfId="19620" xr:uid="{00000000-0005-0000-0000-0000E24C0000}"/>
    <cellStyle name="Percent 2 4 4 2 4 6" xfId="19621" xr:uid="{00000000-0005-0000-0000-0000E34C0000}"/>
    <cellStyle name="Percent 2 4 4 2 5" xfId="19622" xr:uid="{00000000-0005-0000-0000-0000E44C0000}"/>
    <cellStyle name="Percent 2 4 4 2 5 2" xfId="19623" xr:uid="{00000000-0005-0000-0000-0000E54C0000}"/>
    <cellStyle name="Percent 2 4 4 2 5 2 2" xfId="19624" xr:uid="{00000000-0005-0000-0000-0000E64C0000}"/>
    <cellStyle name="Percent 2 4 4 2 5 2 3" xfId="19625" xr:uid="{00000000-0005-0000-0000-0000E74C0000}"/>
    <cellStyle name="Percent 2 4 4 2 5 2 4" xfId="19626" xr:uid="{00000000-0005-0000-0000-0000E84C0000}"/>
    <cellStyle name="Percent 2 4 4 2 5 3" xfId="19627" xr:uid="{00000000-0005-0000-0000-0000E94C0000}"/>
    <cellStyle name="Percent 2 4 4 2 5 3 2" xfId="19628" xr:uid="{00000000-0005-0000-0000-0000EA4C0000}"/>
    <cellStyle name="Percent 2 4 4 2 5 3 3" xfId="19629" xr:uid="{00000000-0005-0000-0000-0000EB4C0000}"/>
    <cellStyle name="Percent 2 4 4 2 5 3 4" xfId="19630" xr:uid="{00000000-0005-0000-0000-0000EC4C0000}"/>
    <cellStyle name="Percent 2 4 4 2 5 4" xfId="19631" xr:uid="{00000000-0005-0000-0000-0000ED4C0000}"/>
    <cellStyle name="Percent 2 4 4 2 5 5" xfId="19632" xr:uid="{00000000-0005-0000-0000-0000EE4C0000}"/>
    <cellStyle name="Percent 2 4 4 2 5 6" xfId="19633" xr:uid="{00000000-0005-0000-0000-0000EF4C0000}"/>
    <cellStyle name="Percent 2 4 4 2 6" xfId="19634" xr:uid="{00000000-0005-0000-0000-0000F04C0000}"/>
    <cellStyle name="Percent 2 4 4 2 6 2" xfId="19635" xr:uid="{00000000-0005-0000-0000-0000F14C0000}"/>
    <cellStyle name="Percent 2 4 4 2 6 3" xfId="19636" xr:uid="{00000000-0005-0000-0000-0000F24C0000}"/>
    <cellStyle name="Percent 2 4 4 2 6 4" xfId="19637" xr:uid="{00000000-0005-0000-0000-0000F34C0000}"/>
    <cellStyle name="Percent 2 4 4 2 7" xfId="19638" xr:uid="{00000000-0005-0000-0000-0000F44C0000}"/>
    <cellStyle name="Percent 2 4 4 2 7 2" xfId="19639" xr:uid="{00000000-0005-0000-0000-0000F54C0000}"/>
    <cellStyle name="Percent 2 4 4 2 7 3" xfId="19640" xr:uid="{00000000-0005-0000-0000-0000F64C0000}"/>
    <cellStyle name="Percent 2 4 4 2 7 4" xfId="19641" xr:uid="{00000000-0005-0000-0000-0000F74C0000}"/>
    <cellStyle name="Percent 2 4 4 2 8" xfId="19642" xr:uid="{00000000-0005-0000-0000-0000F84C0000}"/>
    <cellStyle name="Percent 2 4 4 2 9" xfId="19643" xr:uid="{00000000-0005-0000-0000-0000F94C0000}"/>
    <cellStyle name="Percent 2 4 4 3" xfId="19644" xr:uid="{00000000-0005-0000-0000-0000FA4C0000}"/>
    <cellStyle name="Percent 2 4 4 3 2" xfId="19645" xr:uid="{00000000-0005-0000-0000-0000FB4C0000}"/>
    <cellStyle name="Percent 2 4 4 3 2 2" xfId="19646" xr:uid="{00000000-0005-0000-0000-0000FC4C0000}"/>
    <cellStyle name="Percent 2 4 4 3 2 2 2" xfId="19647" xr:uid="{00000000-0005-0000-0000-0000FD4C0000}"/>
    <cellStyle name="Percent 2 4 4 3 2 2 3" xfId="19648" xr:uid="{00000000-0005-0000-0000-0000FE4C0000}"/>
    <cellStyle name="Percent 2 4 4 3 2 2 4" xfId="19649" xr:uid="{00000000-0005-0000-0000-0000FF4C0000}"/>
    <cellStyle name="Percent 2 4 4 3 2 3" xfId="19650" xr:uid="{00000000-0005-0000-0000-0000004D0000}"/>
    <cellStyle name="Percent 2 4 4 3 2 3 2" xfId="19651" xr:uid="{00000000-0005-0000-0000-0000014D0000}"/>
    <cellStyle name="Percent 2 4 4 3 2 3 3" xfId="19652" xr:uid="{00000000-0005-0000-0000-0000024D0000}"/>
    <cellStyle name="Percent 2 4 4 3 2 3 4" xfId="19653" xr:uid="{00000000-0005-0000-0000-0000034D0000}"/>
    <cellStyle name="Percent 2 4 4 3 2 4" xfId="19654" xr:uid="{00000000-0005-0000-0000-0000044D0000}"/>
    <cellStyle name="Percent 2 4 4 3 2 5" xfId="19655" xr:uid="{00000000-0005-0000-0000-0000054D0000}"/>
    <cellStyle name="Percent 2 4 4 3 2 6" xfId="19656" xr:uid="{00000000-0005-0000-0000-0000064D0000}"/>
    <cellStyle name="Percent 2 4 4 3 3" xfId="19657" xr:uid="{00000000-0005-0000-0000-0000074D0000}"/>
    <cellStyle name="Percent 2 4 4 3 3 2" xfId="19658" xr:uid="{00000000-0005-0000-0000-0000084D0000}"/>
    <cellStyle name="Percent 2 4 4 3 3 2 2" xfId="19659" xr:uid="{00000000-0005-0000-0000-0000094D0000}"/>
    <cellStyle name="Percent 2 4 4 3 3 2 3" xfId="19660" xr:uid="{00000000-0005-0000-0000-00000A4D0000}"/>
    <cellStyle name="Percent 2 4 4 3 3 2 4" xfId="19661" xr:uid="{00000000-0005-0000-0000-00000B4D0000}"/>
    <cellStyle name="Percent 2 4 4 3 3 3" xfId="19662" xr:uid="{00000000-0005-0000-0000-00000C4D0000}"/>
    <cellStyle name="Percent 2 4 4 3 3 3 2" xfId="19663" xr:uid="{00000000-0005-0000-0000-00000D4D0000}"/>
    <cellStyle name="Percent 2 4 4 3 3 3 3" xfId="19664" xr:uid="{00000000-0005-0000-0000-00000E4D0000}"/>
    <cellStyle name="Percent 2 4 4 3 3 3 4" xfId="19665" xr:uid="{00000000-0005-0000-0000-00000F4D0000}"/>
    <cellStyle name="Percent 2 4 4 3 3 4" xfId="19666" xr:uid="{00000000-0005-0000-0000-0000104D0000}"/>
    <cellStyle name="Percent 2 4 4 3 3 5" xfId="19667" xr:uid="{00000000-0005-0000-0000-0000114D0000}"/>
    <cellStyle name="Percent 2 4 4 3 3 6" xfId="19668" xr:uid="{00000000-0005-0000-0000-0000124D0000}"/>
    <cellStyle name="Percent 2 4 4 3 4" xfId="19669" xr:uid="{00000000-0005-0000-0000-0000134D0000}"/>
    <cellStyle name="Percent 2 4 4 3 4 2" xfId="19670" xr:uid="{00000000-0005-0000-0000-0000144D0000}"/>
    <cellStyle name="Percent 2 4 4 3 4 3" xfId="19671" xr:uid="{00000000-0005-0000-0000-0000154D0000}"/>
    <cellStyle name="Percent 2 4 4 3 4 4" xfId="19672" xr:uid="{00000000-0005-0000-0000-0000164D0000}"/>
    <cellStyle name="Percent 2 4 4 3 5" xfId="19673" xr:uid="{00000000-0005-0000-0000-0000174D0000}"/>
    <cellStyle name="Percent 2 4 4 3 5 2" xfId="19674" xr:uid="{00000000-0005-0000-0000-0000184D0000}"/>
    <cellStyle name="Percent 2 4 4 3 5 3" xfId="19675" xr:uid="{00000000-0005-0000-0000-0000194D0000}"/>
    <cellStyle name="Percent 2 4 4 3 5 4" xfId="19676" xr:uid="{00000000-0005-0000-0000-00001A4D0000}"/>
    <cellStyle name="Percent 2 4 4 3 6" xfId="19677" xr:uid="{00000000-0005-0000-0000-00001B4D0000}"/>
    <cellStyle name="Percent 2 4 4 3 7" xfId="19678" xr:uid="{00000000-0005-0000-0000-00001C4D0000}"/>
    <cellStyle name="Percent 2 4 4 3 8" xfId="19679" xr:uid="{00000000-0005-0000-0000-00001D4D0000}"/>
    <cellStyle name="Percent 2 4 4 4" xfId="19680" xr:uid="{00000000-0005-0000-0000-00001E4D0000}"/>
    <cellStyle name="Percent 2 4 4 4 2" xfId="19681" xr:uid="{00000000-0005-0000-0000-00001F4D0000}"/>
    <cellStyle name="Percent 2 4 4 4 2 2" xfId="19682" xr:uid="{00000000-0005-0000-0000-0000204D0000}"/>
    <cellStyle name="Percent 2 4 4 4 2 2 2" xfId="19683" xr:uid="{00000000-0005-0000-0000-0000214D0000}"/>
    <cellStyle name="Percent 2 4 4 4 2 2 3" xfId="19684" xr:uid="{00000000-0005-0000-0000-0000224D0000}"/>
    <cellStyle name="Percent 2 4 4 4 2 2 4" xfId="19685" xr:uid="{00000000-0005-0000-0000-0000234D0000}"/>
    <cellStyle name="Percent 2 4 4 4 2 3" xfId="19686" xr:uid="{00000000-0005-0000-0000-0000244D0000}"/>
    <cellStyle name="Percent 2 4 4 4 2 3 2" xfId="19687" xr:uid="{00000000-0005-0000-0000-0000254D0000}"/>
    <cellStyle name="Percent 2 4 4 4 2 3 3" xfId="19688" xr:uid="{00000000-0005-0000-0000-0000264D0000}"/>
    <cellStyle name="Percent 2 4 4 4 2 3 4" xfId="19689" xr:uid="{00000000-0005-0000-0000-0000274D0000}"/>
    <cellStyle name="Percent 2 4 4 4 2 4" xfId="19690" xr:uid="{00000000-0005-0000-0000-0000284D0000}"/>
    <cellStyle name="Percent 2 4 4 4 2 5" xfId="19691" xr:uid="{00000000-0005-0000-0000-0000294D0000}"/>
    <cellStyle name="Percent 2 4 4 4 2 6" xfId="19692" xr:uid="{00000000-0005-0000-0000-00002A4D0000}"/>
    <cellStyle name="Percent 2 4 4 4 3" xfId="19693" xr:uid="{00000000-0005-0000-0000-00002B4D0000}"/>
    <cellStyle name="Percent 2 4 4 4 3 2" xfId="19694" xr:uid="{00000000-0005-0000-0000-00002C4D0000}"/>
    <cellStyle name="Percent 2 4 4 4 3 2 2" xfId="19695" xr:uid="{00000000-0005-0000-0000-00002D4D0000}"/>
    <cellStyle name="Percent 2 4 4 4 3 2 3" xfId="19696" xr:uid="{00000000-0005-0000-0000-00002E4D0000}"/>
    <cellStyle name="Percent 2 4 4 4 3 2 4" xfId="19697" xr:uid="{00000000-0005-0000-0000-00002F4D0000}"/>
    <cellStyle name="Percent 2 4 4 4 3 3" xfId="19698" xr:uid="{00000000-0005-0000-0000-0000304D0000}"/>
    <cellStyle name="Percent 2 4 4 4 3 3 2" xfId="19699" xr:uid="{00000000-0005-0000-0000-0000314D0000}"/>
    <cellStyle name="Percent 2 4 4 4 3 3 3" xfId="19700" xr:uid="{00000000-0005-0000-0000-0000324D0000}"/>
    <cellStyle name="Percent 2 4 4 4 3 3 4" xfId="19701" xr:uid="{00000000-0005-0000-0000-0000334D0000}"/>
    <cellStyle name="Percent 2 4 4 4 3 4" xfId="19702" xr:uid="{00000000-0005-0000-0000-0000344D0000}"/>
    <cellStyle name="Percent 2 4 4 4 3 5" xfId="19703" xr:uid="{00000000-0005-0000-0000-0000354D0000}"/>
    <cellStyle name="Percent 2 4 4 4 3 6" xfId="19704" xr:uid="{00000000-0005-0000-0000-0000364D0000}"/>
    <cellStyle name="Percent 2 4 4 4 4" xfId="19705" xr:uid="{00000000-0005-0000-0000-0000374D0000}"/>
    <cellStyle name="Percent 2 4 4 4 4 2" xfId="19706" xr:uid="{00000000-0005-0000-0000-0000384D0000}"/>
    <cellStyle name="Percent 2 4 4 4 4 3" xfId="19707" xr:uid="{00000000-0005-0000-0000-0000394D0000}"/>
    <cellStyle name="Percent 2 4 4 4 4 4" xfId="19708" xr:uid="{00000000-0005-0000-0000-00003A4D0000}"/>
    <cellStyle name="Percent 2 4 4 4 5" xfId="19709" xr:uid="{00000000-0005-0000-0000-00003B4D0000}"/>
    <cellStyle name="Percent 2 4 4 4 5 2" xfId="19710" xr:uid="{00000000-0005-0000-0000-00003C4D0000}"/>
    <cellStyle name="Percent 2 4 4 4 5 3" xfId="19711" xr:uid="{00000000-0005-0000-0000-00003D4D0000}"/>
    <cellStyle name="Percent 2 4 4 4 5 4" xfId="19712" xr:uid="{00000000-0005-0000-0000-00003E4D0000}"/>
    <cellStyle name="Percent 2 4 4 4 6" xfId="19713" xr:uid="{00000000-0005-0000-0000-00003F4D0000}"/>
    <cellStyle name="Percent 2 4 4 4 7" xfId="19714" xr:uid="{00000000-0005-0000-0000-0000404D0000}"/>
    <cellStyle name="Percent 2 4 4 4 8" xfId="19715" xr:uid="{00000000-0005-0000-0000-0000414D0000}"/>
    <cellStyle name="Percent 2 4 4 5" xfId="19716" xr:uid="{00000000-0005-0000-0000-0000424D0000}"/>
    <cellStyle name="Percent 2 4 4 5 2" xfId="19717" xr:uid="{00000000-0005-0000-0000-0000434D0000}"/>
    <cellStyle name="Percent 2 4 4 5 2 2" xfId="19718" xr:uid="{00000000-0005-0000-0000-0000444D0000}"/>
    <cellStyle name="Percent 2 4 4 5 2 2 2" xfId="19719" xr:uid="{00000000-0005-0000-0000-0000454D0000}"/>
    <cellStyle name="Percent 2 4 4 5 2 2 3" xfId="19720" xr:uid="{00000000-0005-0000-0000-0000464D0000}"/>
    <cellStyle name="Percent 2 4 4 5 2 2 4" xfId="19721" xr:uid="{00000000-0005-0000-0000-0000474D0000}"/>
    <cellStyle name="Percent 2 4 4 5 2 3" xfId="19722" xr:uid="{00000000-0005-0000-0000-0000484D0000}"/>
    <cellStyle name="Percent 2 4 4 5 2 3 2" xfId="19723" xr:uid="{00000000-0005-0000-0000-0000494D0000}"/>
    <cellStyle name="Percent 2 4 4 5 2 3 3" xfId="19724" xr:uid="{00000000-0005-0000-0000-00004A4D0000}"/>
    <cellStyle name="Percent 2 4 4 5 2 3 4" xfId="19725" xr:uid="{00000000-0005-0000-0000-00004B4D0000}"/>
    <cellStyle name="Percent 2 4 4 5 2 4" xfId="19726" xr:uid="{00000000-0005-0000-0000-00004C4D0000}"/>
    <cellStyle name="Percent 2 4 4 5 2 5" xfId="19727" xr:uid="{00000000-0005-0000-0000-00004D4D0000}"/>
    <cellStyle name="Percent 2 4 4 5 2 6" xfId="19728" xr:uid="{00000000-0005-0000-0000-00004E4D0000}"/>
    <cellStyle name="Percent 2 4 4 5 3" xfId="19729" xr:uid="{00000000-0005-0000-0000-00004F4D0000}"/>
    <cellStyle name="Percent 2 4 4 5 3 2" xfId="19730" xr:uid="{00000000-0005-0000-0000-0000504D0000}"/>
    <cellStyle name="Percent 2 4 4 5 3 2 2" xfId="19731" xr:uid="{00000000-0005-0000-0000-0000514D0000}"/>
    <cellStyle name="Percent 2 4 4 5 3 2 3" xfId="19732" xr:uid="{00000000-0005-0000-0000-0000524D0000}"/>
    <cellStyle name="Percent 2 4 4 5 3 2 4" xfId="19733" xr:uid="{00000000-0005-0000-0000-0000534D0000}"/>
    <cellStyle name="Percent 2 4 4 5 3 3" xfId="19734" xr:uid="{00000000-0005-0000-0000-0000544D0000}"/>
    <cellStyle name="Percent 2 4 4 5 3 3 2" xfId="19735" xr:uid="{00000000-0005-0000-0000-0000554D0000}"/>
    <cellStyle name="Percent 2 4 4 5 3 3 3" xfId="19736" xr:uid="{00000000-0005-0000-0000-0000564D0000}"/>
    <cellStyle name="Percent 2 4 4 5 3 3 4" xfId="19737" xr:uid="{00000000-0005-0000-0000-0000574D0000}"/>
    <cellStyle name="Percent 2 4 4 5 3 4" xfId="19738" xr:uid="{00000000-0005-0000-0000-0000584D0000}"/>
    <cellStyle name="Percent 2 4 4 5 3 5" xfId="19739" xr:uid="{00000000-0005-0000-0000-0000594D0000}"/>
    <cellStyle name="Percent 2 4 4 5 3 6" xfId="19740" xr:uid="{00000000-0005-0000-0000-00005A4D0000}"/>
    <cellStyle name="Percent 2 4 4 5 4" xfId="19741" xr:uid="{00000000-0005-0000-0000-00005B4D0000}"/>
    <cellStyle name="Percent 2 4 4 5 4 2" xfId="19742" xr:uid="{00000000-0005-0000-0000-00005C4D0000}"/>
    <cellStyle name="Percent 2 4 4 5 4 3" xfId="19743" xr:uid="{00000000-0005-0000-0000-00005D4D0000}"/>
    <cellStyle name="Percent 2 4 4 5 4 4" xfId="19744" xr:uid="{00000000-0005-0000-0000-00005E4D0000}"/>
    <cellStyle name="Percent 2 4 4 5 5" xfId="19745" xr:uid="{00000000-0005-0000-0000-00005F4D0000}"/>
    <cellStyle name="Percent 2 4 4 5 5 2" xfId="19746" xr:uid="{00000000-0005-0000-0000-0000604D0000}"/>
    <cellStyle name="Percent 2 4 4 5 5 3" xfId="19747" xr:uid="{00000000-0005-0000-0000-0000614D0000}"/>
    <cellStyle name="Percent 2 4 4 5 5 4" xfId="19748" xr:uid="{00000000-0005-0000-0000-0000624D0000}"/>
    <cellStyle name="Percent 2 4 4 5 6" xfId="19749" xr:uid="{00000000-0005-0000-0000-0000634D0000}"/>
    <cellStyle name="Percent 2 4 4 5 7" xfId="19750" xr:uid="{00000000-0005-0000-0000-0000644D0000}"/>
    <cellStyle name="Percent 2 4 4 5 8" xfId="19751" xr:uid="{00000000-0005-0000-0000-0000654D0000}"/>
    <cellStyle name="Percent 2 4 4 6" xfId="19752" xr:uid="{00000000-0005-0000-0000-0000664D0000}"/>
    <cellStyle name="Percent 2 4 4 6 2" xfId="19753" xr:uid="{00000000-0005-0000-0000-0000674D0000}"/>
    <cellStyle name="Percent 2 4 4 6 2 2" xfId="19754" xr:uid="{00000000-0005-0000-0000-0000684D0000}"/>
    <cellStyle name="Percent 2 4 4 6 2 3" xfId="19755" xr:uid="{00000000-0005-0000-0000-0000694D0000}"/>
    <cellStyle name="Percent 2 4 4 6 2 4" xfId="19756" xr:uid="{00000000-0005-0000-0000-00006A4D0000}"/>
    <cellStyle name="Percent 2 4 4 6 3" xfId="19757" xr:uid="{00000000-0005-0000-0000-00006B4D0000}"/>
    <cellStyle name="Percent 2 4 4 6 3 2" xfId="19758" xr:uid="{00000000-0005-0000-0000-00006C4D0000}"/>
    <cellStyle name="Percent 2 4 4 6 3 3" xfId="19759" xr:uid="{00000000-0005-0000-0000-00006D4D0000}"/>
    <cellStyle name="Percent 2 4 4 6 3 4" xfId="19760" xr:uid="{00000000-0005-0000-0000-00006E4D0000}"/>
    <cellStyle name="Percent 2 4 4 6 4" xfId="19761" xr:uid="{00000000-0005-0000-0000-00006F4D0000}"/>
    <cellStyle name="Percent 2 4 4 6 5" xfId="19762" xr:uid="{00000000-0005-0000-0000-0000704D0000}"/>
    <cellStyle name="Percent 2 4 4 6 6" xfId="19763" xr:uid="{00000000-0005-0000-0000-0000714D0000}"/>
    <cellStyle name="Percent 2 4 4 7" xfId="19764" xr:uid="{00000000-0005-0000-0000-0000724D0000}"/>
    <cellStyle name="Percent 2 4 4 7 2" xfId="19765" xr:uid="{00000000-0005-0000-0000-0000734D0000}"/>
    <cellStyle name="Percent 2 4 4 7 2 2" xfId="19766" xr:uid="{00000000-0005-0000-0000-0000744D0000}"/>
    <cellStyle name="Percent 2 4 4 7 2 3" xfId="19767" xr:uid="{00000000-0005-0000-0000-0000754D0000}"/>
    <cellStyle name="Percent 2 4 4 7 2 4" xfId="19768" xr:uid="{00000000-0005-0000-0000-0000764D0000}"/>
    <cellStyle name="Percent 2 4 4 7 3" xfId="19769" xr:uid="{00000000-0005-0000-0000-0000774D0000}"/>
    <cellStyle name="Percent 2 4 4 7 3 2" xfId="19770" xr:uid="{00000000-0005-0000-0000-0000784D0000}"/>
    <cellStyle name="Percent 2 4 4 7 3 3" xfId="19771" xr:uid="{00000000-0005-0000-0000-0000794D0000}"/>
    <cellStyle name="Percent 2 4 4 7 3 4" xfId="19772" xr:uid="{00000000-0005-0000-0000-00007A4D0000}"/>
    <cellStyle name="Percent 2 4 4 7 4" xfId="19773" xr:uid="{00000000-0005-0000-0000-00007B4D0000}"/>
    <cellStyle name="Percent 2 4 4 7 5" xfId="19774" xr:uid="{00000000-0005-0000-0000-00007C4D0000}"/>
    <cellStyle name="Percent 2 4 4 7 6" xfId="19775" xr:uid="{00000000-0005-0000-0000-00007D4D0000}"/>
    <cellStyle name="Percent 2 4 4 8" xfId="19776" xr:uid="{00000000-0005-0000-0000-00007E4D0000}"/>
    <cellStyle name="Percent 2 4 4 8 2" xfId="19777" xr:uid="{00000000-0005-0000-0000-00007F4D0000}"/>
    <cellStyle name="Percent 2 4 4 8 3" xfId="19778" xr:uid="{00000000-0005-0000-0000-0000804D0000}"/>
    <cellStyle name="Percent 2 4 4 8 4" xfId="19779" xr:uid="{00000000-0005-0000-0000-0000814D0000}"/>
    <cellStyle name="Percent 2 4 4 9" xfId="19780" xr:uid="{00000000-0005-0000-0000-0000824D0000}"/>
    <cellStyle name="Percent 2 4 4 9 2" xfId="19781" xr:uid="{00000000-0005-0000-0000-0000834D0000}"/>
    <cellStyle name="Percent 2 4 4 9 3" xfId="19782" xr:uid="{00000000-0005-0000-0000-0000844D0000}"/>
    <cellStyle name="Percent 2 4 4 9 4" xfId="19783" xr:uid="{00000000-0005-0000-0000-0000854D0000}"/>
    <cellStyle name="Percent 2 4 5" xfId="19784" xr:uid="{00000000-0005-0000-0000-0000864D0000}"/>
    <cellStyle name="Percent 2 4 5 10" xfId="19785" xr:uid="{00000000-0005-0000-0000-0000874D0000}"/>
    <cellStyle name="Percent 2 4 5 2" xfId="19786" xr:uid="{00000000-0005-0000-0000-0000884D0000}"/>
    <cellStyle name="Percent 2 4 5 2 2" xfId="19787" xr:uid="{00000000-0005-0000-0000-0000894D0000}"/>
    <cellStyle name="Percent 2 4 5 2 2 2" xfId="19788" xr:uid="{00000000-0005-0000-0000-00008A4D0000}"/>
    <cellStyle name="Percent 2 4 5 2 2 2 2" xfId="19789" xr:uid="{00000000-0005-0000-0000-00008B4D0000}"/>
    <cellStyle name="Percent 2 4 5 2 2 2 3" xfId="19790" xr:uid="{00000000-0005-0000-0000-00008C4D0000}"/>
    <cellStyle name="Percent 2 4 5 2 2 2 4" xfId="19791" xr:uid="{00000000-0005-0000-0000-00008D4D0000}"/>
    <cellStyle name="Percent 2 4 5 2 2 3" xfId="19792" xr:uid="{00000000-0005-0000-0000-00008E4D0000}"/>
    <cellStyle name="Percent 2 4 5 2 2 3 2" xfId="19793" xr:uid="{00000000-0005-0000-0000-00008F4D0000}"/>
    <cellStyle name="Percent 2 4 5 2 2 3 3" xfId="19794" xr:uid="{00000000-0005-0000-0000-0000904D0000}"/>
    <cellStyle name="Percent 2 4 5 2 2 3 4" xfId="19795" xr:uid="{00000000-0005-0000-0000-0000914D0000}"/>
    <cellStyle name="Percent 2 4 5 2 2 4" xfId="19796" xr:uid="{00000000-0005-0000-0000-0000924D0000}"/>
    <cellStyle name="Percent 2 4 5 2 2 5" xfId="19797" xr:uid="{00000000-0005-0000-0000-0000934D0000}"/>
    <cellStyle name="Percent 2 4 5 2 2 6" xfId="19798" xr:uid="{00000000-0005-0000-0000-0000944D0000}"/>
    <cellStyle name="Percent 2 4 5 2 3" xfId="19799" xr:uid="{00000000-0005-0000-0000-0000954D0000}"/>
    <cellStyle name="Percent 2 4 5 2 3 2" xfId="19800" xr:uid="{00000000-0005-0000-0000-0000964D0000}"/>
    <cellStyle name="Percent 2 4 5 2 3 2 2" xfId="19801" xr:uid="{00000000-0005-0000-0000-0000974D0000}"/>
    <cellStyle name="Percent 2 4 5 2 3 2 3" xfId="19802" xr:uid="{00000000-0005-0000-0000-0000984D0000}"/>
    <cellStyle name="Percent 2 4 5 2 3 2 4" xfId="19803" xr:uid="{00000000-0005-0000-0000-0000994D0000}"/>
    <cellStyle name="Percent 2 4 5 2 3 3" xfId="19804" xr:uid="{00000000-0005-0000-0000-00009A4D0000}"/>
    <cellStyle name="Percent 2 4 5 2 3 3 2" xfId="19805" xr:uid="{00000000-0005-0000-0000-00009B4D0000}"/>
    <cellStyle name="Percent 2 4 5 2 3 3 3" xfId="19806" xr:uid="{00000000-0005-0000-0000-00009C4D0000}"/>
    <cellStyle name="Percent 2 4 5 2 3 3 4" xfId="19807" xr:uid="{00000000-0005-0000-0000-00009D4D0000}"/>
    <cellStyle name="Percent 2 4 5 2 3 4" xfId="19808" xr:uid="{00000000-0005-0000-0000-00009E4D0000}"/>
    <cellStyle name="Percent 2 4 5 2 3 5" xfId="19809" xr:uid="{00000000-0005-0000-0000-00009F4D0000}"/>
    <cellStyle name="Percent 2 4 5 2 3 6" xfId="19810" xr:uid="{00000000-0005-0000-0000-0000A04D0000}"/>
    <cellStyle name="Percent 2 4 5 2 4" xfId="19811" xr:uid="{00000000-0005-0000-0000-0000A14D0000}"/>
    <cellStyle name="Percent 2 4 5 2 4 2" xfId="19812" xr:uid="{00000000-0005-0000-0000-0000A24D0000}"/>
    <cellStyle name="Percent 2 4 5 2 4 3" xfId="19813" xr:uid="{00000000-0005-0000-0000-0000A34D0000}"/>
    <cellStyle name="Percent 2 4 5 2 4 4" xfId="19814" xr:uid="{00000000-0005-0000-0000-0000A44D0000}"/>
    <cellStyle name="Percent 2 4 5 2 5" xfId="19815" xr:uid="{00000000-0005-0000-0000-0000A54D0000}"/>
    <cellStyle name="Percent 2 4 5 2 5 2" xfId="19816" xr:uid="{00000000-0005-0000-0000-0000A64D0000}"/>
    <cellStyle name="Percent 2 4 5 2 5 3" xfId="19817" xr:uid="{00000000-0005-0000-0000-0000A74D0000}"/>
    <cellStyle name="Percent 2 4 5 2 5 4" xfId="19818" xr:uid="{00000000-0005-0000-0000-0000A84D0000}"/>
    <cellStyle name="Percent 2 4 5 2 6" xfId="19819" xr:uid="{00000000-0005-0000-0000-0000A94D0000}"/>
    <cellStyle name="Percent 2 4 5 2 7" xfId="19820" xr:uid="{00000000-0005-0000-0000-0000AA4D0000}"/>
    <cellStyle name="Percent 2 4 5 2 8" xfId="19821" xr:uid="{00000000-0005-0000-0000-0000AB4D0000}"/>
    <cellStyle name="Percent 2 4 5 3" xfId="19822" xr:uid="{00000000-0005-0000-0000-0000AC4D0000}"/>
    <cellStyle name="Percent 2 4 5 3 2" xfId="19823" xr:uid="{00000000-0005-0000-0000-0000AD4D0000}"/>
    <cellStyle name="Percent 2 4 5 3 2 2" xfId="19824" xr:uid="{00000000-0005-0000-0000-0000AE4D0000}"/>
    <cellStyle name="Percent 2 4 5 3 2 2 2" xfId="19825" xr:uid="{00000000-0005-0000-0000-0000AF4D0000}"/>
    <cellStyle name="Percent 2 4 5 3 2 2 3" xfId="19826" xr:uid="{00000000-0005-0000-0000-0000B04D0000}"/>
    <cellStyle name="Percent 2 4 5 3 2 2 4" xfId="19827" xr:uid="{00000000-0005-0000-0000-0000B14D0000}"/>
    <cellStyle name="Percent 2 4 5 3 2 3" xfId="19828" xr:uid="{00000000-0005-0000-0000-0000B24D0000}"/>
    <cellStyle name="Percent 2 4 5 3 2 3 2" xfId="19829" xr:uid="{00000000-0005-0000-0000-0000B34D0000}"/>
    <cellStyle name="Percent 2 4 5 3 2 3 3" xfId="19830" xr:uid="{00000000-0005-0000-0000-0000B44D0000}"/>
    <cellStyle name="Percent 2 4 5 3 2 3 4" xfId="19831" xr:uid="{00000000-0005-0000-0000-0000B54D0000}"/>
    <cellStyle name="Percent 2 4 5 3 2 4" xfId="19832" xr:uid="{00000000-0005-0000-0000-0000B64D0000}"/>
    <cellStyle name="Percent 2 4 5 3 2 5" xfId="19833" xr:uid="{00000000-0005-0000-0000-0000B74D0000}"/>
    <cellStyle name="Percent 2 4 5 3 2 6" xfId="19834" xr:uid="{00000000-0005-0000-0000-0000B84D0000}"/>
    <cellStyle name="Percent 2 4 5 3 3" xfId="19835" xr:uid="{00000000-0005-0000-0000-0000B94D0000}"/>
    <cellStyle name="Percent 2 4 5 3 3 2" xfId="19836" xr:uid="{00000000-0005-0000-0000-0000BA4D0000}"/>
    <cellStyle name="Percent 2 4 5 3 3 2 2" xfId="19837" xr:uid="{00000000-0005-0000-0000-0000BB4D0000}"/>
    <cellStyle name="Percent 2 4 5 3 3 2 3" xfId="19838" xr:uid="{00000000-0005-0000-0000-0000BC4D0000}"/>
    <cellStyle name="Percent 2 4 5 3 3 2 4" xfId="19839" xr:uid="{00000000-0005-0000-0000-0000BD4D0000}"/>
    <cellStyle name="Percent 2 4 5 3 3 3" xfId="19840" xr:uid="{00000000-0005-0000-0000-0000BE4D0000}"/>
    <cellStyle name="Percent 2 4 5 3 3 3 2" xfId="19841" xr:uid="{00000000-0005-0000-0000-0000BF4D0000}"/>
    <cellStyle name="Percent 2 4 5 3 3 3 3" xfId="19842" xr:uid="{00000000-0005-0000-0000-0000C04D0000}"/>
    <cellStyle name="Percent 2 4 5 3 3 3 4" xfId="19843" xr:uid="{00000000-0005-0000-0000-0000C14D0000}"/>
    <cellStyle name="Percent 2 4 5 3 3 4" xfId="19844" xr:uid="{00000000-0005-0000-0000-0000C24D0000}"/>
    <cellStyle name="Percent 2 4 5 3 3 5" xfId="19845" xr:uid="{00000000-0005-0000-0000-0000C34D0000}"/>
    <cellStyle name="Percent 2 4 5 3 3 6" xfId="19846" xr:uid="{00000000-0005-0000-0000-0000C44D0000}"/>
    <cellStyle name="Percent 2 4 5 3 4" xfId="19847" xr:uid="{00000000-0005-0000-0000-0000C54D0000}"/>
    <cellStyle name="Percent 2 4 5 3 4 2" xfId="19848" xr:uid="{00000000-0005-0000-0000-0000C64D0000}"/>
    <cellStyle name="Percent 2 4 5 3 4 3" xfId="19849" xr:uid="{00000000-0005-0000-0000-0000C74D0000}"/>
    <cellStyle name="Percent 2 4 5 3 4 4" xfId="19850" xr:uid="{00000000-0005-0000-0000-0000C84D0000}"/>
    <cellStyle name="Percent 2 4 5 3 5" xfId="19851" xr:uid="{00000000-0005-0000-0000-0000C94D0000}"/>
    <cellStyle name="Percent 2 4 5 3 5 2" xfId="19852" xr:uid="{00000000-0005-0000-0000-0000CA4D0000}"/>
    <cellStyle name="Percent 2 4 5 3 5 3" xfId="19853" xr:uid="{00000000-0005-0000-0000-0000CB4D0000}"/>
    <cellStyle name="Percent 2 4 5 3 5 4" xfId="19854" xr:uid="{00000000-0005-0000-0000-0000CC4D0000}"/>
    <cellStyle name="Percent 2 4 5 3 6" xfId="19855" xr:uid="{00000000-0005-0000-0000-0000CD4D0000}"/>
    <cellStyle name="Percent 2 4 5 3 7" xfId="19856" xr:uid="{00000000-0005-0000-0000-0000CE4D0000}"/>
    <cellStyle name="Percent 2 4 5 3 8" xfId="19857" xr:uid="{00000000-0005-0000-0000-0000CF4D0000}"/>
    <cellStyle name="Percent 2 4 5 4" xfId="19858" xr:uid="{00000000-0005-0000-0000-0000D04D0000}"/>
    <cellStyle name="Percent 2 4 5 4 2" xfId="19859" xr:uid="{00000000-0005-0000-0000-0000D14D0000}"/>
    <cellStyle name="Percent 2 4 5 4 2 2" xfId="19860" xr:uid="{00000000-0005-0000-0000-0000D24D0000}"/>
    <cellStyle name="Percent 2 4 5 4 2 3" xfId="19861" xr:uid="{00000000-0005-0000-0000-0000D34D0000}"/>
    <cellStyle name="Percent 2 4 5 4 2 4" xfId="19862" xr:uid="{00000000-0005-0000-0000-0000D44D0000}"/>
    <cellStyle name="Percent 2 4 5 4 3" xfId="19863" xr:uid="{00000000-0005-0000-0000-0000D54D0000}"/>
    <cellStyle name="Percent 2 4 5 4 3 2" xfId="19864" xr:uid="{00000000-0005-0000-0000-0000D64D0000}"/>
    <cellStyle name="Percent 2 4 5 4 3 3" xfId="19865" xr:uid="{00000000-0005-0000-0000-0000D74D0000}"/>
    <cellStyle name="Percent 2 4 5 4 3 4" xfId="19866" xr:uid="{00000000-0005-0000-0000-0000D84D0000}"/>
    <cellStyle name="Percent 2 4 5 4 4" xfId="19867" xr:uid="{00000000-0005-0000-0000-0000D94D0000}"/>
    <cellStyle name="Percent 2 4 5 4 5" xfId="19868" xr:uid="{00000000-0005-0000-0000-0000DA4D0000}"/>
    <cellStyle name="Percent 2 4 5 4 6" xfId="19869" xr:uid="{00000000-0005-0000-0000-0000DB4D0000}"/>
    <cellStyle name="Percent 2 4 5 5" xfId="19870" xr:uid="{00000000-0005-0000-0000-0000DC4D0000}"/>
    <cellStyle name="Percent 2 4 5 5 2" xfId="19871" xr:uid="{00000000-0005-0000-0000-0000DD4D0000}"/>
    <cellStyle name="Percent 2 4 5 5 2 2" xfId="19872" xr:uid="{00000000-0005-0000-0000-0000DE4D0000}"/>
    <cellStyle name="Percent 2 4 5 5 2 3" xfId="19873" xr:uid="{00000000-0005-0000-0000-0000DF4D0000}"/>
    <cellStyle name="Percent 2 4 5 5 2 4" xfId="19874" xr:uid="{00000000-0005-0000-0000-0000E04D0000}"/>
    <cellStyle name="Percent 2 4 5 5 3" xfId="19875" xr:uid="{00000000-0005-0000-0000-0000E14D0000}"/>
    <cellStyle name="Percent 2 4 5 5 3 2" xfId="19876" xr:uid="{00000000-0005-0000-0000-0000E24D0000}"/>
    <cellStyle name="Percent 2 4 5 5 3 3" xfId="19877" xr:uid="{00000000-0005-0000-0000-0000E34D0000}"/>
    <cellStyle name="Percent 2 4 5 5 3 4" xfId="19878" xr:uid="{00000000-0005-0000-0000-0000E44D0000}"/>
    <cellStyle name="Percent 2 4 5 5 4" xfId="19879" xr:uid="{00000000-0005-0000-0000-0000E54D0000}"/>
    <cellStyle name="Percent 2 4 5 5 5" xfId="19880" xr:uid="{00000000-0005-0000-0000-0000E64D0000}"/>
    <cellStyle name="Percent 2 4 5 5 6" xfId="19881" xr:uid="{00000000-0005-0000-0000-0000E74D0000}"/>
    <cellStyle name="Percent 2 4 5 6" xfId="19882" xr:uid="{00000000-0005-0000-0000-0000E84D0000}"/>
    <cellStyle name="Percent 2 4 5 6 2" xfId="19883" xr:uid="{00000000-0005-0000-0000-0000E94D0000}"/>
    <cellStyle name="Percent 2 4 5 6 3" xfId="19884" xr:uid="{00000000-0005-0000-0000-0000EA4D0000}"/>
    <cellStyle name="Percent 2 4 5 6 4" xfId="19885" xr:uid="{00000000-0005-0000-0000-0000EB4D0000}"/>
    <cellStyle name="Percent 2 4 5 7" xfId="19886" xr:uid="{00000000-0005-0000-0000-0000EC4D0000}"/>
    <cellStyle name="Percent 2 4 5 7 2" xfId="19887" xr:uid="{00000000-0005-0000-0000-0000ED4D0000}"/>
    <cellStyle name="Percent 2 4 5 7 3" xfId="19888" xr:uid="{00000000-0005-0000-0000-0000EE4D0000}"/>
    <cellStyle name="Percent 2 4 5 7 4" xfId="19889" xr:uid="{00000000-0005-0000-0000-0000EF4D0000}"/>
    <cellStyle name="Percent 2 4 5 8" xfId="19890" xr:uid="{00000000-0005-0000-0000-0000F04D0000}"/>
    <cellStyle name="Percent 2 4 5 9" xfId="19891" xr:uid="{00000000-0005-0000-0000-0000F14D0000}"/>
    <cellStyle name="Percent 2 4 6" xfId="19892" xr:uid="{00000000-0005-0000-0000-0000F24D0000}"/>
    <cellStyle name="Percent 2 4 6 2" xfId="19893" xr:uid="{00000000-0005-0000-0000-0000F34D0000}"/>
    <cellStyle name="Percent 2 4 6 2 2" xfId="19894" xr:uid="{00000000-0005-0000-0000-0000F44D0000}"/>
    <cellStyle name="Percent 2 4 6 2 2 2" xfId="19895" xr:uid="{00000000-0005-0000-0000-0000F54D0000}"/>
    <cellStyle name="Percent 2 4 6 2 2 3" xfId="19896" xr:uid="{00000000-0005-0000-0000-0000F64D0000}"/>
    <cellStyle name="Percent 2 4 6 2 2 4" xfId="19897" xr:uid="{00000000-0005-0000-0000-0000F74D0000}"/>
    <cellStyle name="Percent 2 4 6 2 3" xfId="19898" xr:uid="{00000000-0005-0000-0000-0000F84D0000}"/>
    <cellStyle name="Percent 2 4 6 2 3 2" xfId="19899" xr:uid="{00000000-0005-0000-0000-0000F94D0000}"/>
    <cellStyle name="Percent 2 4 6 2 3 3" xfId="19900" xr:uid="{00000000-0005-0000-0000-0000FA4D0000}"/>
    <cellStyle name="Percent 2 4 6 2 3 4" xfId="19901" xr:uid="{00000000-0005-0000-0000-0000FB4D0000}"/>
    <cellStyle name="Percent 2 4 6 2 4" xfId="19902" xr:uid="{00000000-0005-0000-0000-0000FC4D0000}"/>
    <cellStyle name="Percent 2 4 6 2 5" xfId="19903" xr:uid="{00000000-0005-0000-0000-0000FD4D0000}"/>
    <cellStyle name="Percent 2 4 6 2 6" xfId="19904" xr:uid="{00000000-0005-0000-0000-0000FE4D0000}"/>
    <cellStyle name="Percent 2 4 6 3" xfId="19905" xr:uid="{00000000-0005-0000-0000-0000FF4D0000}"/>
    <cellStyle name="Percent 2 4 6 3 2" xfId="19906" xr:uid="{00000000-0005-0000-0000-0000004E0000}"/>
    <cellStyle name="Percent 2 4 6 3 2 2" xfId="19907" xr:uid="{00000000-0005-0000-0000-0000014E0000}"/>
    <cellStyle name="Percent 2 4 6 3 2 3" xfId="19908" xr:uid="{00000000-0005-0000-0000-0000024E0000}"/>
    <cellStyle name="Percent 2 4 6 3 2 4" xfId="19909" xr:uid="{00000000-0005-0000-0000-0000034E0000}"/>
    <cellStyle name="Percent 2 4 6 3 3" xfId="19910" xr:uid="{00000000-0005-0000-0000-0000044E0000}"/>
    <cellStyle name="Percent 2 4 6 3 3 2" xfId="19911" xr:uid="{00000000-0005-0000-0000-0000054E0000}"/>
    <cellStyle name="Percent 2 4 6 3 3 3" xfId="19912" xr:uid="{00000000-0005-0000-0000-0000064E0000}"/>
    <cellStyle name="Percent 2 4 6 3 3 4" xfId="19913" xr:uid="{00000000-0005-0000-0000-0000074E0000}"/>
    <cellStyle name="Percent 2 4 6 3 4" xfId="19914" xr:uid="{00000000-0005-0000-0000-0000084E0000}"/>
    <cellStyle name="Percent 2 4 6 3 5" xfId="19915" xr:uid="{00000000-0005-0000-0000-0000094E0000}"/>
    <cellStyle name="Percent 2 4 6 3 6" xfId="19916" xr:uid="{00000000-0005-0000-0000-00000A4E0000}"/>
    <cellStyle name="Percent 2 4 6 4" xfId="19917" xr:uid="{00000000-0005-0000-0000-00000B4E0000}"/>
    <cellStyle name="Percent 2 4 6 4 2" xfId="19918" xr:uid="{00000000-0005-0000-0000-00000C4E0000}"/>
    <cellStyle name="Percent 2 4 6 4 3" xfId="19919" xr:uid="{00000000-0005-0000-0000-00000D4E0000}"/>
    <cellStyle name="Percent 2 4 6 4 4" xfId="19920" xr:uid="{00000000-0005-0000-0000-00000E4E0000}"/>
    <cellStyle name="Percent 2 4 6 5" xfId="19921" xr:uid="{00000000-0005-0000-0000-00000F4E0000}"/>
    <cellStyle name="Percent 2 4 6 5 2" xfId="19922" xr:uid="{00000000-0005-0000-0000-0000104E0000}"/>
    <cellStyle name="Percent 2 4 6 5 3" xfId="19923" xr:uid="{00000000-0005-0000-0000-0000114E0000}"/>
    <cellStyle name="Percent 2 4 6 5 4" xfId="19924" xr:uid="{00000000-0005-0000-0000-0000124E0000}"/>
    <cellStyle name="Percent 2 4 6 6" xfId="19925" xr:uid="{00000000-0005-0000-0000-0000134E0000}"/>
    <cellStyle name="Percent 2 4 6 7" xfId="19926" xr:uid="{00000000-0005-0000-0000-0000144E0000}"/>
    <cellStyle name="Percent 2 4 6 8" xfId="19927" xr:uid="{00000000-0005-0000-0000-0000154E0000}"/>
    <cellStyle name="Percent 2 4 7" xfId="19928" xr:uid="{00000000-0005-0000-0000-0000164E0000}"/>
    <cellStyle name="Percent 2 4 7 2" xfId="19929" xr:uid="{00000000-0005-0000-0000-0000174E0000}"/>
    <cellStyle name="Percent 2 4 7 2 2" xfId="19930" xr:uid="{00000000-0005-0000-0000-0000184E0000}"/>
    <cellStyle name="Percent 2 4 7 2 2 2" xfId="19931" xr:uid="{00000000-0005-0000-0000-0000194E0000}"/>
    <cellStyle name="Percent 2 4 7 2 2 3" xfId="19932" xr:uid="{00000000-0005-0000-0000-00001A4E0000}"/>
    <cellStyle name="Percent 2 4 7 2 2 4" xfId="19933" xr:uid="{00000000-0005-0000-0000-00001B4E0000}"/>
    <cellStyle name="Percent 2 4 7 2 3" xfId="19934" xr:uid="{00000000-0005-0000-0000-00001C4E0000}"/>
    <cellStyle name="Percent 2 4 7 2 3 2" xfId="19935" xr:uid="{00000000-0005-0000-0000-00001D4E0000}"/>
    <cellStyle name="Percent 2 4 7 2 3 3" xfId="19936" xr:uid="{00000000-0005-0000-0000-00001E4E0000}"/>
    <cellStyle name="Percent 2 4 7 2 3 4" xfId="19937" xr:uid="{00000000-0005-0000-0000-00001F4E0000}"/>
    <cellStyle name="Percent 2 4 7 2 4" xfId="19938" xr:uid="{00000000-0005-0000-0000-0000204E0000}"/>
    <cellStyle name="Percent 2 4 7 2 5" xfId="19939" xr:uid="{00000000-0005-0000-0000-0000214E0000}"/>
    <cellStyle name="Percent 2 4 7 2 6" xfId="19940" xr:uid="{00000000-0005-0000-0000-0000224E0000}"/>
    <cellStyle name="Percent 2 4 7 3" xfId="19941" xr:uid="{00000000-0005-0000-0000-0000234E0000}"/>
    <cellStyle name="Percent 2 4 7 3 2" xfId="19942" xr:uid="{00000000-0005-0000-0000-0000244E0000}"/>
    <cellStyle name="Percent 2 4 7 3 2 2" xfId="19943" xr:uid="{00000000-0005-0000-0000-0000254E0000}"/>
    <cellStyle name="Percent 2 4 7 3 2 3" xfId="19944" xr:uid="{00000000-0005-0000-0000-0000264E0000}"/>
    <cellStyle name="Percent 2 4 7 3 2 4" xfId="19945" xr:uid="{00000000-0005-0000-0000-0000274E0000}"/>
    <cellStyle name="Percent 2 4 7 3 3" xfId="19946" xr:uid="{00000000-0005-0000-0000-0000284E0000}"/>
    <cellStyle name="Percent 2 4 7 3 3 2" xfId="19947" xr:uid="{00000000-0005-0000-0000-0000294E0000}"/>
    <cellStyle name="Percent 2 4 7 3 3 3" xfId="19948" xr:uid="{00000000-0005-0000-0000-00002A4E0000}"/>
    <cellStyle name="Percent 2 4 7 3 3 4" xfId="19949" xr:uid="{00000000-0005-0000-0000-00002B4E0000}"/>
    <cellStyle name="Percent 2 4 7 3 4" xfId="19950" xr:uid="{00000000-0005-0000-0000-00002C4E0000}"/>
    <cellStyle name="Percent 2 4 7 3 5" xfId="19951" xr:uid="{00000000-0005-0000-0000-00002D4E0000}"/>
    <cellStyle name="Percent 2 4 7 3 6" xfId="19952" xr:uid="{00000000-0005-0000-0000-00002E4E0000}"/>
    <cellStyle name="Percent 2 4 7 4" xfId="19953" xr:uid="{00000000-0005-0000-0000-00002F4E0000}"/>
    <cellStyle name="Percent 2 4 7 4 2" xfId="19954" xr:uid="{00000000-0005-0000-0000-0000304E0000}"/>
    <cellStyle name="Percent 2 4 7 4 3" xfId="19955" xr:uid="{00000000-0005-0000-0000-0000314E0000}"/>
    <cellStyle name="Percent 2 4 7 4 4" xfId="19956" xr:uid="{00000000-0005-0000-0000-0000324E0000}"/>
    <cellStyle name="Percent 2 4 7 5" xfId="19957" xr:uid="{00000000-0005-0000-0000-0000334E0000}"/>
    <cellStyle name="Percent 2 4 7 5 2" xfId="19958" xr:uid="{00000000-0005-0000-0000-0000344E0000}"/>
    <cellStyle name="Percent 2 4 7 5 3" xfId="19959" xr:uid="{00000000-0005-0000-0000-0000354E0000}"/>
    <cellStyle name="Percent 2 4 7 5 4" xfId="19960" xr:uid="{00000000-0005-0000-0000-0000364E0000}"/>
    <cellStyle name="Percent 2 4 7 6" xfId="19961" xr:uid="{00000000-0005-0000-0000-0000374E0000}"/>
    <cellStyle name="Percent 2 4 7 7" xfId="19962" xr:uid="{00000000-0005-0000-0000-0000384E0000}"/>
    <cellStyle name="Percent 2 4 7 8" xfId="19963" xr:uid="{00000000-0005-0000-0000-0000394E0000}"/>
    <cellStyle name="Percent 2 4 8" xfId="19964" xr:uid="{00000000-0005-0000-0000-00003A4E0000}"/>
    <cellStyle name="Percent 2 4 8 2" xfId="19965" xr:uid="{00000000-0005-0000-0000-00003B4E0000}"/>
    <cellStyle name="Percent 2 4 8 2 2" xfId="19966" xr:uid="{00000000-0005-0000-0000-00003C4E0000}"/>
    <cellStyle name="Percent 2 4 8 2 2 2" xfId="19967" xr:uid="{00000000-0005-0000-0000-00003D4E0000}"/>
    <cellStyle name="Percent 2 4 8 2 2 3" xfId="19968" xr:uid="{00000000-0005-0000-0000-00003E4E0000}"/>
    <cellStyle name="Percent 2 4 8 2 2 4" xfId="19969" xr:uid="{00000000-0005-0000-0000-00003F4E0000}"/>
    <cellStyle name="Percent 2 4 8 2 3" xfId="19970" xr:uid="{00000000-0005-0000-0000-0000404E0000}"/>
    <cellStyle name="Percent 2 4 8 2 3 2" xfId="19971" xr:uid="{00000000-0005-0000-0000-0000414E0000}"/>
    <cellStyle name="Percent 2 4 8 2 3 3" xfId="19972" xr:uid="{00000000-0005-0000-0000-0000424E0000}"/>
    <cellStyle name="Percent 2 4 8 2 3 4" xfId="19973" xr:uid="{00000000-0005-0000-0000-0000434E0000}"/>
    <cellStyle name="Percent 2 4 8 2 4" xfId="19974" xr:uid="{00000000-0005-0000-0000-0000444E0000}"/>
    <cellStyle name="Percent 2 4 8 2 5" xfId="19975" xr:uid="{00000000-0005-0000-0000-0000454E0000}"/>
    <cellStyle name="Percent 2 4 8 2 6" xfId="19976" xr:uid="{00000000-0005-0000-0000-0000464E0000}"/>
    <cellStyle name="Percent 2 4 8 3" xfId="19977" xr:uid="{00000000-0005-0000-0000-0000474E0000}"/>
    <cellStyle name="Percent 2 4 8 3 2" xfId="19978" xr:uid="{00000000-0005-0000-0000-0000484E0000}"/>
    <cellStyle name="Percent 2 4 8 3 2 2" xfId="19979" xr:uid="{00000000-0005-0000-0000-0000494E0000}"/>
    <cellStyle name="Percent 2 4 8 3 2 3" xfId="19980" xr:uid="{00000000-0005-0000-0000-00004A4E0000}"/>
    <cellStyle name="Percent 2 4 8 3 2 4" xfId="19981" xr:uid="{00000000-0005-0000-0000-00004B4E0000}"/>
    <cellStyle name="Percent 2 4 8 3 3" xfId="19982" xr:uid="{00000000-0005-0000-0000-00004C4E0000}"/>
    <cellStyle name="Percent 2 4 8 3 3 2" xfId="19983" xr:uid="{00000000-0005-0000-0000-00004D4E0000}"/>
    <cellStyle name="Percent 2 4 8 3 3 3" xfId="19984" xr:uid="{00000000-0005-0000-0000-00004E4E0000}"/>
    <cellStyle name="Percent 2 4 8 3 3 4" xfId="19985" xr:uid="{00000000-0005-0000-0000-00004F4E0000}"/>
    <cellStyle name="Percent 2 4 8 3 4" xfId="19986" xr:uid="{00000000-0005-0000-0000-0000504E0000}"/>
    <cellStyle name="Percent 2 4 8 3 5" xfId="19987" xr:uid="{00000000-0005-0000-0000-0000514E0000}"/>
    <cellStyle name="Percent 2 4 8 3 6" xfId="19988" xr:uid="{00000000-0005-0000-0000-0000524E0000}"/>
    <cellStyle name="Percent 2 4 8 4" xfId="19989" xr:uid="{00000000-0005-0000-0000-0000534E0000}"/>
    <cellStyle name="Percent 2 4 8 4 2" xfId="19990" xr:uid="{00000000-0005-0000-0000-0000544E0000}"/>
    <cellStyle name="Percent 2 4 8 4 3" xfId="19991" xr:uid="{00000000-0005-0000-0000-0000554E0000}"/>
    <cellStyle name="Percent 2 4 8 4 4" xfId="19992" xr:uid="{00000000-0005-0000-0000-0000564E0000}"/>
    <cellStyle name="Percent 2 4 8 5" xfId="19993" xr:uid="{00000000-0005-0000-0000-0000574E0000}"/>
    <cellStyle name="Percent 2 4 8 5 2" xfId="19994" xr:uid="{00000000-0005-0000-0000-0000584E0000}"/>
    <cellStyle name="Percent 2 4 8 5 3" xfId="19995" xr:uid="{00000000-0005-0000-0000-0000594E0000}"/>
    <cellStyle name="Percent 2 4 8 5 4" xfId="19996" xr:uid="{00000000-0005-0000-0000-00005A4E0000}"/>
    <cellStyle name="Percent 2 4 8 6" xfId="19997" xr:uid="{00000000-0005-0000-0000-00005B4E0000}"/>
    <cellStyle name="Percent 2 4 8 7" xfId="19998" xr:uid="{00000000-0005-0000-0000-00005C4E0000}"/>
    <cellStyle name="Percent 2 4 8 8" xfId="19999" xr:uid="{00000000-0005-0000-0000-00005D4E0000}"/>
    <cellStyle name="Percent 2 4 9" xfId="20000" xr:uid="{00000000-0005-0000-0000-00005E4E0000}"/>
    <cellStyle name="Percent 2 4 9 2" xfId="20001" xr:uid="{00000000-0005-0000-0000-00005F4E0000}"/>
    <cellStyle name="Percent 2 4 9 2 2" xfId="20002" xr:uid="{00000000-0005-0000-0000-0000604E0000}"/>
    <cellStyle name="Percent 2 4 9 2 3" xfId="20003" xr:uid="{00000000-0005-0000-0000-0000614E0000}"/>
    <cellStyle name="Percent 2 4 9 2 4" xfId="20004" xr:uid="{00000000-0005-0000-0000-0000624E0000}"/>
    <cellStyle name="Percent 2 4 9 3" xfId="20005" xr:uid="{00000000-0005-0000-0000-0000634E0000}"/>
    <cellStyle name="Percent 2 4 9 3 2" xfId="20006" xr:uid="{00000000-0005-0000-0000-0000644E0000}"/>
    <cellStyle name="Percent 2 4 9 3 3" xfId="20007" xr:uid="{00000000-0005-0000-0000-0000654E0000}"/>
    <cellStyle name="Percent 2 4 9 3 4" xfId="20008" xr:uid="{00000000-0005-0000-0000-0000664E0000}"/>
    <cellStyle name="Percent 2 4 9 4" xfId="20009" xr:uid="{00000000-0005-0000-0000-0000674E0000}"/>
    <cellStyle name="Percent 2 4 9 5" xfId="20010" xr:uid="{00000000-0005-0000-0000-0000684E0000}"/>
    <cellStyle name="Percent 2 4 9 6" xfId="20011" xr:uid="{00000000-0005-0000-0000-0000694E0000}"/>
    <cellStyle name="Percent 2 5" xfId="20012" xr:uid="{00000000-0005-0000-0000-00006A4E0000}"/>
    <cellStyle name="Percent 2 5 10" xfId="20013" xr:uid="{00000000-0005-0000-0000-00006B4E0000}"/>
    <cellStyle name="Percent 2 5 10 2" xfId="20014" xr:uid="{00000000-0005-0000-0000-00006C4E0000}"/>
    <cellStyle name="Percent 2 5 10 3" xfId="20015" xr:uid="{00000000-0005-0000-0000-00006D4E0000}"/>
    <cellStyle name="Percent 2 5 10 4" xfId="20016" xr:uid="{00000000-0005-0000-0000-00006E4E0000}"/>
    <cellStyle name="Percent 2 5 11" xfId="20017" xr:uid="{00000000-0005-0000-0000-00006F4E0000}"/>
    <cellStyle name="Percent 2 5 11 2" xfId="20018" xr:uid="{00000000-0005-0000-0000-0000704E0000}"/>
    <cellStyle name="Percent 2 5 11 3" xfId="20019" xr:uid="{00000000-0005-0000-0000-0000714E0000}"/>
    <cellStyle name="Percent 2 5 11 4" xfId="20020" xr:uid="{00000000-0005-0000-0000-0000724E0000}"/>
    <cellStyle name="Percent 2 5 12" xfId="20021" xr:uid="{00000000-0005-0000-0000-0000734E0000}"/>
    <cellStyle name="Percent 2 5 12 2" xfId="20022" xr:uid="{00000000-0005-0000-0000-0000744E0000}"/>
    <cellStyle name="Percent 2 5 12 3" xfId="20023" xr:uid="{00000000-0005-0000-0000-0000754E0000}"/>
    <cellStyle name="Percent 2 5 12 4" xfId="20024" xr:uid="{00000000-0005-0000-0000-0000764E0000}"/>
    <cellStyle name="Percent 2 5 13" xfId="20025" xr:uid="{00000000-0005-0000-0000-0000774E0000}"/>
    <cellStyle name="Percent 2 5 14" xfId="20026" xr:uid="{00000000-0005-0000-0000-0000784E0000}"/>
    <cellStyle name="Percent 2 5 15" xfId="20027" xr:uid="{00000000-0005-0000-0000-0000794E0000}"/>
    <cellStyle name="Percent 2 5 16" xfId="20028" xr:uid="{00000000-0005-0000-0000-00007A4E0000}"/>
    <cellStyle name="Percent 2 5 17" xfId="20029" xr:uid="{00000000-0005-0000-0000-00007B4E0000}"/>
    <cellStyle name="Percent 2 5 2" xfId="20030" xr:uid="{00000000-0005-0000-0000-00007C4E0000}"/>
    <cellStyle name="Percent 2 5 2 10" xfId="20031" xr:uid="{00000000-0005-0000-0000-00007D4E0000}"/>
    <cellStyle name="Percent 2 5 2 10 2" xfId="20032" xr:uid="{00000000-0005-0000-0000-00007E4E0000}"/>
    <cellStyle name="Percent 2 5 2 10 3" xfId="20033" xr:uid="{00000000-0005-0000-0000-00007F4E0000}"/>
    <cellStyle name="Percent 2 5 2 10 4" xfId="20034" xr:uid="{00000000-0005-0000-0000-0000804E0000}"/>
    <cellStyle name="Percent 2 5 2 11" xfId="20035" xr:uid="{00000000-0005-0000-0000-0000814E0000}"/>
    <cellStyle name="Percent 2 5 2 12" xfId="20036" xr:uid="{00000000-0005-0000-0000-0000824E0000}"/>
    <cellStyle name="Percent 2 5 2 13" xfId="20037" xr:uid="{00000000-0005-0000-0000-0000834E0000}"/>
    <cellStyle name="Percent 2 5 2 2" xfId="20038" xr:uid="{00000000-0005-0000-0000-0000844E0000}"/>
    <cellStyle name="Percent 2 5 2 2 10" xfId="20039" xr:uid="{00000000-0005-0000-0000-0000854E0000}"/>
    <cellStyle name="Percent 2 5 2 2 11" xfId="20040" xr:uid="{00000000-0005-0000-0000-0000864E0000}"/>
    <cellStyle name="Percent 2 5 2 2 12" xfId="20041" xr:uid="{00000000-0005-0000-0000-0000874E0000}"/>
    <cellStyle name="Percent 2 5 2 2 2" xfId="20042" xr:uid="{00000000-0005-0000-0000-0000884E0000}"/>
    <cellStyle name="Percent 2 5 2 2 2 10" xfId="20043" xr:uid="{00000000-0005-0000-0000-0000894E0000}"/>
    <cellStyle name="Percent 2 5 2 2 2 2" xfId="20044" xr:uid="{00000000-0005-0000-0000-00008A4E0000}"/>
    <cellStyle name="Percent 2 5 2 2 2 2 2" xfId="20045" xr:uid="{00000000-0005-0000-0000-00008B4E0000}"/>
    <cellStyle name="Percent 2 5 2 2 2 2 2 2" xfId="20046" xr:uid="{00000000-0005-0000-0000-00008C4E0000}"/>
    <cellStyle name="Percent 2 5 2 2 2 2 2 2 2" xfId="20047" xr:uid="{00000000-0005-0000-0000-00008D4E0000}"/>
    <cellStyle name="Percent 2 5 2 2 2 2 2 2 3" xfId="20048" xr:uid="{00000000-0005-0000-0000-00008E4E0000}"/>
    <cellStyle name="Percent 2 5 2 2 2 2 2 2 4" xfId="20049" xr:uid="{00000000-0005-0000-0000-00008F4E0000}"/>
    <cellStyle name="Percent 2 5 2 2 2 2 2 3" xfId="20050" xr:uid="{00000000-0005-0000-0000-0000904E0000}"/>
    <cellStyle name="Percent 2 5 2 2 2 2 2 3 2" xfId="20051" xr:uid="{00000000-0005-0000-0000-0000914E0000}"/>
    <cellStyle name="Percent 2 5 2 2 2 2 2 3 3" xfId="20052" xr:uid="{00000000-0005-0000-0000-0000924E0000}"/>
    <cellStyle name="Percent 2 5 2 2 2 2 2 3 4" xfId="20053" xr:uid="{00000000-0005-0000-0000-0000934E0000}"/>
    <cellStyle name="Percent 2 5 2 2 2 2 2 4" xfId="20054" xr:uid="{00000000-0005-0000-0000-0000944E0000}"/>
    <cellStyle name="Percent 2 5 2 2 2 2 2 5" xfId="20055" xr:uid="{00000000-0005-0000-0000-0000954E0000}"/>
    <cellStyle name="Percent 2 5 2 2 2 2 2 6" xfId="20056" xr:uid="{00000000-0005-0000-0000-0000964E0000}"/>
    <cellStyle name="Percent 2 5 2 2 2 2 3" xfId="20057" xr:uid="{00000000-0005-0000-0000-0000974E0000}"/>
    <cellStyle name="Percent 2 5 2 2 2 2 3 2" xfId="20058" xr:uid="{00000000-0005-0000-0000-0000984E0000}"/>
    <cellStyle name="Percent 2 5 2 2 2 2 3 2 2" xfId="20059" xr:uid="{00000000-0005-0000-0000-0000994E0000}"/>
    <cellStyle name="Percent 2 5 2 2 2 2 3 2 3" xfId="20060" xr:uid="{00000000-0005-0000-0000-00009A4E0000}"/>
    <cellStyle name="Percent 2 5 2 2 2 2 3 2 4" xfId="20061" xr:uid="{00000000-0005-0000-0000-00009B4E0000}"/>
    <cellStyle name="Percent 2 5 2 2 2 2 3 3" xfId="20062" xr:uid="{00000000-0005-0000-0000-00009C4E0000}"/>
    <cellStyle name="Percent 2 5 2 2 2 2 3 3 2" xfId="20063" xr:uid="{00000000-0005-0000-0000-00009D4E0000}"/>
    <cellStyle name="Percent 2 5 2 2 2 2 3 3 3" xfId="20064" xr:uid="{00000000-0005-0000-0000-00009E4E0000}"/>
    <cellStyle name="Percent 2 5 2 2 2 2 3 3 4" xfId="20065" xr:uid="{00000000-0005-0000-0000-00009F4E0000}"/>
    <cellStyle name="Percent 2 5 2 2 2 2 3 4" xfId="20066" xr:uid="{00000000-0005-0000-0000-0000A04E0000}"/>
    <cellStyle name="Percent 2 5 2 2 2 2 3 5" xfId="20067" xr:uid="{00000000-0005-0000-0000-0000A14E0000}"/>
    <cellStyle name="Percent 2 5 2 2 2 2 3 6" xfId="20068" xr:uid="{00000000-0005-0000-0000-0000A24E0000}"/>
    <cellStyle name="Percent 2 5 2 2 2 2 4" xfId="20069" xr:uid="{00000000-0005-0000-0000-0000A34E0000}"/>
    <cellStyle name="Percent 2 5 2 2 2 2 4 2" xfId="20070" xr:uid="{00000000-0005-0000-0000-0000A44E0000}"/>
    <cellStyle name="Percent 2 5 2 2 2 2 4 3" xfId="20071" xr:uid="{00000000-0005-0000-0000-0000A54E0000}"/>
    <cellStyle name="Percent 2 5 2 2 2 2 4 4" xfId="20072" xr:uid="{00000000-0005-0000-0000-0000A64E0000}"/>
    <cellStyle name="Percent 2 5 2 2 2 2 5" xfId="20073" xr:uid="{00000000-0005-0000-0000-0000A74E0000}"/>
    <cellStyle name="Percent 2 5 2 2 2 2 5 2" xfId="20074" xr:uid="{00000000-0005-0000-0000-0000A84E0000}"/>
    <cellStyle name="Percent 2 5 2 2 2 2 5 3" xfId="20075" xr:uid="{00000000-0005-0000-0000-0000A94E0000}"/>
    <cellStyle name="Percent 2 5 2 2 2 2 5 4" xfId="20076" xr:uid="{00000000-0005-0000-0000-0000AA4E0000}"/>
    <cellStyle name="Percent 2 5 2 2 2 2 6" xfId="20077" xr:uid="{00000000-0005-0000-0000-0000AB4E0000}"/>
    <cellStyle name="Percent 2 5 2 2 2 2 7" xfId="20078" xr:uid="{00000000-0005-0000-0000-0000AC4E0000}"/>
    <cellStyle name="Percent 2 5 2 2 2 2 8" xfId="20079" xr:uid="{00000000-0005-0000-0000-0000AD4E0000}"/>
    <cellStyle name="Percent 2 5 2 2 2 3" xfId="20080" xr:uid="{00000000-0005-0000-0000-0000AE4E0000}"/>
    <cellStyle name="Percent 2 5 2 2 2 3 2" xfId="20081" xr:uid="{00000000-0005-0000-0000-0000AF4E0000}"/>
    <cellStyle name="Percent 2 5 2 2 2 3 2 2" xfId="20082" xr:uid="{00000000-0005-0000-0000-0000B04E0000}"/>
    <cellStyle name="Percent 2 5 2 2 2 3 2 2 2" xfId="20083" xr:uid="{00000000-0005-0000-0000-0000B14E0000}"/>
    <cellStyle name="Percent 2 5 2 2 2 3 2 2 3" xfId="20084" xr:uid="{00000000-0005-0000-0000-0000B24E0000}"/>
    <cellStyle name="Percent 2 5 2 2 2 3 2 2 4" xfId="20085" xr:uid="{00000000-0005-0000-0000-0000B34E0000}"/>
    <cellStyle name="Percent 2 5 2 2 2 3 2 3" xfId="20086" xr:uid="{00000000-0005-0000-0000-0000B44E0000}"/>
    <cellStyle name="Percent 2 5 2 2 2 3 2 3 2" xfId="20087" xr:uid="{00000000-0005-0000-0000-0000B54E0000}"/>
    <cellStyle name="Percent 2 5 2 2 2 3 2 3 3" xfId="20088" xr:uid="{00000000-0005-0000-0000-0000B64E0000}"/>
    <cellStyle name="Percent 2 5 2 2 2 3 2 3 4" xfId="20089" xr:uid="{00000000-0005-0000-0000-0000B74E0000}"/>
    <cellStyle name="Percent 2 5 2 2 2 3 2 4" xfId="20090" xr:uid="{00000000-0005-0000-0000-0000B84E0000}"/>
    <cellStyle name="Percent 2 5 2 2 2 3 2 5" xfId="20091" xr:uid="{00000000-0005-0000-0000-0000B94E0000}"/>
    <cellStyle name="Percent 2 5 2 2 2 3 2 6" xfId="20092" xr:uid="{00000000-0005-0000-0000-0000BA4E0000}"/>
    <cellStyle name="Percent 2 5 2 2 2 3 3" xfId="20093" xr:uid="{00000000-0005-0000-0000-0000BB4E0000}"/>
    <cellStyle name="Percent 2 5 2 2 2 3 3 2" xfId="20094" xr:uid="{00000000-0005-0000-0000-0000BC4E0000}"/>
    <cellStyle name="Percent 2 5 2 2 2 3 3 2 2" xfId="20095" xr:uid="{00000000-0005-0000-0000-0000BD4E0000}"/>
    <cellStyle name="Percent 2 5 2 2 2 3 3 2 3" xfId="20096" xr:uid="{00000000-0005-0000-0000-0000BE4E0000}"/>
    <cellStyle name="Percent 2 5 2 2 2 3 3 2 4" xfId="20097" xr:uid="{00000000-0005-0000-0000-0000BF4E0000}"/>
    <cellStyle name="Percent 2 5 2 2 2 3 3 3" xfId="20098" xr:uid="{00000000-0005-0000-0000-0000C04E0000}"/>
    <cellStyle name="Percent 2 5 2 2 2 3 3 3 2" xfId="20099" xr:uid="{00000000-0005-0000-0000-0000C14E0000}"/>
    <cellStyle name="Percent 2 5 2 2 2 3 3 3 3" xfId="20100" xr:uid="{00000000-0005-0000-0000-0000C24E0000}"/>
    <cellStyle name="Percent 2 5 2 2 2 3 3 3 4" xfId="20101" xr:uid="{00000000-0005-0000-0000-0000C34E0000}"/>
    <cellStyle name="Percent 2 5 2 2 2 3 3 4" xfId="20102" xr:uid="{00000000-0005-0000-0000-0000C44E0000}"/>
    <cellStyle name="Percent 2 5 2 2 2 3 3 5" xfId="20103" xr:uid="{00000000-0005-0000-0000-0000C54E0000}"/>
    <cellStyle name="Percent 2 5 2 2 2 3 3 6" xfId="20104" xr:uid="{00000000-0005-0000-0000-0000C64E0000}"/>
    <cellStyle name="Percent 2 5 2 2 2 3 4" xfId="20105" xr:uid="{00000000-0005-0000-0000-0000C74E0000}"/>
    <cellStyle name="Percent 2 5 2 2 2 3 4 2" xfId="20106" xr:uid="{00000000-0005-0000-0000-0000C84E0000}"/>
    <cellStyle name="Percent 2 5 2 2 2 3 4 3" xfId="20107" xr:uid="{00000000-0005-0000-0000-0000C94E0000}"/>
    <cellStyle name="Percent 2 5 2 2 2 3 4 4" xfId="20108" xr:uid="{00000000-0005-0000-0000-0000CA4E0000}"/>
    <cellStyle name="Percent 2 5 2 2 2 3 5" xfId="20109" xr:uid="{00000000-0005-0000-0000-0000CB4E0000}"/>
    <cellStyle name="Percent 2 5 2 2 2 3 5 2" xfId="20110" xr:uid="{00000000-0005-0000-0000-0000CC4E0000}"/>
    <cellStyle name="Percent 2 5 2 2 2 3 5 3" xfId="20111" xr:uid="{00000000-0005-0000-0000-0000CD4E0000}"/>
    <cellStyle name="Percent 2 5 2 2 2 3 5 4" xfId="20112" xr:uid="{00000000-0005-0000-0000-0000CE4E0000}"/>
    <cellStyle name="Percent 2 5 2 2 2 3 6" xfId="20113" xr:uid="{00000000-0005-0000-0000-0000CF4E0000}"/>
    <cellStyle name="Percent 2 5 2 2 2 3 7" xfId="20114" xr:uid="{00000000-0005-0000-0000-0000D04E0000}"/>
    <cellStyle name="Percent 2 5 2 2 2 3 8" xfId="20115" xr:uid="{00000000-0005-0000-0000-0000D14E0000}"/>
    <cellStyle name="Percent 2 5 2 2 2 4" xfId="20116" xr:uid="{00000000-0005-0000-0000-0000D24E0000}"/>
    <cellStyle name="Percent 2 5 2 2 2 4 2" xfId="20117" xr:uid="{00000000-0005-0000-0000-0000D34E0000}"/>
    <cellStyle name="Percent 2 5 2 2 2 4 2 2" xfId="20118" xr:uid="{00000000-0005-0000-0000-0000D44E0000}"/>
    <cellStyle name="Percent 2 5 2 2 2 4 2 3" xfId="20119" xr:uid="{00000000-0005-0000-0000-0000D54E0000}"/>
    <cellStyle name="Percent 2 5 2 2 2 4 2 4" xfId="20120" xr:uid="{00000000-0005-0000-0000-0000D64E0000}"/>
    <cellStyle name="Percent 2 5 2 2 2 4 3" xfId="20121" xr:uid="{00000000-0005-0000-0000-0000D74E0000}"/>
    <cellStyle name="Percent 2 5 2 2 2 4 3 2" xfId="20122" xr:uid="{00000000-0005-0000-0000-0000D84E0000}"/>
    <cellStyle name="Percent 2 5 2 2 2 4 3 3" xfId="20123" xr:uid="{00000000-0005-0000-0000-0000D94E0000}"/>
    <cellStyle name="Percent 2 5 2 2 2 4 3 4" xfId="20124" xr:uid="{00000000-0005-0000-0000-0000DA4E0000}"/>
    <cellStyle name="Percent 2 5 2 2 2 4 4" xfId="20125" xr:uid="{00000000-0005-0000-0000-0000DB4E0000}"/>
    <cellStyle name="Percent 2 5 2 2 2 4 5" xfId="20126" xr:uid="{00000000-0005-0000-0000-0000DC4E0000}"/>
    <cellStyle name="Percent 2 5 2 2 2 4 6" xfId="20127" xr:uid="{00000000-0005-0000-0000-0000DD4E0000}"/>
    <cellStyle name="Percent 2 5 2 2 2 5" xfId="20128" xr:uid="{00000000-0005-0000-0000-0000DE4E0000}"/>
    <cellStyle name="Percent 2 5 2 2 2 5 2" xfId="20129" xr:uid="{00000000-0005-0000-0000-0000DF4E0000}"/>
    <cellStyle name="Percent 2 5 2 2 2 5 2 2" xfId="20130" xr:uid="{00000000-0005-0000-0000-0000E04E0000}"/>
    <cellStyle name="Percent 2 5 2 2 2 5 2 3" xfId="20131" xr:uid="{00000000-0005-0000-0000-0000E14E0000}"/>
    <cellStyle name="Percent 2 5 2 2 2 5 2 4" xfId="20132" xr:uid="{00000000-0005-0000-0000-0000E24E0000}"/>
    <cellStyle name="Percent 2 5 2 2 2 5 3" xfId="20133" xr:uid="{00000000-0005-0000-0000-0000E34E0000}"/>
    <cellStyle name="Percent 2 5 2 2 2 5 3 2" xfId="20134" xr:uid="{00000000-0005-0000-0000-0000E44E0000}"/>
    <cellStyle name="Percent 2 5 2 2 2 5 3 3" xfId="20135" xr:uid="{00000000-0005-0000-0000-0000E54E0000}"/>
    <cellStyle name="Percent 2 5 2 2 2 5 3 4" xfId="20136" xr:uid="{00000000-0005-0000-0000-0000E64E0000}"/>
    <cellStyle name="Percent 2 5 2 2 2 5 4" xfId="20137" xr:uid="{00000000-0005-0000-0000-0000E74E0000}"/>
    <cellStyle name="Percent 2 5 2 2 2 5 5" xfId="20138" xr:uid="{00000000-0005-0000-0000-0000E84E0000}"/>
    <cellStyle name="Percent 2 5 2 2 2 5 6" xfId="20139" xr:uid="{00000000-0005-0000-0000-0000E94E0000}"/>
    <cellStyle name="Percent 2 5 2 2 2 6" xfId="20140" xr:uid="{00000000-0005-0000-0000-0000EA4E0000}"/>
    <cellStyle name="Percent 2 5 2 2 2 6 2" xfId="20141" xr:uid="{00000000-0005-0000-0000-0000EB4E0000}"/>
    <cellStyle name="Percent 2 5 2 2 2 6 3" xfId="20142" xr:uid="{00000000-0005-0000-0000-0000EC4E0000}"/>
    <cellStyle name="Percent 2 5 2 2 2 6 4" xfId="20143" xr:uid="{00000000-0005-0000-0000-0000ED4E0000}"/>
    <cellStyle name="Percent 2 5 2 2 2 7" xfId="20144" xr:uid="{00000000-0005-0000-0000-0000EE4E0000}"/>
    <cellStyle name="Percent 2 5 2 2 2 7 2" xfId="20145" xr:uid="{00000000-0005-0000-0000-0000EF4E0000}"/>
    <cellStyle name="Percent 2 5 2 2 2 7 3" xfId="20146" xr:uid="{00000000-0005-0000-0000-0000F04E0000}"/>
    <cellStyle name="Percent 2 5 2 2 2 7 4" xfId="20147" xr:uid="{00000000-0005-0000-0000-0000F14E0000}"/>
    <cellStyle name="Percent 2 5 2 2 2 8" xfId="20148" xr:uid="{00000000-0005-0000-0000-0000F24E0000}"/>
    <cellStyle name="Percent 2 5 2 2 2 9" xfId="20149" xr:uid="{00000000-0005-0000-0000-0000F34E0000}"/>
    <cellStyle name="Percent 2 5 2 2 3" xfId="20150" xr:uid="{00000000-0005-0000-0000-0000F44E0000}"/>
    <cellStyle name="Percent 2 5 2 2 3 2" xfId="20151" xr:uid="{00000000-0005-0000-0000-0000F54E0000}"/>
    <cellStyle name="Percent 2 5 2 2 3 2 2" xfId="20152" xr:uid="{00000000-0005-0000-0000-0000F64E0000}"/>
    <cellStyle name="Percent 2 5 2 2 3 2 2 2" xfId="20153" xr:uid="{00000000-0005-0000-0000-0000F74E0000}"/>
    <cellStyle name="Percent 2 5 2 2 3 2 2 3" xfId="20154" xr:uid="{00000000-0005-0000-0000-0000F84E0000}"/>
    <cellStyle name="Percent 2 5 2 2 3 2 2 4" xfId="20155" xr:uid="{00000000-0005-0000-0000-0000F94E0000}"/>
    <cellStyle name="Percent 2 5 2 2 3 2 3" xfId="20156" xr:uid="{00000000-0005-0000-0000-0000FA4E0000}"/>
    <cellStyle name="Percent 2 5 2 2 3 2 3 2" xfId="20157" xr:uid="{00000000-0005-0000-0000-0000FB4E0000}"/>
    <cellStyle name="Percent 2 5 2 2 3 2 3 3" xfId="20158" xr:uid="{00000000-0005-0000-0000-0000FC4E0000}"/>
    <cellStyle name="Percent 2 5 2 2 3 2 3 4" xfId="20159" xr:uid="{00000000-0005-0000-0000-0000FD4E0000}"/>
    <cellStyle name="Percent 2 5 2 2 3 2 4" xfId="20160" xr:uid="{00000000-0005-0000-0000-0000FE4E0000}"/>
    <cellStyle name="Percent 2 5 2 2 3 2 5" xfId="20161" xr:uid="{00000000-0005-0000-0000-0000FF4E0000}"/>
    <cellStyle name="Percent 2 5 2 2 3 2 6" xfId="20162" xr:uid="{00000000-0005-0000-0000-0000004F0000}"/>
    <cellStyle name="Percent 2 5 2 2 3 3" xfId="20163" xr:uid="{00000000-0005-0000-0000-0000014F0000}"/>
    <cellStyle name="Percent 2 5 2 2 3 3 2" xfId="20164" xr:uid="{00000000-0005-0000-0000-0000024F0000}"/>
    <cellStyle name="Percent 2 5 2 2 3 3 2 2" xfId="20165" xr:uid="{00000000-0005-0000-0000-0000034F0000}"/>
    <cellStyle name="Percent 2 5 2 2 3 3 2 3" xfId="20166" xr:uid="{00000000-0005-0000-0000-0000044F0000}"/>
    <cellStyle name="Percent 2 5 2 2 3 3 2 4" xfId="20167" xr:uid="{00000000-0005-0000-0000-0000054F0000}"/>
    <cellStyle name="Percent 2 5 2 2 3 3 3" xfId="20168" xr:uid="{00000000-0005-0000-0000-0000064F0000}"/>
    <cellStyle name="Percent 2 5 2 2 3 3 3 2" xfId="20169" xr:uid="{00000000-0005-0000-0000-0000074F0000}"/>
    <cellStyle name="Percent 2 5 2 2 3 3 3 3" xfId="20170" xr:uid="{00000000-0005-0000-0000-0000084F0000}"/>
    <cellStyle name="Percent 2 5 2 2 3 3 3 4" xfId="20171" xr:uid="{00000000-0005-0000-0000-0000094F0000}"/>
    <cellStyle name="Percent 2 5 2 2 3 3 4" xfId="20172" xr:uid="{00000000-0005-0000-0000-00000A4F0000}"/>
    <cellStyle name="Percent 2 5 2 2 3 3 5" xfId="20173" xr:uid="{00000000-0005-0000-0000-00000B4F0000}"/>
    <cellStyle name="Percent 2 5 2 2 3 3 6" xfId="20174" xr:uid="{00000000-0005-0000-0000-00000C4F0000}"/>
    <cellStyle name="Percent 2 5 2 2 3 4" xfId="20175" xr:uid="{00000000-0005-0000-0000-00000D4F0000}"/>
    <cellStyle name="Percent 2 5 2 2 3 4 2" xfId="20176" xr:uid="{00000000-0005-0000-0000-00000E4F0000}"/>
    <cellStyle name="Percent 2 5 2 2 3 4 3" xfId="20177" xr:uid="{00000000-0005-0000-0000-00000F4F0000}"/>
    <cellStyle name="Percent 2 5 2 2 3 4 4" xfId="20178" xr:uid="{00000000-0005-0000-0000-0000104F0000}"/>
    <cellStyle name="Percent 2 5 2 2 3 5" xfId="20179" xr:uid="{00000000-0005-0000-0000-0000114F0000}"/>
    <cellStyle name="Percent 2 5 2 2 3 5 2" xfId="20180" xr:uid="{00000000-0005-0000-0000-0000124F0000}"/>
    <cellStyle name="Percent 2 5 2 2 3 5 3" xfId="20181" xr:uid="{00000000-0005-0000-0000-0000134F0000}"/>
    <cellStyle name="Percent 2 5 2 2 3 5 4" xfId="20182" xr:uid="{00000000-0005-0000-0000-0000144F0000}"/>
    <cellStyle name="Percent 2 5 2 2 3 6" xfId="20183" xr:uid="{00000000-0005-0000-0000-0000154F0000}"/>
    <cellStyle name="Percent 2 5 2 2 3 7" xfId="20184" xr:uid="{00000000-0005-0000-0000-0000164F0000}"/>
    <cellStyle name="Percent 2 5 2 2 3 8" xfId="20185" xr:uid="{00000000-0005-0000-0000-0000174F0000}"/>
    <cellStyle name="Percent 2 5 2 2 4" xfId="20186" xr:uid="{00000000-0005-0000-0000-0000184F0000}"/>
    <cellStyle name="Percent 2 5 2 2 4 2" xfId="20187" xr:uid="{00000000-0005-0000-0000-0000194F0000}"/>
    <cellStyle name="Percent 2 5 2 2 4 2 2" xfId="20188" xr:uid="{00000000-0005-0000-0000-00001A4F0000}"/>
    <cellStyle name="Percent 2 5 2 2 4 2 2 2" xfId="20189" xr:uid="{00000000-0005-0000-0000-00001B4F0000}"/>
    <cellStyle name="Percent 2 5 2 2 4 2 2 3" xfId="20190" xr:uid="{00000000-0005-0000-0000-00001C4F0000}"/>
    <cellStyle name="Percent 2 5 2 2 4 2 2 4" xfId="20191" xr:uid="{00000000-0005-0000-0000-00001D4F0000}"/>
    <cellStyle name="Percent 2 5 2 2 4 2 3" xfId="20192" xr:uid="{00000000-0005-0000-0000-00001E4F0000}"/>
    <cellStyle name="Percent 2 5 2 2 4 2 3 2" xfId="20193" xr:uid="{00000000-0005-0000-0000-00001F4F0000}"/>
    <cellStyle name="Percent 2 5 2 2 4 2 3 3" xfId="20194" xr:uid="{00000000-0005-0000-0000-0000204F0000}"/>
    <cellStyle name="Percent 2 5 2 2 4 2 3 4" xfId="20195" xr:uid="{00000000-0005-0000-0000-0000214F0000}"/>
    <cellStyle name="Percent 2 5 2 2 4 2 4" xfId="20196" xr:uid="{00000000-0005-0000-0000-0000224F0000}"/>
    <cellStyle name="Percent 2 5 2 2 4 2 5" xfId="20197" xr:uid="{00000000-0005-0000-0000-0000234F0000}"/>
    <cellStyle name="Percent 2 5 2 2 4 2 6" xfId="20198" xr:uid="{00000000-0005-0000-0000-0000244F0000}"/>
    <cellStyle name="Percent 2 5 2 2 4 3" xfId="20199" xr:uid="{00000000-0005-0000-0000-0000254F0000}"/>
    <cellStyle name="Percent 2 5 2 2 4 3 2" xfId="20200" xr:uid="{00000000-0005-0000-0000-0000264F0000}"/>
    <cellStyle name="Percent 2 5 2 2 4 3 2 2" xfId="20201" xr:uid="{00000000-0005-0000-0000-0000274F0000}"/>
    <cellStyle name="Percent 2 5 2 2 4 3 2 3" xfId="20202" xr:uid="{00000000-0005-0000-0000-0000284F0000}"/>
    <cellStyle name="Percent 2 5 2 2 4 3 2 4" xfId="20203" xr:uid="{00000000-0005-0000-0000-0000294F0000}"/>
    <cellStyle name="Percent 2 5 2 2 4 3 3" xfId="20204" xr:uid="{00000000-0005-0000-0000-00002A4F0000}"/>
    <cellStyle name="Percent 2 5 2 2 4 3 3 2" xfId="20205" xr:uid="{00000000-0005-0000-0000-00002B4F0000}"/>
    <cellStyle name="Percent 2 5 2 2 4 3 3 3" xfId="20206" xr:uid="{00000000-0005-0000-0000-00002C4F0000}"/>
    <cellStyle name="Percent 2 5 2 2 4 3 3 4" xfId="20207" xr:uid="{00000000-0005-0000-0000-00002D4F0000}"/>
    <cellStyle name="Percent 2 5 2 2 4 3 4" xfId="20208" xr:uid="{00000000-0005-0000-0000-00002E4F0000}"/>
    <cellStyle name="Percent 2 5 2 2 4 3 5" xfId="20209" xr:uid="{00000000-0005-0000-0000-00002F4F0000}"/>
    <cellStyle name="Percent 2 5 2 2 4 3 6" xfId="20210" xr:uid="{00000000-0005-0000-0000-0000304F0000}"/>
    <cellStyle name="Percent 2 5 2 2 4 4" xfId="20211" xr:uid="{00000000-0005-0000-0000-0000314F0000}"/>
    <cellStyle name="Percent 2 5 2 2 4 4 2" xfId="20212" xr:uid="{00000000-0005-0000-0000-0000324F0000}"/>
    <cellStyle name="Percent 2 5 2 2 4 4 3" xfId="20213" xr:uid="{00000000-0005-0000-0000-0000334F0000}"/>
    <cellStyle name="Percent 2 5 2 2 4 4 4" xfId="20214" xr:uid="{00000000-0005-0000-0000-0000344F0000}"/>
    <cellStyle name="Percent 2 5 2 2 4 5" xfId="20215" xr:uid="{00000000-0005-0000-0000-0000354F0000}"/>
    <cellStyle name="Percent 2 5 2 2 4 5 2" xfId="20216" xr:uid="{00000000-0005-0000-0000-0000364F0000}"/>
    <cellStyle name="Percent 2 5 2 2 4 5 3" xfId="20217" xr:uid="{00000000-0005-0000-0000-0000374F0000}"/>
    <cellStyle name="Percent 2 5 2 2 4 5 4" xfId="20218" xr:uid="{00000000-0005-0000-0000-0000384F0000}"/>
    <cellStyle name="Percent 2 5 2 2 4 6" xfId="20219" xr:uid="{00000000-0005-0000-0000-0000394F0000}"/>
    <cellStyle name="Percent 2 5 2 2 4 7" xfId="20220" xr:uid="{00000000-0005-0000-0000-00003A4F0000}"/>
    <cellStyle name="Percent 2 5 2 2 4 8" xfId="20221" xr:uid="{00000000-0005-0000-0000-00003B4F0000}"/>
    <cellStyle name="Percent 2 5 2 2 5" xfId="20222" xr:uid="{00000000-0005-0000-0000-00003C4F0000}"/>
    <cellStyle name="Percent 2 5 2 2 5 2" xfId="20223" xr:uid="{00000000-0005-0000-0000-00003D4F0000}"/>
    <cellStyle name="Percent 2 5 2 2 5 2 2" xfId="20224" xr:uid="{00000000-0005-0000-0000-00003E4F0000}"/>
    <cellStyle name="Percent 2 5 2 2 5 2 2 2" xfId="20225" xr:uid="{00000000-0005-0000-0000-00003F4F0000}"/>
    <cellStyle name="Percent 2 5 2 2 5 2 2 3" xfId="20226" xr:uid="{00000000-0005-0000-0000-0000404F0000}"/>
    <cellStyle name="Percent 2 5 2 2 5 2 2 4" xfId="20227" xr:uid="{00000000-0005-0000-0000-0000414F0000}"/>
    <cellStyle name="Percent 2 5 2 2 5 2 3" xfId="20228" xr:uid="{00000000-0005-0000-0000-0000424F0000}"/>
    <cellStyle name="Percent 2 5 2 2 5 2 3 2" xfId="20229" xr:uid="{00000000-0005-0000-0000-0000434F0000}"/>
    <cellStyle name="Percent 2 5 2 2 5 2 3 3" xfId="20230" xr:uid="{00000000-0005-0000-0000-0000444F0000}"/>
    <cellStyle name="Percent 2 5 2 2 5 2 3 4" xfId="20231" xr:uid="{00000000-0005-0000-0000-0000454F0000}"/>
    <cellStyle name="Percent 2 5 2 2 5 2 4" xfId="20232" xr:uid="{00000000-0005-0000-0000-0000464F0000}"/>
    <cellStyle name="Percent 2 5 2 2 5 2 5" xfId="20233" xr:uid="{00000000-0005-0000-0000-0000474F0000}"/>
    <cellStyle name="Percent 2 5 2 2 5 2 6" xfId="20234" xr:uid="{00000000-0005-0000-0000-0000484F0000}"/>
    <cellStyle name="Percent 2 5 2 2 5 3" xfId="20235" xr:uid="{00000000-0005-0000-0000-0000494F0000}"/>
    <cellStyle name="Percent 2 5 2 2 5 3 2" xfId="20236" xr:uid="{00000000-0005-0000-0000-00004A4F0000}"/>
    <cellStyle name="Percent 2 5 2 2 5 3 2 2" xfId="20237" xr:uid="{00000000-0005-0000-0000-00004B4F0000}"/>
    <cellStyle name="Percent 2 5 2 2 5 3 2 3" xfId="20238" xr:uid="{00000000-0005-0000-0000-00004C4F0000}"/>
    <cellStyle name="Percent 2 5 2 2 5 3 2 4" xfId="20239" xr:uid="{00000000-0005-0000-0000-00004D4F0000}"/>
    <cellStyle name="Percent 2 5 2 2 5 3 3" xfId="20240" xr:uid="{00000000-0005-0000-0000-00004E4F0000}"/>
    <cellStyle name="Percent 2 5 2 2 5 3 3 2" xfId="20241" xr:uid="{00000000-0005-0000-0000-00004F4F0000}"/>
    <cellStyle name="Percent 2 5 2 2 5 3 3 3" xfId="20242" xr:uid="{00000000-0005-0000-0000-0000504F0000}"/>
    <cellStyle name="Percent 2 5 2 2 5 3 3 4" xfId="20243" xr:uid="{00000000-0005-0000-0000-0000514F0000}"/>
    <cellStyle name="Percent 2 5 2 2 5 3 4" xfId="20244" xr:uid="{00000000-0005-0000-0000-0000524F0000}"/>
    <cellStyle name="Percent 2 5 2 2 5 3 5" xfId="20245" xr:uid="{00000000-0005-0000-0000-0000534F0000}"/>
    <cellStyle name="Percent 2 5 2 2 5 3 6" xfId="20246" xr:uid="{00000000-0005-0000-0000-0000544F0000}"/>
    <cellStyle name="Percent 2 5 2 2 5 4" xfId="20247" xr:uid="{00000000-0005-0000-0000-0000554F0000}"/>
    <cellStyle name="Percent 2 5 2 2 5 4 2" xfId="20248" xr:uid="{00000000-0005-0000-0000-0000564F0000}"/>
    <cellStyle name="Percent 2 5 2 2 5 4 3" xfId="20249" xr:uid="{00000000-0005-0000-0000-0000574F0000}"/>
    <cellStyle name="Percent 2 5 2 2 5 4 4" xfId="20250" xr:uid="{00000000-0005-0000-0000-0000584F0000}"/>
    <cellStyle name="Percent 2 5 2 2 5 5" xfId="20251" xr:uid="{00000000-0005-0000-0000-0000594F0000}"/>
    <cellStyle name="Percent 2 5 2 2 5 5 2" xfId="20252" xr:uid="{00000000-0005-0000-0000-00005A4F0000}"/>
    <cellStyle name="Percent 2 5 2 2 5 5 3" xfId="20253" xr:uid="{00000000-0005-0000-0000-00005B4F0000}"/>
    <cellStyle name="Percent 2 5 2 2 5 5 4" xfId="20254" xr:uid="{00000000-0005-0000-0000-00005C4F0000}"/>
    <cellStyle name="Percent 2 5 2 2 5 6" xfId="20255" xr:uid="{00000000-0005-0000-0000-00005D4F0000}"/>
    <cellStyle name="Percent 2 5 2 2 5 7" xfId="20256" xr:uid="{00000000-0005-0000-0000-00005E4F0000}"/>
    <cellStyle name="Percent 2 5 2 2 5 8" xfId="20257" xr:uid="{00000000-0005-0000-0000-00005F4F0000}"/>
    <cellStyle name="Percent 2 5 2 2 6" xfId="20258" xr:uid="{00000000-0005-0000-0000-0000604F0000}"/>
    <cellStyle name="Percent 2 5 2 2 6 2" xfId="20259" xr:uid="{00000000-0005-0000-0000-0000614F0000}"/>
    <cellStyle name="Percent 2 5 2 2 6 2 2" xfId="20260" xr:uid="{00000000-0005-0000-0000-0000624F0000}"/>
    <cellStyle name="Percent 2 5 2 2 6 2 3" xfId="20261" xr:uid="{00000000-0005-0000-0000-0000634F0000}"/>
    <cellStyle name="Percent 2 5 2 2 6 2 4" xfId="20262" xr:uid="{00000000-0005-0000-0000-0000644F0000}"/>
    <cellStyle name="Percent 2 5 2 2 6 3" xfId="20263" xr:uid="{00000000-0005-0000-0000-0000654F0000}"/>
    <cellStyle name="Percent 2 5 2 2 6 3 2" xfId="20264" xr:uid="{00000000-0005-0000-0000-0000664F0000}"/>
    <cellStyle name="Percent 2 5 2 2 6 3 3" xfId="20265" xr:uid="{00000000-0005-0000-0000-0000674F0000}"/>
    <cellStyle name="Percent 2 5 2 2 6 3 4" xfId="20266" xr:uid="{00000000-0005-0000-0000-0000684F0000}"/>
    <cellStyle name="Percent 2 5 2 2 6 4" xfId="20267" xr:uid="{00000000-0005-0000-0000-0000694F0000}"/>
    <cellStyle name="Percent 2 5 2 2 6 5" xfId="20268" xr:uid="{00000000-0005-0000-0000-00006A4F0000}"/>
    <cellStyle name="Percent 2 5 2 2 6 6" xfId="20269" xr:uid="{00000000-0005-0000-0000-00006B4F0000}"/>
    <cellStyle name="Percent 2 5 2 2 7" xfId="20270" xr:uid="{00000000-0005-0000-0000-00006C4F0000}"/>
    <cellStyle name="Percent 2 5 2 2 7 2" xfId="20271" xr:uid="{00000000-0005-0000-0000-00006D4F0000}"/>
    <cellStyle name="Percent 2 5 2 2 7 2 2" xfId="20272" xr:uid="{00000000-0005-0000-0000-00006E4F0000}"/>
    <cellStyle name="Percent 2 5 2 2 7 2 3" xfId="20273" xr:uid="{00000000-0005-0000-0000-00006F4F0000}"/>
    <cellStyle name="Percent 2 5 2 2 7 2 4" xfId="20274" xr:uid="{00000000-0005-0000-0000-0000704F0000}"/>
    <cellStyle name="Percent 2 5 2 2 7 3" xfId="20275" xr:uid="{00000000-0005-0000-0000-0000714F0000}"/>
    <cellStyle name="Percent 2 5 2 2 7 3 2" xfId="20276" xr:uid="{00000000-0005-0000-0000-0000724F0000}"/>
    <cellStyle name="Percent 2 5 2 2 7 3 3" xfId="20277" xr:uid="{00000000-0005-0000-0000-0000734F0000}"/>
    <cellStyle name="Percent 2 5 2 2 7 3 4" xfId="20278" xr:uid="{00000000-0005-0000-0000-0000744F0000}"/>
    <cellStyle name="Percent 2 5 2 2 7 4" xfId="20279" xr:uid="{00000000-0005-0000-0000-0000754F0000}"/>
    <cellStyle name="Percent 2 5 2 2 7 5" xfId="20280" xr:uid="{00000000-0005-0000-0000-0000764F0000}"/>
    <cellStyle name="Percent 2 5 2 2 7 6" xfId="20281" xr:uid="{00000000-0005-0000-0000-0000774F0000}"/>
    <cellStyle name="Percent 2 5 2 2 8" xfId="20282" xr:uid="{00000000-0005-0000-0000-0000784F0000}"/>
    <cellStyle name="Percent 2 5 2 2 8 2" xfId="20283" xr:uid="{00000000-0005-0000-0000-0000794F0000}"/>
    <cellStyle name="Percent 2 5 2 2 8 3" xfId="20284" xr:uid="{00000000-0005-0000-0000-00007A4F0000}"/>
    <cellStyle name="Percent 2 5 2 2 8 4" xfId="20285" xr:uid="{00000000-0005-0000-0000-00007B4F0000}"/>
    <cellStyle name="Percent 2 5 2 2 9" xfId="20286" xr:uid="{00000000-0005-0000-0000-00007C4F0000}"/>
    <cellStyle name="Percent 2 5 2 2 9 2" xfId="20287" xr:uid="{00000000-0005-0000-0000-00007D4F0000}"/>
    <cellStyle name="Percent 2 5 2 2 9 3" xfId="20288" xr:uid="{00000000-0005-0000-0000-00007E4F0000}"/>
    <cellStyle name="Percent 2 5 2 2 9 4" xfId="20289" xr:uid="{00000000-0005-0000-0000-00007F4F0000}"/>
    <cellStyle name="Percent 2 5 2 3" xfId="20290" xr:uid="{00000000-0005-0000-0000-0000804F0000}"/>
    <cellStyle name="Percent 2 5 2 3 10" xfId="20291" xr:uid="{00000000-0005-0000-0000-0000814F0000}"/>
    <cellStyle name="Percent 2 5 2 3 2" xfId="20292" xr:uid="{00000000-0005-0000-0000-0000824F0000}"/>
    <cellStyle name="Percent 2 5 2 3 2 2" xfId="20293" xr:uid="{00000000-0005-0000-0000-0000834F0000}"/>
    <cellStyle name="Percent 2 5 2 3 2 2 2" xfId="20294" xr:uid="{00000000-0005-0000-0000-0000844F0000}"/>
    <cellStyle name="Percent 2 5 2 3 2 2 2 2" xfId="20295" xr:uid="{00000000-0005-0000-0000-0000854F0000}"/>
    <cellStyle name="Percent 2 5 2 3 2 2 2 3" xfId="20296" xr:uid="{00000000-0005-0000-0000-0000864F0000}"/>
    <cellStyle name="Percent 2 5 2 3 2 2 2 4" xfId="20297" xr:uid="{00000000-0005-0000-0000-0000874F0000}"/>
    <cellStyle name="Percent 2 5 2 3 2 2 3" xfId="20298" xr:uid="{00000000-0005-0000-0000-0000884F0000}"/>
    <cellStyle name="Percent 2 5 2 3 2 2 3 2" xfId="20299" xr:uid="{00000000-0005-0000-0000-0000894F0000}"/>
    <cellStyle name="Percent 2 5 2 3 2 2 3 3" xfId="20300" xr:uid="{00000000-0005-0000-0000-00008A4F0000}"/>
    <cellStyle name="Percent 2 5 2 3 2 2 3 4" xfId="20301" xr:uid="{00000000-0005-0000-0000-00008B4F0000}"/>
    <cellStyle name="Percent 2 5 2 3 2 2 4" xfId="20302" xr:uid="{00000000-0005-0000-0000-00008C4F0000}"/>
    <cellStyle name="Percent 2 5 2 3 2 2 5" xfId="20303" xr:uid="{00000000-0005-0000-0000-00008D4F0000}"/>
    <cellStyle name="Percent 2 5 2 3 2 2 6" xfId="20304" xr:uid="{00000000-0005-0000-0000-00008E4F0000}"/>
    <cellStyle name="Percent 2 5 2 3 2 3" xfId="20305" xr:uid="{00000000-0005-0000-0000-00008F4F0000}"/>
    <cellStyle name="Percent 2 5 2 3 2 3 2" xfId="20306" xr:uid="{00000000-0005-0000-0000-0000904F0000}"/>
    <cellStyle name="Percent 2 5 2 3 2 3 2 2" xfId="20307" xr:uid="{00000000-0005-0000-0000-0000914F0000}"/>
    <cellStyle name="Percent 2 5 2 3 2 3 2 3" xfId="20308" xr:uid="{00000000-0005-0000-0000-0000924F0000}"/>
    <cellStyle name="Percent 2 5 2 3 2 3 2 4" xfId="20309" xr:uid="{00000000-0005-0000-0000-0000934F0000}"/>
    <cellStyle name="Percent 2 5 2 3 2 3 3" xfId="20310" xr:uid="{00000000-0005-0000-0000-0000944F0000}"/>
    <cellStyle name="Percent 2 5 2 3 2 3 3 2" xfId="20311" xr:uid="{00000000-0005-0000-0000-0000954F0000}"/>
    <cellStyle name="Percent 2 5 2 3 2 3 3 3" xfId="20312" xr:uid="{00000000-0005-0000-0000-0000964F0000}"/>
    <cellStyle name="Percent 2 5 2 3 2 3 3 4" xfId="20313" xr:uid="{00000000-0005-0000-0000-0000974F0000}"/>
    <cellStyle name="Percent 2 5 2 3 2 3 4" xfId="20314" xr:uid="{00000000-0005-0000-0000-0000984F0000}"/>
    <cellStyle name="Percent 2 5 2 3 2 3 5" xfId="20315" xr:uid="{00000000-0005-0000-0000-0000994F0000}"/>
    <cellStyle name="Percent 2 5 2 3 2 3 6" xfId="20316" xr:uid="{00000000-0005-0000-0000-00009A4F0000}"/>
    <cellStyle name="Percent 2 5 2 3 2 4" xfId="20317" xr:uid="{00000000-0005-0000-0000-00009B4F0000}"/>
    <cellStyle name="Percent 2 5 2 3 2 4 2" xfId="20318" xr:uid="{00000000-0005-0000-0000-00009C4F0000}"/>
    <cellStyle name="Percent 2 5 2 3 2 4 3" xfId="20319" xr:uid="{00000000-0005-0000-0000-00009D4F0000}"/>
    <cellStyle name="Percent 2 5 2 3 2 4 4" xfId="20320" xr:uid="{00000000-0005-0000-0000-00009E4F0000}"/>
    <cellStyle name="Percent 2 5 2 3 2 5" xfId="20321" xr:uid="{00000000-0005-0000-0000-00009F4F0000}"/>
    <cellStyle name="Percent 2 5 2 3 2 5 2" xfId="20322" xr:uid="{00000000-0005-0000-0000-0000A04F0000}"/>
    <cellStyle name="Percent 2 5 2 3 2 5 3" xfId="20323" xr:uid="{00000000-0005-0000-0000-0000A14F0000}"/>
    <cellStyle name="Percent 2 5 2 3 2 5 4" xfId="20324" xr:uid="{00000000-0005-0000-0000-0000A24F0000}"/>
    <cellStyle name="Percent 2 5 2 3 2 6" xfId="20325" xr:uid="{00000000-0005-0000-0000-0000A34F0000}"/>
    <cellStyle name="Percent 2 5 2 3 2 7" xfId="20326" xr:uid="{00000000-0005-0000-0000-0000A44F0000}"/>
    <cellStyle name="Percent 2 5 2 3 2 8" xfId="20327" xr:uid="{00000000-0005-0000-0000-0000A54F0000}"/>
    <cellStyle name="Percent 2 5 2 3 3" xfId="20328" xr:uid="{00000000-0005-0000-0000-0000A64F0000}"/>
    <cellStyle name="Percent 2 5 2 3 3 2" xfId="20329" xr:uid="{00000000-0005-0000-0000-0000A74F0000}"/>
    <cellStyle name="Percent 2 5 2 3 3 2 2" xfId="20330" xr:uid="{00000000-0005-0000-0000-0000A84F0000}"/>
    <cellStyle name="Percent 2 5 2 3 3 2 2 2" xfId="20331" xr:uid="{00000000-0005-0000-0000-0000A94F0000}"/>
    <cellStyle name="Percent 2 5 2 3 3 2 2 3" xfId="20332" xr:uid="{00000000-0005-0000-0000-0000AA4F0000}"/>
    <cellStyle name="Percent 2 5 2 3 3 2 2 4" xfId="20333" xr:uid="{00000000-0005-0000-0000-0000AB4F0000}"/>
    <cellStyle name="Percent 2 5 2 3 3 2 3" xfId="20334" xr:uid="{00000000-0005-0000-0000-0000AC4F0000}"/>
    <cellStyle name="Percent 2 5 2 3 3 2 3 2" xfId="20335" xr:uid="{00000000-0005-0000-0000-0000AD4F0000}"/>
    <cellStyle name="Percent 2 5 2 3 3 2 3 3" xfId="20336" xr:uid="{00000000-0005-0000-0000-0000AE4F0000}"/>
    <cellStyle name="Percent 2 5 2 3 3 2 3 4" xfId="20337" xr:uid="{00000000-0005-0000-0000-0000AF4F0000}"/>
    <cellStyle name="Percent 2 5 2 3 3 2 4" xfId="20338" xr:uid="{00000000-0005-0000-0000-0000B04F0000}"/>
    <cellStyle name="Percent 2 5 2 3 3 2 5" xfId="20339" xr:uid="{00000000-0005-0000-0000-0000B14F0000}"/>
    <cellStyle name="Percent 2 5 2 3 3 2 6" xfId="20340" xr:uid="{00000000-0005-0000-0000-0000B24F0000}"/>
    <cellStyle name="Percent 2 5 2 3 3 3" xfId="20341" xr:uid="{00000000-0005-0000-0000-0000B34F0000}"/>
    <cellStyle name="Percent 2 5 2 3 3 3 2" xfId="20342" xr:uid="{00000000-0005-0000-0000-0000B44F0000}"/>
    <cellStyle name="Percent 2 5 2 3 3 3 2 2" xfId="20343" xr:uid="{00000000-0005-0000-0000-0000B54F0000}"/>
    <cellStyle name="Percent 2 5 2 3 3 3 2 3" xfId="20344" xr:uid="{00000000-0005-0000-0000-0000B64F0000}"/>
    <cellStyle name="Percent 2 5 2 3 3 3 2 4" xfId="20345" xr:uid="{00000000-0005-0000-0000-0000B74F0000}"/>
    <cellStyle name="Percent 2 5 2 3 3 3 3" xfId="20346" xr:uid="{00000000-0005-0000-0000-0000B84F0000}"/>
    <cellStyle name="Percent 2 5 2 3 3 3 3 2" xfId="20347" xr:uid="{00000000-0005-0000-0000-0000B94F0000}"/>
    <cellStyle name="Percent 2 5 2 3 3 3 3 3" xfId="20348" xr:uid="{00000000-0005-0000-0000-0000BA4F0000}"/>
    <cellStyle name="Percent 2 5 2 3 3 3 3 4" xfId="20349" xr:uid="{00000000-0005-0000-0000-0000BB4F0000}"/>
    <cellStyle name="Percent 2 5 2 3 3 3 4" xfId="20350" xr:uid="{00000000-0005-0000-0000-0000BC4F0000}"/>
    <cellStyle name="Percent 2 5 2 3 3 3 5" xfId="20351" xr:uid="{00000000-0005-0000-0000-0000BD4F0000}"/>
    <cellStyle name="Percent 2 5 2 3 3 3 6" xfId="20352" xr:uid="{00000000-0005-0000-0000-0000BE4F0000}"/>
    <cellStyle name="Percent 2 5 2 3 3 4" xfId="20353" xr:uid="{00000000-0005-0000-0000-0000BF4F0000}"/>
    <cellStyle name="Percent 2 5 2 3 3 4 2" xfId="20354" xr:uid="{00000000-0005-0000-0000-0000C04F0000}"/>
    <cellStyle name="Percent 2 5 2 3 3 4 3" xfId="20355" xr:uid="{00000000-0005-0000-0000-0000C14F0000}"/>
    <cellStyle name="Percent 2 5 2 3 3 4 4" xfId="20356" xr:uid="{00000000-0005-0000-0000-0000C24F0000}"/>
    <cellStyle name="Percent 2 5 2 3 3 5" xfId="20357" xr:uid="{00000000-0005-0000-0000-0000C34F0000}"/>
    <cellStyle name="Percent 2 5 2 3 3 5 2" xfId="20358" xr:uid="{00000000-0005-0000-0000-0000C44F0000}"/>
    <cellStyle name="Percent 2 5 2 3 3 5 3" xfId="20359" xr:uid="{00000000-0005-0000-0000-0000C54F0000}"/>
    <cellStyle name="Percent 2 5 2 3 3 5 4" xfId="20360" xr:uid="{00000000-0005-0000-0000-0000C64F0000}"/>
    <cellStyle name="Percent 2 5 2 3 3 6" xfId="20361" xr:uid="{00000000-0005-0000-0000-0000C74F0000}"/>
    <cellStyle name="Percent 2 5 2 3 3 7" xfId="20362" xr:uid="{00000000-0005-0000-0000-0000C84F0000}"/>
    <cellStyle name="Percent 2 5 2 3 3 8" xfId="20363" xr:uid="{00000000-0005-0000-0000-0000C94F0000}"/>
    <cellStyle name="Percent 2 5 2 3 4" xfId="20364" xr:uid="{00000000-0005-0000-0000-0000CA4F0000}"/>
    <cellStyle name="Percent 2 5 2 3 4 2" xfId="20365" xr:uid="{00000000-0005-0000-0000-0000CB4F0000}"/>
    <cellStyle name="Percent 2 5 2 3 4 2 2" xfId="20366" xr:uid="{00000000-0005-0000-0000-0000CC4F0000}"/>
    <cellStyle name="Percent 2 5 2 3 4 2 3" xfId="20367" xr:uid="{00000000-0005-0000-0000-0000CD4F0000}"/>
    <cellStyle name="Percent 2 5 2 3 4 2 4" xfId="20368" xr:uid="{00000000-0005-0000-0000-0000CE4F0000}"/>
    <cellStyle name="Percent 2 5 2 3 4 3" xfId="20369" xr:uid="{00000000-0005-0000-0000-0000CF4F0000}"/>
    <cellStyle name="Percent 2 5 2 3 4 3 2" xfId="20370" xr:uid="{00000000-0005-0000-0000-0000D04F0000}"/>
    <cellStyle name="Percent 2 5 2 3 4 3 3" xfId="20371" xr:uid="{00000000-0005-0000-0000-0000D14F0000}"/>
    <cellStyle name="Percent 2 5 2 3 4 3 4" xfId="20372" xr:uid="{00000000-0005-0000-0000-0000D24F0000}"/>
    <cellStyle name="Percent 2 5 2 3 4 4" xfId="20373" xr:uid="{00000000-0005-0000-0000-0000D34F0000}"/>
    <cellStyle name="Percent 2 5 2 3 4 5" xfId="20374" xr:uid="{00000000-0005-0000-0000-0000D44F0000}"/>
    <cellStyle name="Percent 2 5 2 3 4 6" xfId="20375" xr:uid="{00000000-0005-0000-0000-0000D54F0000}"/>
    <cellStyle name="Percent 2 5 2 3 5" xfId="20376" xr:uid="{00000000-0005-0000-0000-0000D64F0000}"/>
    <cellStyle name="Percent 2 5 2 3 5 2" xfId="20377" xr:uid="{00000000-0005-0000-0000-0000D74F0000}"/>
    <cellStyle name="Percent 2 5 2 3 5 2 2" xfId="20378" xr:uid="{00000000-0005-0000-0000-0000D84F0000}"/>
    <cellStyle name="Percent 2 5 2 3 5 2 3" xfId="20379" xr:uid="{00000000-0005-0000-0000-0000D94F0000}"/>
    <cellStyle name="Percent 2 5 2 3 5 2 4" xfId="20380" xr:uid="{00000000-0005-0000-0000-0000DA4F0000}"/>
    <cellStyle name="Percent 2 5 2 3 5 3" xfId="20381" xr:uid="{00000000-0005-0000-0000-0000DB4F0000}"/>
    <cellStyle name="Percent 2 5 2 3 5 3 2" xfId="20382" xr:uid="{00000000-0005-0000-0000-0000DC4F0000}"/>
    <cellStyle name="Percent 2 5 2 3 5 3 3" xfId="20383" xr:uid="{00000000-0005-0000-0000-0000DD4F0000}"/>
    <cellStyle name="Percent 2 5 2 3 5 3 4" xfId="20384" xr:uid="{00000000-0005-0000-0000-0000DE4F0000}"/>
    <cellStyle name="Percent 2 5 2 3 5 4" xfId="20385" xr:uid="{00000000-0005-0000-0000-0000DF4F0000}"/>
    <cellStyle name="Percent 2 5 2 3 5 5" xfId="20386" xr:uid="{00000000-0005-0000-0000-0000E04F0000}"/>
    <cellStyle name="Percent 2 5 2 3 5 6" xfId="20387" xr:uid="{00000000-0005-0000-0000-0000E14F0000}"/>
    <cellStyle name="Percent 2 5 2 3 6" xfId="20388" xr:uid="{00000000-0005-0000-0000-0000E24F0000}"/>
    <cellStyle name="Percent 2 5 2 3 6 2" xfId="20389" xr:uid="{00000000-0005-0000-0000-0000E34F0000}"/>
    <cellStyle name="Percent 2 5 2 3 6 3" xfId="20390" xr:uid="{00000000-0005-0000-0000-0000E44F0000}"/>
    <cellStyle name="Percent 2 5 2 3 6 4" xfId="20391" xr:uid="{00000000-0005-0000-0000-0000E54F0000}"/>
    <cellStyle name="Percent 2 5 2 3 7" xfId="20392" xr:uid="{00000000-0005-0000-0000-0000E64F0000}"/>
    <cellStyle name="Percent 2 5 2 3 7 2" xfId="20393" xr:uid="{00000000-0005-0000-0000-0000E74F0000}"/>
    <cellStyle name="Percent 2 5 2 3 7 3" xfId="20394" xr:uid="{00000000-0005-0000-0000-0000E84F0000}"/>
    <cellStyle name="Percent 2 5 2 3 7 4" xfId="20395" xr:uid="{00000000-0005-0000-0000-0000E94F0000}"/>
    <cellStyle name="Percent 2 5 2 3 8" xfId="20396" xr:uid="{00000000-0005-0000-0000-0000EA4F0000}"/>
    <cellStyle name="Percent 2 5 2 3 9" xfId="20397" xr:uid="{00000000-0005-0000-0000-0000EB4F0000}"/>
    <cellStyle name="Percent 2 5 2 4" xfId="20398" xr:uid="{00000000-0005-0000-0000-0000EC4F0000}"/>
    <cellStyle name="Percent 2 5 2 4 2" xfId="20399" xr:uid="{00000000-0005-0000-0000-0000ED4F0000}"/>
    <cellStyle name="Percent 2 5 2 4 2 2" xfId="20400" xr:uid="{00000000-0005-0000-0000-0000EE4F0000}"/>
    <cellStyle name="Percent 2 5 2 4 2 2 2" xfId="20401" xr:uid="{00000000-0005-0000-0000-0000EF4F0000}"/>
    <cellStyle name="Percent 2 5 2 4 2 2 3" xfId="20402" xr:uid="{00000000-0005-0000-0000-0000F04F0000}"/>
    <cellStyle name="Percent 2 5 2 4 2 2 4" xfId="20403" xr:uid="{00000000-0005-0000-0000-0000F14F0000}"/>
    <cellStyle name="Percent 2 5 2 4 2 3" xfId="20404" xr:uid="{00000000-0005-0000-0000-0000F24F0000}"/>
    <cellStyle name="Percent 2 5 2 4 2 3 2" xfId="20405" xr:uid="{00000000-0005-0000-0000-0000F34F0000}"/>
    <cellStyle name="Percent 2 5 2 4 2 3 3" xfId="20406" xr:uid="{00000000-0005-0000-0000-0000F44F0000}"/>
    <cellStyle name="Percent 2 5 2 4 2 3 4" xfId="20407" xr:uid="{00000000-0005-0000-0000-0000F54F0000}"/>
    <cellStyle name="Percent 2 5 2 4 2 4" xfId="20408" xr:uid="{00000000-0005-0000-0000-0000F64F0000}"/>
    <cellStyle name="Percent 2 5 2 4 2 5" xfId="20409" xr:uid="{00000000-0005-0000-0000-0000F74F0000}"/>
    <cellStyle name="Percent 2 5 2 4 2 6" xfId="20410" xr:uid="{00000000-0005-0000-0000-0000F84F0000}"/>
    <cellStyle name="Percent 2 5 2 4 3" xfId="20411" xr:uid="{00000000-0005-0000-0000-0000F94F0000}"/>
    <cellStyle name="Percent 2 5 2 4 3 2" xfId="20412" xr:uid="{00000000-0005-0000-0000-0000FA4F0000}"/>
    <cellStyle name="Percent 2 5 2 4 3 2 2" xfId="20413" xr:uid="{00000000-0005-0000-0000-0000FB4F0000}"/>
    <cellStyle name="Percent 2 5 2 4 3 2 3" xfId="20414" xr:uid="{00000000-0005-0000-0000-0000FC4F0000}"/>
    <cellStyle name="Percent 2 5 2 4 3 2 4" xfId="20415" xr:uid="{00000000-0005-0000-0000-0000FD4F0000}"/>
    <cellStyle name="Percent 2 5 2 4 3 3" xfId="20416" xr:uid="{00000000-0005-0000-0000-0000FE4F0000}"/>
    <cellStyle name="Percent 2 5 2 4 3 3 2" xfId="20417" xr:uid="{00000000-0005-0000-0000-0000FF4F0000}"/>
    <cellStyle name="Percent 2 5 2 4 3 3 3" xfId="20418" xr:uid="{00000000-0005-0000-0000-000000500000}"/>
    <cellStyle name="Percent 2 5 2 4 3 3 4" xfId="20419" xr:uid="{00000000-0005-0000-0000-000001500000}"/>
    <cellStyle name="Percent 2 5 2 4 3 4" xfId="20420" xr:uid="{00000000-0005-0000-0000-000002500000}"/>
    <cellStyle name="Percent 2 5 2 4 3 5" xfId="20421" xr:uid="{00000000-0005-0000-0000-000003500000}"/>
    <cellStyle name="Percent 2 5 2 4 3 6" xfId="20422" xr:uid="{00000000-0005-0000-0000-000004500000}"/>
    <cellStyle name="Percent 2 5 2 4 4" xfId="20423" xr:uid="{00000000-0005-0000-0000-000005500000}"/>
    <cellStyle name="Percent 2 5 2 4 4 2" xfId="20424" xr:uid="{00000000-0005-0000-0000-000006500000}"/>
    <cellStyle name="Percent 2 5 2 4 4 3" xfId="20425" xr:uid="{00000000-0005-0000-0000-000007500000}"/>
    <cellStyle name="Percent 2 5 2 4 4 4" xfId="20426" xr:uid="{00000000-0005-0000-0000-000008500000}"/>
    <cellStyle name="Percent 2 5 2 4 5" xfId="20427" xr:uid="{00000000-0005-0000-0000-000009500000}"/>
    <cellStyle name="Percent 2 5 2 4 5 2" xfId="20428" xr:uid="{00000000-0005-0000-0000-00000A500000}"/>
    <cellStyle name="Percent 2 5 2 4 5 3" xfId="20429" xr:uid="{00000000-0005-0000-0000-00000B500000}"/>
    <cellStyle name="Percent 2 5 2 4 5 4" xfId="20430" xr:uid="{00000000-0005-0000-0000-00000C500000}"/>
    <cellStyle name="Percent 2 5 2 4 6" xfId="20431" xr:uid="{00000000-0005-0000-0000-00000D500000}"/>
    <cellStyle name="Percent 2 5 2 4 7" xfId="20432" xr:uid="{00000000-0005-0000-0000-00000E500000}"/>
    <cellStyle name="Percent 2 5 2 4 8" xfId="20433" xr:uid="{00000000-0005-0000-0000-00000F500000}"/>
    <cellStyle name="Percent 2 5 2 5" xfId="20434" xr:uid="{00000000-0005-0000-0000-000010500000}"/>
    <cellStyle name="Percent 2 5 2 5 2" xfId="20435" xr:uid="{00000000-0005-0000-0000-000011500000}"/>
    <cellStyle name="Percent 2 5 2 5 2 2" xfId="20436" xr:uid="{00000000-0005-0000-0000-000012500000}"/>
    <cellStyle name="Percent 2 5 2 5 2 2 2" xfId="20437" xr:uid="{00000000-0005-0000-0000-000013500000}"/>
    <cellStyle name="Percent 2 5 2 5 2 2 3" xfId="20438" xr:uid="{00000000-0005-0000-0000-000014500000}"/>
    <cellStyle name="Percent 2 5 2 5 2 2 4" xfId="20439" xr:uid="{00000000-0005-0000-0000-000015500000}"/>
    <cellStyle name="Percent 2 5 2 5 2 3" xfId="20440" xr:uid="{00000000-0005-0000-0000-000016500000}"/>
    <cellStyle name="Percent 2 5 2 5 2 3 2" xfId="20441" xr:uid="{00000000-0005-0000-0000-000017500000}"/>
    <cellStyle name="Percent 2 5 2 5 2 3 3" xfId="20442" xr:uid="{00000000-0005-0000-0000-000018500000}"/>
    <cellStyle name="Percent 2 5 2 5 2 3 4" xfId="20443" xr:uid="{00000000-0005-0000-0000-000019500000}"/>
    <cellStyle name="Percent 2 5 2 5 2 4" xfId="20444" xr:uid="{00000000-0005-0000-0000-00001A500000}"/>
    <cellStyle name="Percent 2 5 2 5 2 5" xfId="20445" xr:uid="{00000000-0005-0000-0000-00001B500000}"/>
    <cellStyle name="Percent 2 5 2 5 2 6" xfId="20446" xr:uid="{00000000-0005-0000-0000-00001C500000}"/>
    <cellStyle name="Percent 2 5 2 5 3" xfId="20447" xr:uid="{00000000-0005-0000-0000-00001D500000}"/>
    <cellStyle name="Percent 2 5 2 5 3 2" xfId="20448" xr:uid="{00000000-0005-0000-0000-00001E500000}"/>
    <cellStyle name="Percent 2 5 2 5 3 2 2" xfId="20449" xr:uid="{00000000-0005-0000-0000-00001F500000}"/>
    <cellStyle name="Percent 2 5 2 5 3 2 3" xfId="20450" xr:uid="{00000000-0005-0000-0000-000020500000}"/>
    <cellStyle name="Percent 2 5 2 5 3 2 4" xfId="20451" xr:uid="{00000000-0005-0000-0000-000021500000}"/>
    <cellStyle name="Percent 2 5 2 5 3 3" xfId="20452" xr:uid="{00000000-0005-0000-0000-000022500000}"/>
    <cellStyle name="Percent 2 5 2 5 3 3 2" xfId="20453" xr:uid="{00000000-0005-0000-0000-000023500000}"/>
    <cellStyle name="Percent 2 5 2 5 3 3 3" xfId="20454" xr:uid="{00000000-0005-0000-0000-000024500000}"/>
    <cellStyle name="Percent 2 5 2 5 3 3 4" xfId="20455" xr:uid="{00000000-0005-0000-0000-000025500000}"/>
    <cellStyle name="Percent 2 5 2 5 3 4" xfId="20456" xr:uid="{00000000-0005-0000-0000-000026500000}"/>
    <cellStyle name="Percent 2 5 2 5 3 5" xfId="20457" xr:uid="{00000000-0005-0000-0000-000027500000}"/>
    <cellStyle name="Percent 2 5 2 5 3 6" xfId="20458" xr:uid="{00000000-0005-0000-0000-000028500000}"/>
    <cellStyle name="Percent 2 5 2 5 4" xfId="20459" xr:uid="{00000000-0005-0000-0000-000029500000}"/>
    <cellStyle name="Percent 2 5 2 5 4 2" xfId="20460" xr:uid="{00000000-0005-0000-0000-00002A500000}"/>
    <cellStyle name="Percent 2 5 2 5 4 3" xfId="20461" xr:uid="{00000000-0005-0000-0000-00002B500000}"/>
    <cellStyle name="Percent 2 5 2 5 4 4" xfId="20462" xr:uid="{00000000-0005-0000-0000-00002C500000}"/>
    <cellStyle name="Percent 2 5 2 5 5" xfId="20463" xr:uid="{00000000-0005-0000-0000-00002D500000}"/>
    <cellStyle name="Percent 2 5 2 5 5 2" xfId="20464" xr:uid="{00000000-0005-0000-0000-00002E500000}"/>
    <cellStyle name="Percent 2 5 2 5 5 3" xfId="20465" xr:uid="{00000000-0005-0000-0000-00002F500000}"/>
    <cellStyle name="Percent 2 5 2 5 5 4" xfId="20466" xr:uid="{00000000-0005-0000-0000-000030500000}"/>
    <cellStyle name="Percent 2 5 2 5 6" xfId="20467" xr:uid="{00000000-0005-0000-0000-000031500000}"/>
    <cellStyle name="Percent 2 5 2 5 7" xfId="20468" xr:uid="{00000000-0005-0000-0000-000032500000}"/>
    <cellStyle name="Percent 2 5 2 5 8" xfId="20469" xr:uid="{00000000-0005-0000-0000-000033500000}"/>
    <cellStyle name="Percent 2 5 2 6" xfId="20470" xr:uid="{00000000-0005-0000-0000-000034500000}"/>
    <cellStyle name="Percent 2 5 2 6 2" xfId="20471" xr:uid="{00000000-0005-0000-0000-000035500000}"/>
    <cellStyle name="Percent 2 5 2 6 2 2" xfId="20472" xr:uid="{00000000-0005-0000-0000-000036500000}"/>
    <cellStyle name="Percent 2 5 2 6 2 2 2" xfId="20473" xr:uid="{00000000-0005-0000-0000-000037500000}"/>
    <cellStyle name="Percent 2 5 2 6 2 2 3" xfId="20474" xr:uid="{00000000-0005-0000-0000-000038500000}"/>
    <cellStyle name="Percent 2 5 2 6 2 2 4" xfId="20475" xr:uid="{00000000-0005-0000-0000-000039500000}"/>
    <cellStyle name="Percent 2 5 2 6 2 3" xfId="20476" xr:uid="{00000000-0005-0000-0000-00003A500000}"/>
    <cellStyle name="Percent 2 5 2 6 2 3 2" xfId="20477" xr:uid="{00000000-0005-0000-0000-00003B500000}"/>
    <cellStyle name="Percent 2 5 2 6 2 3 3" xfId="20478" xr:uid="{00000000-0005-0000-0000-00003C500000}"/>
    <cellStyle name="Percent 2 5 2 6 2 3 4" xfId="20479" xr:uid="{00000000-0005-0000-0000-00003D500000}"/>
    <cellStyle name="Percent 2 5 2 6 2 4" xfId="20480" xr:uid="{00000000-0005-0000-0000-00003E500000}"/>
    <cellStyle name="Percent 2 5 2 6 2 5" xfId="20481" xr:uid="{00000000-0005-0000-0000-00003F500000}"/>
    <cellStyle name="Percent 2 5 2 6 2 6" xfId="20482" xr:uid="{00000000-0005-0000-0000-000040500000}"/>
    <cellStyle name="Percent 2 5 2 6 3" xfId="20483" xr:uid="{00000000-0005-0000-0000-000041500000}"/>
    <cellStyle name="Percent 2 5 2 6 3 2" xfId="20484" xr:uid="{00000000-0005-0000-0000-000042500000}"/>
    <cellStyle name="Percent 2 5 2 6 3 2 2" xfId="20485" xr:uid="{00000000-0005-0000-0000-000043500000}"/>
    <cellStyle name="Percent 2 5 2 6 3 2 3" xfId="20486" xr:uid="{00000000-0005-0000-0000-000044500000}"/>
    <cellStyle name="Percent 2 5 2 6 3 2 4" xfId="20487" xr:uid="{00000000-0005-0000-0000-000045500000}"/>
    <cellStyle name="Percent 2 5 2 6 3 3" xfId="20488" xr:uid="{00000000-0005-0000-0000-000046500000}"/>
    <cellStyle name="Percent 2 5 2 6 3 3 2" xfId="20489" xr:uid="{00000000-0005-0000-0000-000047500000}"/>
    <cellStyle name="Percent 2 5 2 6 3 3 3" xfId="20490" xr:uid="{00000000-0005-0000-0000-000048500000}"/>
    <cellStyle name="Percent 2 5 2 6 3 3 4" xfId="20491" xr:uid="{00000000-0005-0000-0000-000049500000}"/>
    <cellStyle name="Percent 2 5 2 6 3 4" xfId="20492" xr:uid="{00000000-0005-0000-0000-00004A500000}"/>
    <cellStyle name="Percent 2 5 2 6 3 5" xfId="20493" xr:uid="{00000000-0005-0000-0000-00004B500000}"/>
    <cellStyle name="Percent 2 5 2 6 3 6" xfId="20494" xr:uid="{00000000-0005-0000-0000-00004C500000}"/>
    <cellStyle name="Percent 2 5 2 6 4" xfId="20495" xr:uid="{00000000-0005-0000-0000-00004D500000}"/>
    <cellStyle name="Percent 2 5 2 6 4 2" xfId="20496" xr:uid="{00000000-0005-0000-0000-00004E500000}"/>
    <cellStyle name="Percent 2 5 2 6 4 3" xfId="20497" xr:uid="{00000000-0005-0000-0000-00004F500000}"/>
    <cellStyle name="Percent 2 5 2 6 4 4" xfId="20498" xr:uid="{00000000-0005-0000-0000-000050500000}"/>
    <cellStyle name="Percent 2 5 2 6 5" xfId="20499" xr:uid="{00000000-0005-0000-0000-000051500000}"/>
    <cellStyle name="Percent 2 5 2 6 5 2" xfId="20500" xr:uid="{00000000-0005-0000-0000-000052500000}"/>
    <cellStyle name="Percent 2 5 2 6 5 3" xfId="20501" xr:uid="{00000000-0005-0000-0000-000053500000}"/>
    <cellStyle name="Percent 2 5 2 6 5 4" xfId="20502" xr:uid="{00000000-0005-0000-0000-000054500000}"/>
    <cellStyle name="Percent 2 5 2 6 6" xfId="20503" xr:uid="{00000000-0005-0000-0000-000055500000}"/>
    <cellStyle name="Percent 2 5 2 6 7" xfId="20504" xr:uid="{00000000-0005-0000-0000-000056500000}"/>
    <cellStyle name="Percent 2 5 2 6 8" xfId="20505" xr:uid="{00000000-0005-0000-0000-000057500000}"/>
    <cellStyle name="Percent 2 5 2 7" xfId="20506" xr:uid="{00000000-0005-0000-0000-000058500000}"/>
    <cellStyle name="Percent 2 5 2 7 2" xfId="20507" xr:uid="{00000000-0005-0000-0000-000059500000}"/>
    <cellStyle name="Percent 2 5 2 7 2 2" xfId="20508" xr:uid="{00000000-0005-0000-0000-00005A500000}"/>
    <cellStyle name="Percent 2 5 2 7 2 3" xfId="20509" xr:uid="{00000000-0005-0000-0000-00005B500000}"/>
    <cellStyle name="Percent 2 5 2 7 2 4" xfId="20510" xr:uid="{00000000-0005-0000-0000-00005C500000}"/>
    <cellStyle name="Percent 2 5 2 7 3" xfId="20511" xr:uid="{00000000-0005-0000-0000-00005D500000}"/>
    <cellStyle name="Percent 2 5 2 7 3 2" xfId="20512" xr:uid="{00000000-0005-0000-0000-00005E500000}"/>
    <cellStyle name="Percent 2 5 2 7 3 3" xfId="20513" xr:uid="{00000000-0005-0000-0000-00005F500000}"/>
    <cellStyle name="Percent 2 5 2 7 3 4" xfId="20514" xr:uid="{00000000-0005-0000-0000-000060500000}"/>
    <cellStyle name="Percent 2 5 2 7 4" xfId="20515" xr:uid="{00000000-0005-0000-0000-000061500000}"/>
    <cellStyle name="Percent 2 5 2 7 5" xfId="20516" xr:uid="{00000000-0005-0000-0000-000062500000}"/>
    <cellStyle name="Percent 2 5 2 7 6" xfId="20517" xr:uid="{00000000-0005-0000-0000-000063500000}"/>
    <cellStyle name="Percent 2 5 2 8" xfId="20518" xr:uid="{00000000-0005-0000-0000-000064500000}"/>
    <cellStyle name="Percent 2 5 2 8 2" xfId="20519" xr:uid="{00000000-0005-0000-0000-000065500000}"/>
    <cellStyle name="Percent 2 5 2 8 2 2" xfId="20520" xr:uid="{00000000-0005-0000-0000-000066500000}"/>
    <cellStyle name="Percent 2 5 2 8 2 3" xfId="20521" xr:uid="{00000000-0005-0000-0000-000067500000}"/>
    <cellStyle name="Percent 2 5 2 8 2 4" xfId="20522" xr:uid="{00000000-0005-0000-0000-000068500000}"/>
    <cellStyle name="Percent 2 5 2 8 3" xfId="20523" xr:uid="{00000000-0005-0000-0000-000069500000}"/>
    <cellStyle name="Percent 2 5 2 8 3 2" xfId="20524" xr:uid="{00000000-0005-0000-0000-00006A500000}"/>
    <cellStyle name="Percent 2 5 2 8 3 3" xfId="20525" xr:uid="{00000000-0005-0000-0000-00006B500000}"/>
    <cellStyle name="Percent 2 5 2 8 3 4" xfId="20526" xr:uid="{00000000-0005-0000-0000-00006C500000}"/>
    <cellStyle name="Percent 2 5 2 8 4" xfId="20527" xr:uid="{00000000-0005-0000-0000-00006D500000}"/>
    <cellStyle name="Percent 2 5 2 8 5" xfId="20528" xr:uid="{00000000-0005-0000-0000-00006E500000}"/>
    <cellStyle name="Percent 2 5 2 8 6" xfId="20529" xr:uid="{00000000-0005-0000-0000-00006F500000}"/>
    <cellStyle name="Percent 2 5 2 9" xfId="20530" xr:uid="{00000000-0005-0000-0000-000070500000}"/>
    <cellStyle name="Percent 2 5 2 9 2" xfId="20531" xr:uid="{00000000-0005-0000-0000-000071500000}"/>
    <cellStyle name="Percent 2 5 2 9 3" xfId="20532" xr:uid="{00000000-0005-0000-0000-000072500000}"/>
    <cellStyle name="Percent 2 5 2 9 4" xfId="20533" xr:uid="{00000000-0005-0000-0000-000073500000}"/>
    <cellStyle name="Percent 2 5 3" xfId="20534" xr:uid="{00000000-0005-0000-0000-000074500000}"/>
    <cellStyle name="Percent 2 5 3 10" xfId="20535" xr:uid="{00000000-0005-0000-0000-000075500000}"/>
    <cellStyle name="Percent 2 5 3 11" xfId="20536" xr:uid="{00000000-0005-0000-0000-000076500000}"/>
    <cellStyle name="Percent 2 5 3 12" xfId="20537" xr:uid="{00000000-0005-0000-0000-000077500000}"/>
    <cellStyle name="Percent 2 5 3 2" xfId="20538" xr:uid="{00000000-0005-0000-0000-000078500000}"/>
    <cellStyle name="Percent 2 5 3 2 10" xfId="20539" xr:uid="{00000000-0005-0000-0000-000079500000}"/>
    <cellStyle name="Percent 2 5 3 2 2" xfId="20540" xr:uid="{00000000-0005-0000-0000-00007A500000}"/>
    <cellStyle name="Percent 2 5 3 2 2 2" xfId="20541" xr:uid="{00000000-0005-0000-0000-00007B500000}"/>
    <cellStyle name="Percent 2 5 3 2 2 2 2" xfId="20542" xr:uid="{00000000-0005-0000-0000-00007C500000}"/>
    <cellStyle name="Percent 2 5 3 2 2 2 2 2" xfId="20543" xr:uid="{00000000-0005-0000-0000-00007D500000}"/>
    <cellStyle name="Percent 2 5 3 2 2 2 2 3" xfId="20544" xr:uid="{00000000-0005-0000-0000-00007E500000}"/>
    <cellStyle name="Percent 2 5 3 2 2 2 2 4" xfId="20545" xr:uid="{00000000-0005-0000-0000-00007F500000}"/>
    <cellStyle name="Percent 2 5 3 2 2 2 3" xfId="20546" xr:uid="{00000000-0005-0000-0000-000080500000}"/>
    <cellStyle name="Percent 2 5 3 2 2 2 3 2" xfId="20547" xr:uid="{00000000-0005-0000-0000-000081500000}"/>
    <cellStyle name="Percent 2 5 3 2 2 2 3 3" xfId="20548" xr:uid="{00000000-0005-0000-0000-000082500000}"/>
    <cellStyle name="Percent 2 5 3 2 2 2 3 4" xfId="20549" xr:uid="{00000000-0005-0000-0000-000083500000}"/>
    <cellStyle name="Percent 2 5 3 2 2 2 4" xfId="20550" xr:uid="{00000000-0005-0000-0000-000084500000}"/>
    <cellStyle name="Percent 2 5 3 2 2 2 5" xfId="20551" xr:uid="{00000000-0005-0000-0000-000085500000}"/>
    <cellStyle name="Percent 2 5 3 2 2 2 6" xfId="20552" xr:uid="{00000000-0005-0000-0000-000086500000}"/>
    <cellStyle name="Percent 2 5 3 2 2 3" xfId="20553" xr:uid="{00000000-0005-0000-0000-000087500000}"/>
    <cellStyle name="Percent 2 5 3 2 2 3 2" xfId="20554" xr:uid="{00000000-0005-0000-0000-000088500000}"/>
    <cellStyle name="Percent 2 5 3 2 2 3 2 2" xfId="20555" xr:uid="{00000000-0005-0000-0000-000089500000}"/>
    <cellStyle name="Percent 2 5 3 2 2 3 2 3" xfId="20556" xr:uid="{00000000-0005-0000-0000-00008A500000}"/>
    <cellStyle name="Percent 2 5 3 2 2 3 2 4" xfId="20557" xr:uid="{00000000-0005-0000-0000-00008B500000}"/>
    <cellStyle name="Percent 2 5 3 2 2 3 3" xfId="20558" xr:uid="{00000000-0005-0000-0000-00008C500000}"/>
    <cellStyle name="Percent 2 5 3 2 2 3 3 2" xfId="20559" xr:uid="{00000000-0005-0000-0000-00008D500000}"/>
    <cellStyle name="Percent 2 5 3 2 2 3 3 3" xfId="20560" xr:uid="{00000000-0005-0000-0000-00008E500000}"/>
    <cellStyle name="Percent 2 5 3 2 2 3 3 4" xfId="20561" xr:uid="{00000000-0005-0000-0000-00008F500000}"/>
    <cellStyle name="Percent 2 5 3 2 2 3 4" xfId="20562" xr:uid="{00000000-0005-0000-0000-000090500000}"/>
    <cellStyle name="Percent 2 5 3 2 2 3 5" xfId="20563" xr:uid="{00000000-0005-0000-0000-000091500000}"/>
    <cellStyle name="Percent 2 5 3 2 2 3 6" xfId="20564" xr:uid="{00000000-0005-0000-0000-000092500000}"/>
    <cellStyle name="Percent 2 5 3 2 2 4" xfId="20565" xr:uid="{00000000-0005-0000-0000-000093500000}"/>
    <cellStyle name="Percent 2 5 3 2 2 4 2" xfId="20566" xr:uid="{00000000-0005-0000-0000-000094500000}"/>
    <cellStyle name="Percent 2 5 3 2 2 4 3" xfId="20567" xr:uid="{00000000-0005-0000-0000-000095500000}"/>
    <cellStyle name="Percent 2 5 3 2 2 4 4" xfId="20568" xr:uid="{00000000-0005-0000-0000-000096500000}"/>
    <cellStyle name="Percent 2 5 3 2 2 5" xfId="20569" xr:uid="{00000000-0005-0000-0000-000097500000}"/>
    <cellStyle name="Percent 2 5 3 2 2 5 2" xfId="20570" xr:uid="{00000000-0005-0000-0000-000098500000}"/>
    <cellStyle name="Percent 2 5 3 2 2 5 3" xfId="20571" xr:uid="{00000000-0005-0000-0000-000099500000}"/>
    <cellStyle name="Percent 2 5 3 2 2 5 4" xfId="20572" xr:uid="{00000000-0005-0000-0000-00009A500000}"/>
    <cellStyle name="Percent 2 5 3 2 2 6" xfId="20573" xr:uid="{00000000-0005-0000-0000-00009B500000}"/>
    <cellStyle name="Percent 2 5 3 2 2 7" xfId="20574" xr:uid="{00000000-0005-0000-0000-00009C500000}"/>
    <cellStyle name="Percent 2 5 3 2 2 8" xfId="20575" xr:uid="{00000000-0005-0000-0000-00009D500000}"/>
    <cellStyle name="Percent 2 5 3 2 3" xfId="20576" xr:uid="{00000000-0005-0000-0000-00009E500000}"/>
    <cellStyle name="Percent 2 5 3 2 3 2" xfId="20577" xr:uid="{00000000-0005-0000-0000-00009F500000}"/>
    <cellStyle name="Percent 2 5 3 2 3 2 2" xfId="20578" xr:uid="{00000000-0005-0000-0000-0000A0500000}"/>
    <cellStyle name="Percent 2 5 3 2 3 2 2 2" xfId="20579" xr:uid="{00000000-0005-0000-0000-0000A1500000}"/>
    <cellStyle name="Percent 2 5 3 2 3 2 2 3" xfId="20580" xr:uid="{00000000-0005-0000-0000-0000A2500000}"/>
    <cellStyle name="Percent 2 5 3 2 3 2 2 4" xfId="20581" xr:uid="{00000000-0005-0000-0000-0000A3500000}"/>
    <cellStyle name="Percent 2 5 3 2 3 2 3" xfId="20582" xr:uid="{00000000-0005-0000-0000-0000A4500000}"/>
    <cellStyle name="Percent 2 5 3 2 3 2 3 2" xfId="20583" xr:uid="{00000000-0005-0000-0000-0000A5500000}"/>
    <cellStyle name="Percent 2 5 3 2 3 2 3 3" xfId="20584" xr:uid="{00000000-0005-0000-0000-0000A6500000}"/>
    <cellStyle name="Percent 2 5 3 2 3 2 3 4" xfId="20585" xr:uid="{00000000-0005-0000-0000-0000A7500000}"/>
    <cellStyle name="Percent 2 5 3 2 3 2 4" xfId="20586" xr:uid="{00000000-0005-0000-0000-0000A8500000}"/>
    <cellStyle name="Percent 2 5 3 2 3 2 5" xfId="20587" xr:uid="{00000000-0005-0000-0000-0000A9500000}"/>
    <cellStyle name="Percent 2 5 3 2 3 2 6" xfId="20588" xr:uid="{00000000-0005-0000-0000-0000AA500000}"/>
    <cellStyle name="Percent 2 5 3 2 3 3" xfId="20589" xr:uid="{00000000-0005-0000-0000-0000AB500000}"/>
    <cellStyle name="Percent 2 5 3 2 3 3 2" xfId="20590" xr:uid="{00000000-0005-0000-0000-0000AC500000}"/>
    <cellStyle name="Percent 2 5 3 2 3 3 2 2" xfId="20591" xr:uid="{00000000-0005-0000-0000-0000AD500000}"/>
    <cellStyle name="Percent 2 5 3 2 3 3 2 3" xfId="20592" xr:uid="{00000000-0005-0000-0000-0000AE500000}"/>
    <cellStyle name="Percent 2 5 3 2 3 3 2 4" xfId="20593" xr:uid="{00000000-0005-0000-0000-0000AF500000}"/>
    <cellStyle name="Percent 2 5 3 2 3 3 3" xfId="20594" xr:uid="{00000000-0005-0000-0000-0000B0500000}"/>
    <cellStyle name="Percent 2 5 3 2 3 3 3 2" xfId="20595" xr:uid="{00000000-0005-0000-0000-0000B1500000}"/>
    <cellStyle name="Percent 2 5 3 2 3 3 3 3" xfId="20596" xr:uid="{00000000-0005-0000-0000-0000B2500000}"/>
    <cellStyle name="Percent 2 5 3 2 3 3 3 4" xfId="20597" xr:uid="{00000000-0005-0000-0000-0000B3500000}"/>
    <cellStyle name="Percent 2 5 3 2 3 3 4" xfId="20598" xr:uid="{00000000-0005-0000-0000-0000B4500000}"/>
    <cellStyle name="Percent 2 5 3 2 3 3 5" xfId="20599" xr:uid="{00000000-0005-0000-0000-0000B5500000}"/>
    <cellStyle name="Percent 2 5 3 2 3 3 6" xfId="20600" xr:uid="{00000000-0005-0000-0000-0000B6500000}"/>
    <cellStyle name="Percent 2 5 3 2 3 4" xfId="20601" xr:uid="{00000000-0005-0000-0000-0000B7500000}"/>
    <cellStyle name="Percent 2 5 3 2 3 4 2" xfId="20602" xr:uid="{00000000-0005-0000-0000-0000B8500000}"/>
    <cellStyle name="Percent 2 5 3 2 3 4 3" xfId="20603" xr:uid="{00000000-0005-0000-0000-0000B9500000}"/>
    <cellStyle name="Percent 2 5 3 2 3 4 4" xfId="20604" xr:uid="{00000000-0005-0000-0000-0000BA500000}"/>
    <cellStyle name="Percent 2 5 3 2 3 5" xfId="20605" xr:uid="{00000000-0005-0000-0000-0000BB500000}"/>
    <cellStyle name="Percent 2 5 3 2 3 5 2" xfId="20606" xr:uid="{00000000-0005-0000-0000-0000BC500000}"/>
    <cellStyle name="Percent 2 5 3 2 3 5 3" xfId="20607" xr:uid="{00000000-0005-0000-0000-0000BD500000}"/>
    <cellStyle name="Percent 2 5 3 2 3 5 4" xfId="20608" xr:uid="{00000000-0005-0000-0000-0000BE500000}"/>
    <cellStyle name="Percent 2 5 3 2 3 6" xfId="20609" xr:uid="{00000000-0005-0000-0000-0000BF500000}"/>
    <cellStyle name="Percent 2 5 3 2 3 7" xfId="20610" xr:uid="{00000000-0005-0000-0000-0000C0500000}"/>
    <cellStyle name="Percent 2 5 3 2 3 8" xfId="20611" xr:uid="{00000000-0005-0000-0000-0000C1500000}"/>
    <cellStyle name="Percent 2 5 3 2 4" xfId="20612" xr:uid="{00000000-0005-0000-0000-0000C2500000}"/>
    <cellStyle name="Percent 2 5 3 2 4 2" xfId="20613" xr:uid="{00000000-0005-0000-0000-0000C3500000}"/>
    <cellStyle name="Percent 2 5 3 2 4 2 2" xfId="20614" xr:uid="{00000000-0005-0000-0000-0000C4500000}"/>
    <cellStyle name="Percent 2 5 3 2 4 2 3" xfId="20615" xr:uid="{00000000-0005-0000-0000-0000C5500000}"/>
    <cellStyle name="Percent 2 5 3 2 4 2 4" xfId="20616" xr:uid="{00000000-0005-0000-0000-0000C6500000}"/>
    <cellStyle name="Percent 2 5 3 2 4 3" xfId="20617" xr:uid="{00000000-0005-0000-0000-0000C7500000}"/>
    <cellStyle name="Percent 2 5 3 2 4 3 2" xfId="20618" xr:uid="{00000000-0005-0000-0000-0000C8500000}"/>
    <cellStyle name="Percent 2 5 3 2 4 3 3" xfId="20619" xr:uid="{00000000-0005-0000-0000-0000C9500000}"/>
    <cellStyle name="Percent 2 5 3 2 4 3 4" xfId="20620" xr:uid="{00000000-0005-0000-0000-0000CA500000}"/>
    <cellStyle name="Percent 2 5 3 2 4 4" xfId="20621" xr:uid="{00000000-0005-0000-0000-0000CB500000}"/>
    <cellStyle name="Percent 2 5 3 2 4 5" xfId="20622" xr:uid="{00000000-0005-0000-0000-0000CC500000}"/>
    <cellStyle name="Percent 2 5 3 2 4 6" xfId="20623" xr:uid="{00000000-0005-0000-0000-0000CD500000}"/>
    <cellStyle name="Percent 2 5 3 2 5" xfId="20624" xr:uid="{00000000-0005-0000-0000-0000CE500000}"/>
    <cellStyle name="Percent 2 5 3 2 5 2" xfId="20625" xr:uid="{00000000-0005-0000-0000-0000CF500000}"/>
    <cellStyle name="Percent 2 5 3 2 5 2 2" xfId="20626" xr:uid="{00000000-0005-0000-0000-0000D0500000}"/>
    <cellStyle name="Percent 2 5 3 2 5 2 3" xfId="20627" xr:uid="{00000000-0005-0000-0000-0000D1500000}"/>
    <cellStyle name="Percent 2 5 3 2 5 2 4" xfId="20628" xr:uid="{00000000-0005-0000-0000-0000D2500000}"/>
    <cellStyle name="Percent 2 5 3 2 5 3" xfId="20629" xr:uid="{00000000-0005-0000-0000-0000D3500000}"/>
    <cellStyle name="Percent 2 5 3 2 5 3 2" xfId="20630" xr:uid="{00000000-0005-0000-0000-0000D4500000}"/>
    <cellStyle name="Percent 2 5 3 2 5 3 3" xfId="20631" xr:uid="{00000000-0005-0000-0000-0000D5500000}"/>
    <cellStyle name="Percent 2 5 3 2 5 3 4" xfId="20632" xr:uid="{00000000-0005-0000-0000-0000D6500000}"/>
    <cellStyle name="Percent 2 5 3 2 5 4" xfId="20633" xr:uid="{00000000-0005-0000-0000-0000D7500000}"/>
    <cellStyle name="Percent 2 5 3 2 5 5" xfId="20634" xr:uid="{00000000-0005-0000-0000-0000D8500000}"/>
    <cellStyle name="Percent 2 5 3 2 5 6" xfId="20635" xr:uid="{00000000-0005-0000-0000-0000D9500000}"/>
    <cellStyle name="Percent 2 5 3 2 6" xfId="20636" xr:uid="{00000000-0005-0000-0000-0000DA500000}"/>
    <cellStyle name="Percent 2 5 3 2 6 2" xfId="20637" xr:uid="{00000000-0005-0000-0000-0000DB500000}"/>
    <cellStyle name="Percent 2 5 3 2 6 3" xfId="20638" xr:uid="{00000000-0005-0000-0000-0000DC500000}"/>
    <cellStyle name="Percent 2 5 3 2 6 4" xfId="20639" xr:uid="{00000000-0005-0000-0000-0000DD500000}"/>
    <cellStyle name="Percent 2 5 3 2 7" xfId="20640" xr:uid="{00000000-0005-0000-0000-0000DE500000}"/>
    <cellStyle name="Percent 2 5 3 2 7 2" xfId="20641" xr:uid="{00000000-0005-0000-0000-0000DF500000}"/>
    <cellStyle name="Percent 2 5 3 2 7 3" xfId="20642" xr:uid="{00000000-0005-0000-0000-0000E0500000}"/>
    <cellStyle name="Percent 2 5 3 2 7 4" xfId="20643" xr:uid="{00000000-0005-0000-0000-0000E1500000}"/>
    <cellStyle name="Percent 2 5 3 2 8" xfId="20644" xr:uid="{00000000-0005-0000-0000-0000E2500000}"/>
    <cellStyle name="Percent 2 5 3 2 9" xfId="20645" xr:uid="{00000000-0005-0000-0000-0000E3500000}"/>
    <cellStyle name="Percent 2 5 3 3" xfId="20646" xr:uid="{00000000-0005-0000-0000-0000E4500000}"/>
    <cellStyle name="Percent 2 5 3 3 2" xfId="20647" xr:uid="{00000000-0005-0000-0000-0000E5500000}"/>
    <cellStyle name="Percent 2 5 3 3 2 2" xfId="20648" xr:uid="{00000000-0005-0000-0000-0000E6500000}"/>
    <cellStyle name="Percent 2 5 3 3 2 2 2" xfId="20649" xr:uid="{00000000-0005-0000-0000-0000E7500000}"/>
    <cellStyle name="Percent 2 5 3 3 2 2 3" xfId="20650" xr:uid="{00000000-0005-0000-0000-0000E8500000}"/>
    <cellStyle name="Percent 2 5 3 3 2 2 4" xfId="20651" xr:uid="{00000000-0005-0000-0000-0000E9500000}"/>
    <cellStyle name="Percent 2 5 3 3 2 3" xfId="20652" xr:uid="{00000000-0005-0000-0000-0000EA500000}"/>
    <cellStyle name="Percent 2 5 3 3 2 3 2" xfId="20653" xr:uid="{00000000-0005-0000-0000-0000EB500000}"/>
    <cellStyle name="Percent 2 5 3 3 2 3 3" xfId="20654" xr:uid="{00000000-0005-0000-0000-0000EC500000}"/>
    <cellStyle name="Percent 2 5 3 3 2 3 4" xfId="20655" xr:uid="{00000000-0005-0000-0000-0000ED500000}"/>
    <cellStyle name="Percent 2 5 3 3 2 4" xfId="20656" xr:uid="{00000000-0005-0000-0000-0000EE500000}"/>
    <cellStyle name="Percent 2 5 3 3 2 5" xfId="20657" xr:uid="{00000000-0005-0000-0000-0000EF500000}"/>
    <cellStyle name="Percent 2 5 3 3 2 6" xfId="20658" xr:uid="{00000000-0005-0000-0000-0000F0500000}"/>
    <cellStyle name="Percent 2 5 3 3 3" xfId="20659" xr:uid="{00000000-0005-0000-0000-0000F1500000}"/>
    <cellStyle name="Percent 2 5 3 3 3 2" xfId="20660" xr:uid="{00000000-0005-0000-0000-0000F2500000}"/>
    <cellStyle name="Percent 2 5 3 3 3 2 2" xfId="20661" xr:uid="{00000000-0005-0000-0000-0000F3500000}"/>
    <cellStyle name="Percent 2 5 3 3 3 2 3" xfId="20662" xr:uid="{00000000-0005-0000-0000-0000F4500000}"/>
    <cellStyle name="Percent 2 5 3 3 3 2 4" xfId="20663" xr:uid="{00000000-0005-0000-0000-0000F5500000}"/>
    <cellStyle name="Percent 2 5 3 3 3 3" xfId="20664" xr:uid="{00000000-0005-0000-0000-0000F6500000}"/>
    <cellStyle name="Percent 2 5 3 3 3 3 2" xfId="20665" xr:uid="{00000000-0005-0000-0000-0000F7500000}"/>
    <cellStyle name="Percent 2 5 3 3 3 3 3" xfId="20666" xr:uid="{00000000-0005-0000-0000-0000F8500000}"/>
    <cellStyle name="Percent 2 5 3 3 3 3 4" xfId="20667" xr:uid="{00000000-0005-0000-0000-0000F9500000}"/>
    <cellStyle name="Percent 2 5 3 3 3 4" xfId="20668" xr:uid="{00000000-0005-0000-0000-0000FA500000}"/>
    <cellStyle name="Percent 2 5 3 3 3 5" xfId="20669" xr:uid="{00000000-0005-0000-0000-0000FB500000}"/>
    <cellStyle name="Percent 2 5 3 3 3 6" xfId="20670" xr:uid="{00000000-0005-0000-0000-0000FC500000}"/>
    <cellStyle name="Percent 2 5 3 3 4" xfId="20671" xr:uid="{00000000-0005-0000-0000-0000FD500000}"/>
    <cellStyle name="Percent 2 5 3 3 4 2" xfId="20672" xr:uid="{00000000-0005-0000-0000-0000FE500000}"/>
    <cellStyle name="Percent 2 5 3 3 4 3" xfId="20673" xr:uid="{00000000-0005-0000-0000-0000FF500000}"/>
    <cellStyle name="Percent 2 5 3 3 4 4" xfId="20674" xr:uid="{00000000-0005-0000-0000-000000510000}"/>
    <cellStyle name="Percent 2 5 3 3 5" xfId="20675" xr:uid="{00000000-0005-0000-0000-000001510000}"/>
    <cellStyle name="Percent 2 5 3 3 5 2" xfId="20676" xr:uid="{00000000-0005-0000-0000-000002510000}"/>
    <cellStyle name="Percent 2 5 3 3 5 3" xfId="20677" xr:uid="{00000000-0005-0000-0000-000003510000}"/>
    <cellStyle name="Percent 2 5 3 3 5 4" xfId="20678" xr:uid="{00000000-0005-0000-0000-000004510000}"/>
    <cellStyle name="Percent 2 5 3 3 6" xfId="20679" xr:uid="{00000000-0005-0000-0000-000005510000}"/>
    <cellStyle name="Percent 2 5 3 3 7" xfId="20680" xr:uid="{00000000-0005-0000-0000-000006510000}"/>
    <cellStyle name="Percent 2 5 3 3 8" xfId="20681" xr:uid="{00000000-0005-0000-0000-000007510000}"/>
    <cellStyle name="Percent 2 5 3 4" xfId="20682" xr:uid="{00000000-0005-0000-0000-000008510000}"/>
    <cellStyle name="Percent 2 5 3 4 2" xfId="20683" xr:uid="{00000000-0005-0000-0000-000009510000}"/>
    <cellStyle name="Percent 2 5 3 4 2 2" xfId="20684" xr:uid="{00000000-0005-0000-0000-00000A510000}"/>
    <cellStyle name="Percent 2 5 3 4 2 2 2" xfId="20685" xr:uid="{00000000-0005-0000-0000-00000B510000}"/>
    <cellStyle name="Percent 2 5 3 4 2 2 3" xfId="20686" xr:uid="{00000000-0005-0000-0000-00000C510000}"/>
    <cellStyle name="Percent 2 5 3 4 2 2 4" xfId="20687" xr:uid="{00000000-0005-0000-0000-00000D510000}"/>
    <cellStyle name="Percent 2 5 3 4 2 3" xfId="20688" xr:uid="{00000000-0005-0000-0000-00000E510000}"/>
    <cellStyle name="Percent 2 5 3 4 2 3 2" xfId="20689" xr:uid="{00000000-0005-0000-0000-00000F510000}"/>
    <cellStyle name="Percent 2 5 3 4 2 3 3" xfId="20690" xr:uid="{00000000-0005-0000-0000-000010510000}"/>
    <cellStyle name="Percent 2 5 3 4 2 3 4" xfId="20691" xr:uid="{00000000-0005-0000-0000-000011510000}"/>
    <cellStyle name="Percent 2 5 3 4 2 4" xfId="20692" xr:uid="{00000000-0005-0000-0000-000012510000}"/>
    <cellStyle name="Percent 2 5 3 4 2 5" xfId="20693" xr:uid="{00000000-0005-0000-0000-000013510000}"/>
    <cellStyle name="Percent 2 5 3 4 2 6" xfId="20694" xr:uid="{00000000-0005-0000-0000-000014510000}"/>
    <cellStyle name="Percent 2 5 3 4 3" xfId="20695" xr:uid="{00000000-0005-0000-0000-000015510000}"/>
    <cellStyle name="Percent 2 5 3 4 3 2" xfId="20696" xr:uid="{00000000-0005-0000-0000-000016510000}"/>
    <cellStyle name="Percent 2 5 3 4 3 2 2" xfId="20697" xr:uid="{00000000-0005-0000-0000-000017510000}"/>
    <cellStyle name="Percent 2 5 3 4 3 2 3" xfId="20698" xr:uid="{00000000-0005-0000-0000-000018510000}"/>
    <cellStyle name="Percent 2 5 3 4 3 2 4" xfId="20699" xr:uid="{00000000-0005-0000-0000-000019510000}"/>
    <cellStyle name="Percent 2 5 3 4 3 3" xfId="20700" xr:uid="{00000000-0005-0000-0000-00001A510000}"/>
    <cellStyle name="Percent 2 5 3 4 3 3 2" xfId="20701" xr:uid="{00000000-0005-0000-0000-00001B510000}"/>
    <cellStyle name="Percent 2 5 3 4 3 3 3" xfId="20702" xr:uid="{00000000-0005-0000-0000-00001C510000}"/>
    <cellStyle name="Percent 2 5 3 4 3 3 4" xfId="20703" xr:uid="{00000000-0005-0000-0000-00001D510000}"/>
    <cellStyle name="Percent 2 5 3 4 3 4" xfId="20704" xr:uid="{00000000-0005-0000-0000-00001E510000}"/>
    <cellStyle name="Percent 2 5 3 4 3 5" xfId="20705" xr:uid="{00000000-0005-0000-0000-00001F510000}"/>
    <cellStyle name="Percent 2 5 3 4 3 6" xfId="20706" xr:uid="{00000000-0005-0000-0000-000020510000}"/>
    <cellStyle name="Percent 2 5 3 4 4" xfId="20707" xr:uid="{00000000-0005-0000-0000-000021510000}"/>
    <cellStyle name="Percent 2 5 3 4 4 2" xfId="20708" xr:uid="{00000000-0005-0000-0000-000022510000}"/>
    <cellStyle name="Percent 2 5 3 4 4 3" xfId="20709" xr:uid="{00000000-0005-0000-0000-000023510000}"/>
    <cellStyle name="Percent 2 5 3 4 4 4" xfId="20710" xr:uid="{00000000-0005-0000-0000-000024510000}"/>
    <cellStyle name="Percent 2 5 3 4 5" xfId="20711" xr:uid="{00000000-0005-0000-0000-000025510000}"/>
    <cellStyle name="Percent 2 5 3 4 5 2" xfId="20712" xr:uid="{00000000-0005-0000-0000-000026510000}"/>
    <cellStyle name="Percent 2 5 3 4 5 3" xfId="20713" xr:uid="{00000000-0005-0000-0000-000027510000}"/>
    <cellStyle name="Percent 2 5 3 4 5 4" xfId="20714" xr:uid="{00000000-0005-0000-0000-000028510000}"/>
    <cellStyle name="Percent 2 5 3 4 6" xfId="20715" xr:uid="{00000000-0005-0000-0000-000029510000}"/>
    <cellStyle name="Percent 2 5 3 4 7" xfId="20716" xr:uid="{00000000-0005-0000-0000-00002A510000}"/>
    <cellStyle name="Percent 2 5 3 4 8" xfId="20717" xr:uid="{00000000-0005-0000-0000-00002B510000}"/>
    <cellStyle name="Percent 2 5 3 5" xfId="20718" xr:uid="{00000000-0005-0000-0000-00002C510000}"/>
    <cellStyle name="Percent 2 5 3 5 2" xfId="20719" xr:uid="{00000000-0005-0000-0000-00002D510000}"/>
    <cellStyle name="Percent 2 5 3 5 2 2" xfId="20720" xr:uid="{00000000-0005-0000-0000-00002E510000}"/>
    <cellStyle name="Percent 2 5 3 5 2 2 2" xfId="20721" xr:uid="{00000000-0005-0000-0000-00002F510000}"/>
    <cellStyle name="Percent 2 5 3 5 2 2 3" xfId="20722" xr:uid="{00000000-0005-0000-0000-000030510000}"/>
    <cellStyle name="Percent 2 5 3 5 2 2 4" xfId="20723" xr:uid="{00000000-0005-0000-0000-000031510000}"/>
    <cellStyle name="Percent 2 5 3 5 2 3" xfId="20724" xr:uid="{00000000-0005-0000-0000-000032510000}"/>
    <cellStyle name="Percent 2 5 3 5 2 3 2" xfId="20725" xr:uid="{00000000-0005-0000-0000-000033510000}"/>
    <cellStyle name="Percent 2 5 3 5 2 3 3" xfId="20726" xr:uid="{00000000-0005-0000-0000-000034510000}"/>
    <cellStyle name="Percent 2 5 3 5 2 3 4" xfId="20727" xr:uid="{00000000-0005-0000-0000-000035510000}"/>
    <cellStyle name="Percent 2 5 3 5 2 4" xfId="20728" xr:uid="{00000000-0005-0000-0000-000036510000}"/>
    <cellStyle name="Percent 2 5 3 5 2 5" xfId="20729" xr:uid="{00000000-0005-0000-0000-000037510000}"/>
    <cellStyle name="Percent 2 5 3 5 2 6" xfId="20730" xr:uid="{00000000-0005-0000-0000-000038510000}"/>
    <cellStyle name="Percent 2 5 3 5 3" xfId="20731" xr:uid="{00000000-0005-0000-0000-000039510000}"/>
    <cellStyle name="Percent 2 5 3 5 3 2" xfId="20732" xr:uid="{00000000-0005-0000-0000-00003A510000}"/>
    <cellStyle name="Percent 2 5 3 5 3 2 2" xfId="20733" xr:uid="{00000000-0005-0000-0000-00003B510000}"/>
    <cellStyle name="Percent 2 5 3 5 3 2 3" xfId="20734" xr:uid="{00000000-0005-0000-0000-00003C510000}"/>
    <cellStyle name="Percent 2 5 3 5 3 2 4" xfId="20735" xr:uid="{00000000-0005-0000-0000-00003D510000}"/>
    <cellStyle name="Percent 2 5 3 5 3 3" xfId="20736" xr:uid="{00000000-0005-0000-0000-00003E510000}"/>
    <cellStyle name="Percent 2 5 3 5 3 3 2" xfId="20737" xr:uid="{00000000-0005-0000-0000-00003F510000}"/>
    <cellStyle name="Percent 2 5 3 5 3 3 3" xfId="20738" xr:uid="{00000000-0005-0000-0000-000040510000}"/>
    <cellStyle name="Percent 2 5 3 5 3 3 4" xfId="20739" xr:uid="{00000000-0005-0000-0000-000041510000}"/>
    <cellStyle name="Percent 2 5 3 5 3 4" xfId="20740" xr:uid="{00000000-0005-0000-0000-000042510000}"/>
    <cellStyle name="Percent 2 5 3 5 3 5" xfId="20741" xr:uid="{00000000-0005-0000-0000-000043510000}"/>
    <cellStyle name="Percent 2 5 3 5 3 6" xfId="20742" xr:uid="{00000000-0005-0000-0000-000044510000}"/>
    <cellStyle name="Percent 2 5 3 5 4" xfId="20743" xr:uid="{00000000-0005-0000-0000-000045510000}"/>
    <cellStyle name="Percent 2 5 3 5 4 2" xfId="20744" xr:uid="{00000000-0005-0000-0000-000046510000}"/>
    <cellStyle name="Percent 2 5 3 5 4 3" xfId="20745" xr:uid="{00000000-0005-0000-0000-000047510000}"/>
    <cellStyle name="Percent 2 5 3 5 4 4" xfId="20746" xr:uid="{00000000-0005-0000-0000-000048510000}"/>
    <cellStyle name="Percent 2 5 3 5 5" xfId="20747" xr:uid="{00000000-0005-0000-0000-000049510000}"/>
    <cellStyle name="Percent 2 5 3 5 5 2" xfId="20748" xr:uid="{00000000-0005-0000-0000-00004A510000}"/>
    <cellStyle name="Percent 2 5 3 5 5 3" xfId="20749" xr:uid="{00000000-0005-0000-0000-00004B510000}"/>
    <cellStyle name="Percent 2 5 3 5 5 4" xfId="20750" xr:uid="{00000000-0005-0000-0000-00004C510000}"/>
    <cellStyle name="Percent 2 5 3 5 6" xfId="20751" xr:uid="{00000000-0005-0000-0000-00004D510000}"/>
    <cellStyle name="Percent 2 5 3 5 7" xfId="20752" xr:uid="{00000000-0005-0000-0000-00004E510000}"/>
    <cellStyle name="Percent 2 5 3 5 8" xfId="20753" xr:uid="{00000000-0005-0000-0000-00004F510000}"/>
    <cellStyle name="Percent 2 5 3 6" xfId="20754" xr:uid="{00000000-0005-0000-0000-000050510000}"/>
    <cellStyle name="Percent 2 5 3 6 2" xfId="20755" xr:uid="{00000000-0005-0000-0000-000051510000}"/>
    <cellStyle name="Percent 2 5 3 6 2 2" xfId="20756" xr:uid="{00000000-0005-0000-0000-000052510000}"/>
    <cellStyle name="Percent 2 5 3 6 2 3" xfId="20757" xr:uid="{00000000-0005-0000-0000-000053510000}"/>
    <cellStyle name="Percent 2 5 3 6 2 4" xfId="20758" xr:uid="{00000000-0005-0000-0000-000054510000}"/>
    <cellStyle name="Percent 2 5 3 6 3" xfId="20759" xr:uid="{00000000-0005-0000-0000-000055510000}"/>
    <cellStyle name="Percent 2 5 3 6 3 2" xfId="20760" xr:uid="{00000000-0005-0000-0000-000056510000}"/>
    <cellStyle name="Percent 2 5 3 6 3 3" xfId="20761" xr:uid="{00000000-0005-0000-0000-000057510000}"/>
    <cellStyle name="Percent 2 5 3 6 3 4" xfId="20762" xr:uid="{00000000-0005-0000-0000-000058510000}"/>
    <cellStyle name="Percent 2 5 3 6 4" xfId="20763" xr:uid="{00000000-0005-0000-0000-000059510000}"/>
    <cellStyle name="Percent 2 5 3 6 5" xfId="20764" xr:uid="{00000000-0005-0000-0000-00005A510000}"/>
    <cellStyle name="Percent 2 5 3 6 6" xfId="20765" xr:uid="{00000000-0005-0000-0000-00005B510000}"/>
    <cellStyle name="Percent 2 5 3 7" xfId="20766" xr:uid="{00000000-0005-0000-0000-00005C510000}"/>
    <cellStyle name="Percent 2 5 3 7 2" xfId="20767" xr:uid="{00000000-0005-0000-0000-00005D510000}"/>
    <cellStyle name="Percent 2 5 3 7 2 2" xfId="20768" xr:uid="{00000000-0005-0000-0000-00005E510000}"/>
    <cellStyle name="Percent 2 5 3 7 2 3" xfId="20769" xr:uid="{00000000-0005-0000-0000-00005F510000}"/>
    <cellStyle name="Percent 2 5 3 7 2 4" xfId="20770" xr:uid="{00000000-0005-0000-0000-000060510000}"/>
    <cellStyle name="Percent 2 5 3 7 3" xfId="20771" xr:uid="{00000000-0005-0000-0000-000061510000}"/>
    <cellStyle name="Percent 2 5 3 7 3 2" xfId="20772" xr:uid="{00000000-0005-0000-0000-000062510000}"/>
    <cellStyle name="Percent 2 5 3 7 3 3" xfId="20773" xr:uid="{00000000-0005-0000-0000-000063510000}"/>
    <cellStyle name="Percent 2 5 3 7 3 4" xfId="20774" xr:uid="{00000000-0005-0000-0000-000064510000}"/>
    <cellStyle name="Percent 2 5 3 7 4" xfId="20775" xr:uid="{00000000-0005-0000-0000-000065510000}"/>
    <cellStyle name="Percent 2 5 3 7 5" xfId="20776" xr:uid="{00000000-0005-0000-0000-000066510000}"/>
    <cellStyle name="Percent 2 5 3 7 6" xfId="20777" xr:uid="{00000000-0005-0000-0000-000067510000}"/>
    <cellStyle name="Percent 2 5 3 8" xfId="20778" xr:uid="{00000000-0005-0000-0000-000068510000}"/>
    <cellStyle name="Percent 2 5 3 8 2" xfId="20779" xr:uid="{00000000-0005-0000-0000-000069510000}"/>
    <cellStyle name="Percent 2 5 3 8 3" xfId="20780" xr:uid="{00000000-0005-0000-0000-00006A510000}"/>
    <cellStyle name="Percent 2 5 3 8 4" xfId="20781" xr:uid="{00000000-0005-0000-0000-00006B510000}"/>
    <cellStyle name="Percent 2 5 3 9" xfId="20782" xr:uid="{00000000-0005-0000-0000-00006C510000}"/>
    <cellStyle name="Percent 2 5 3 9 2" xfId="20783" xr:uid="{00000000-0005-0000-0000-00006D510000}"/>
    <cellStyle name="Percent 2 5 3 9 3" xfId="20784" xr:uid="{00000000-0005-0000-0000-00006E510000}"/>
    <cellStyle name="Percent 2 5 3 9 4" xfId="20785" xr:uid="{00000000-0005-0000-0000-00006F510000}"/>
    <cellStyle name="Percent 2 5 4" xfId="20786" xr:uid="{00000000-0005-0000-0000-000070510000}"/>
    <cellStyle name="Percent 2 5 4 10" xfId="20787" xr:uid="{00000000-0005-0000-0000-000071510000}"/>
    <cellStyle name="Percent 2 5 4 2" xfId="20788" xr:uid="{00000000-0005-0000-0000-000072510000}"/>
    <cellStyle name="Percent 2 5 4 2 2" xfId="20789" xr:uid="{00000000-0005-0000-0000-000073510000}"/>
    <cellStyle name="Percent 2 5 4 2 2 2" xfId="20790" xr:uid="{00000000-0005-0000-0000-000074510000}"/>
    <cellStyle name="Percent 2 5 4 2 2 2 2" xfId="20791" xr:uid="{00000000-0005-0000-0000-000075510000}"/>
    <cellStyle name="Percent 2 5 4 2 2 2 3" xfId="20792" xr:uid="{00000000-0005-0000-0000-000076510000}"/>
    <cellStyle name="Percent 2 5 4 2 2 2 4" xfId="20793" xr:uid="{00000000-0005-0000-0000-000077510000}"/>
    <cellStyle name="Percent 2 5 4 2 2 3" xfId="20794" xr:uid="{00000000-0005-0000-0000-000078510000}"/>
    <cellStyle name="Percent 2 5 4 2 2 3 2" xfId="20795" xr:uid="{00000000-0005-0000-0000-000079510000}"/>
    <cellStyle name="Percent 2 5 4 2 2 3 3" xfId="20796" xr:uid="{00000000-0005-0000-0000-00007A510000}"/>
    <cellStyle name="Percent 2 5 4 2 2 3 4" xfId="20797" xr:uid="{00000000-0005-0000-0000-00007B510000}"/>
    <cellStyle name="Percent 2 5 4 2 2 4" xfId="20798" xr:uid="{00000000-0005-0000-0000-00007C510000}"/>
    <cellStyle name="Percent 2 5 4 2 2 5" xfId="20799" xr:uid="{00000000-0005-0000-0000-00007D510000}"/>
    <cellStyle name="Percent 2 5 4 2 2 6" xfId="20800" xr:uid="{00000000-0005-0000-0000-00007E510000}"/>
    <cellStyle name="Percent 2 5 4 2 3" xfId="20801" xr:uid="{00000000-0005-0000-0000-00007F510000}"/>
    <cellStyle name="Percent 2 5 4 2 3 2" xfId="20802" xr:uid="{00000000-0005-0000-0000-000080510000}"/>
    <cellStyle name="Percent 2 5 4 2 3 2 2" xfId="20803" xr:uid="{00000000-0005-0000-0000-000081510000}"/>
    <cellStyle name="Percent 2 5 4 2 3 2 3" xfId="20804" xr:uid="{00000000-0005-0000-0000-000082510000}"/>
    <cellStyle name="Percent 2 5 4 2 3 2 4" xfId="20805" xr:uid="{00000000-0005-0000-0000-000083510000}"/>
    <cellStyle name="Percent 2 5 4 2 3 3" xfId="20806" xr:uid="{00000000-0005-0000-0000-000084510000}"/>
    <cellStyle name="Percent 2 5 4 2 3 3 2" xfId="20807" xr:uid="{00000000-0005-0000-0000-000085510000}"/>
    <cellStyle name="Percent 2 5 4 2 3 3 3" xfId="20808" xr:uid="{00000000-0005-0000-0000-000086510000}"/>
    <cellStyle name="Percent 2 5 4 2 3 3 4" xfId="20809" xr:uid="{00000000-0005-0000-0000-000087510000}"/>
    <cellStyle name="Percent 2 5 4 2 3 4" xfId="20810" xr:uid="{00000000-0005-0000-0000-000088510000}"/>
    <cellStyle name="Percent 2 5 4 2 3 5" xfId="20811" xr:uid="{00000000-0005-0000-0000-000089510000}"/>
    <cellStyle name="Percent 2 5 4 2 3 6" xfId="20812" xr:uid="{00000000-0005-0000-0000-00008A510000}"/>
    <cellStyle name="Percent 2 5 4 2 4" xfId="20813" xr:uid="{00000000-0005-0000-0000-00008B510000}"/>
    <cellStyle name="Percent 2 5 4 2 4 2" xfId="20814" xr:uid="{00000000-0005-0000-0000-00008C510000}"/>
    <cellStyle name="Percent 2 5 4 2 4 3" xfId="20815" xr:uid="{00000000-0005-0000-0000-00008D510000}"/>
    <cellStyle name="Percent 2 5 4 2 4 4" xfId="20816" xr:uid="{00000000-0005-0000-0000-00008E510000}"/>
    <cellStyle name="Percent 2 5 4 2 5" xfId="20817" xr:uid="{00000000-0005-0000-0000-00008F510000}"/>
    <cellStyle name="Percent 2 5 4 2 5 2" xfId="20818" xr:uid="{00000000-0005-0000-0000-000090510000}"/>
    <cellStyle name="Percent 2 5 4 2 5 3" xfId="20819" xr:uid="{00000000-0005-0000-0000-000091510000}"/>
    <cellStyle name="Percent 2 5 4 2 5 4" xfId="20820" xr:uid="{00000000-0005-0000-0000-000092510000}"/>
    <cellStyle name="Percent 2 5 4 2 6" xfId="20821" xr:uid="{00000000-0005-0000-0000-000093510000}"/>
    <cellStyle name="Percent 2 5 4 2 7" xfId="20822" xr:uid="{00000000-0005-0000-0000-000094510000}"/>
    <cellStyle name="Percent 2 5 4 2 8" xfId="20823" xr:uid="{00000000-0005-0000-0000-000095510000}"/>
    <cellStyle name="Percent 2 5 4 3" xfId="20824" xr:uid="{00000000-0005-0000-0000-000096510000}"/>
    <cellStyle name="Percent 2 5 4 3 2" xfId="20825" xr:uid="{00000000-0005-0000-0000-000097510000}"/>
    <cellStyle name="Percent 2 5 4 3 2 2" xfId="20826" xr:uid="{00000000-0005-0000-0000-000098510000}"/>
    <cellStyle name="Percent 2 5 4 3 2 2 2" xfId="20827" xr:uid="{00000000-0005-0000-0000-000099510000}"/>
    <cellStyle name="Percent 2 5 4 3 2 2 3" xfId="20828" xr:uid="{00000000-0005-0000-0000-00009A510000}"/>
    <cellStyle name="Percent 2 5 4 3 2 2 4" xfId="20829" xr:uid="{00000000-0005-0000-0000-00009B510000}"/>
    <cellStyle name="Percent 2 5 4 3 2 3" xfId="20830" xr:uid="{00000000-0005-0000-0000-00009C510000}"/>
    <cellStyle name="Percent 2 5 4 3 2 3 2" xfId="20831" xr:uid="{00000000-0005-0000-0000-00009D510000}"/>
    <cellStyle name="Percent 2 5 4 3 2 3 3" xfId="20832" xr:uid="{00000000-0005-0000-0000-00009E510000}"/>
    <cellStyle name="Percent 2 5 4 3 2 3 4" xfId="20833" xr:uid="{00000000-0005-0000-0000-00009F510000}"/>
    <cellStyle name="Percent 2 5 4 3 2 4" xfId="20834" xr:uid="{00000000-0005-0000-0000-0000A0510000}"/>
    <cellStyle name="Percent 2 5 4 3 2 5" xfId="20835" xr:uid="{00000000-0005-0000-0000-0000A1510000}"/>
    <cellStyle name="Percent 2 5 4 3 2 6" xfId="20836" xr:uid="{00000000-0005-0000-0000-0000A2510000}"/>
    <cellStyle name="Percent 2 5 4 3 3" xfId="20837" xr:uid="{00000000-0005-0000-0000-0000A3510000}"/>
    <cellStyle name="Percent 2 5 4 3 3 2" xfId="20838" xr:uid="{00000000-0005-0000-0000-0000A4510000}"/>
    <cellStyle name="Percent 2 5 4 3 3 2 2" xfId="20839" xr:uid="{00000000-0005-0000-0000-0000A5510000}"/>
    <cellStyle name="Percent 2 5 4 3 3 2 3" xfId="20840" xr:uid="{00000000-0005-0000-0000-0000A6510000}"/>
    <cellStyle name="Percent 2 5 4 3 3 2 4" xfId="20841" xr:uid="{00000000-0005-0000-0000-0000A7510000}"/>
    <cellStyle name="Percent 2 5 4 3 3 3" xfId="20842" xr:uid="{00000000-0005-0000-0000-0000A8510000}"/>
    <cellStyle name="Percent 2 5 4 3 3 3 2" xfId="20843" xr:uid="{00000000-0005-0000-0000-0000A9510000}"/>
    <cellStyle name="Percent 2 5 4 3 3 3 3" xfId="20844" xr:uid="{00000000-0005-0000-0000-0000AA510000}"/>
    <cellStyle name="Percent 2 5 4 3 3 3 4" xfId="20845" xr:uid="{00000000-0005-0000-0000-0000AB510000}"/>
    <cellStyle name="Percent 2 5 4 3 3 4" xfId="20846" xr:uid="{00000000-0005-0000-0000-0000AC510000}"/>
    <cellStyle name="Percent 2 5 4 3 3 5" xfId="20847" xr:uid="{00000000-0005-0000-0000-0000AD510000}"/>
    <cellStyle name="Percent 2 5 4 3 3 6" xfId="20848" xr:uid="{00000000-0005-0000-0000-0000AE510000}"/>
    <cellStyle name="Percent 2 5 4 3 4" xfId="20849" xr:uid="{00000000-0005-0000-0000-0000AF510000}"/>
    <cellStyle name="Percent 2 5 4 3 4 2" xfId="20850" xr:uid="{00000000-0005-0000-0000-0000B0510000}"/>
    <cellStyle name="Percent 2 5 4 3 4 3" xfId="20851" xr:uid="{00000000-0005-0000-0000-0000B1510000}"/>
    <cellStyle name="Percent 2 5 4 3 4 4" xfId="20852" xr:uid="{00000000-0005-0000-0000-0000B2510000}"/>
    <cellStyle name="Percent 2 5 4 3 5" xfId="20853" xr:uid="{00000000-0005-0000-0000-0000B3510000}"/>
    <cellStyle name="Percent 2 5 4 3 5 2" xfId="20854" xr:uid="{00000000-0005-0000-0000-0000B4510000}"/>
    <cellStyle name="Percent 2 5 4 3 5 3" xfId="20855" xr:uid="{00000000-0005-0000-0000-0000B5510000}"/>
    <cellStyle name="Percent 2 5 4 3 5 4" xfId="20856" xr:uid="{00000000-0005-0000-0000-0000B6510000}"/>
    <cellStyle name="Percent 2 5 4 3 6" xfId="20857" xr:uid="{00000000-0005-0000-0000-0000B7510000}"/>
    <cellStyle name="Percent 2 5 4 3 7" xfId="20858" xr:uid="{00000000-0005-0000-0000-0000B8510000}"/>
    <cellStyle name="Percent 2 5 4 3 8" xfId="20859" xr:uid="{00000000-0005-0000-0000-0000B9510000}"/>
    <cellStyle name="Percent 2 5 4 4" xfId="20860" xr:uid="{00000000-0005-0000-0000-0000BA510000}"/>
    <cellStyle name="Percent 2 5 4 4 2" xfId="20861" xr:uid="{00000000-0005-0000-0000-0000BB510000}"/>
    <cellStyle name="Percent 2 5 4 4 2 2" xfId="20862" xr:uid="{00000000-0005-0000-0000-0000BC510000}"/>
    <cellStyle name="Percent 2 5 4 4 2 3" xfId="20863" xr:uid="{00000000-0005-0000-0000-0000BD510000}"/>
    <cellStyle name="Percent 2 5 4 4 2 4" xfId="20864" xr:uid="{00000000-0005-0000-0000-0000BE510000}"/>
    <cellStyle name="Percent 2 5 4 4 3" xfId="20865" xr:uid="{00000000-0005-0000-0000-0000BF510000}"/>
    <cellStyle name="Percent 2 5 4 4 3 2" xfId="20866" xr:uid="{00000000-0005-0000-0000-0000C0510000}"/>
    <cellStyle name="Percent 2 5 4 4 3 3" xfId="20867" xr:uid="{00000000-0005-0000-0000-0000C1510000}"/>
    <cellStyle name="Percent 2 5 4 4 3 4" xfId="20868" xr:uid="{00000000-0005-0000-0000-0000C2510000}"/>
    <cellStyle name="Percent 2 5 4 4 4" xfId="20869" xr:uid="{00000000-0005-0000-0000-0000C3510000}"/>
    <cellStyle name="Percent 2 5 4 4 5" xfId="20870" xr:uid="{00000000-0005-0000-0000-0000C4510000}"/>
    <cellStyle name="Percent 2 5 4 4 6" xfId="20871" xr:uid="{00000000-0005-0000-0000-0000C5510000}"/>
    <cellStyle name="Percent 2 5 4 5" xfId="20872" xr:uid="{00000000-0005-0000-0000-0000C6510000}"/>
    <cellStyle name="Percent 2 5 4 5 2" xfId="20873" xr:uid="{00000000-0005-0000-0000-0000C7510000}"/>
    <cellStyle name="Percent 2 5 4 5 2 2" xfId="20874" xr:uid="{00000000-0005-0000-0000-0000C8510000}"/>
    <cellStyle name="Percent 2 5 4 5 2 3" xfId="20875" xr:uid="{00000000-0005-0000-0000-0000C9510000}"/>
    <cellStyle name="Percent 2 5 4 5 2 4" xfId="20876" xr:uid="{00000000-0005-0000-0000-0000CA510000}"/>
    <cellStyle name="Percent 2 5 4 5 3" xfId="20877" xr:uid="{00000000-0005-0000-0000-0000CB510000}"/>
    <cellStyle name="Percent 2 5 4 5 3 2" xfId="20878" xr:uid="{00000000-0005-0000-0000-0000CC510000}"/>
    <cellStyle name="Percent 2 5 4 5 3 3" xfId="20879" xr:uid="{00000000-0005-0000-0000-0000CD510000}"/>
    <cellStyle name="Percent 2 5 4 5 3 4" xfId="20880" xr:uid="{00000000-0005-0000-0000-0000CE510000}"/>
    <cellStyle name="Percent 2 5 4 5 4" xfId="20881" xr:uid="{00000000-0005-0000-0000-0000CF510000}"/>
    <cellStyle name="Percent 2 5 4 5 5" xfId="20882" xr:uid="{00000000-0005-0000-0000-0000D0510000}"/>
    <cellStyle name="Percent 2 5 4 5 6" xfId="20883" xr:uid="{00000000-0005-0000-0000-0000D1510000}"/>
    <cellStyle name="Percent 2 5 4 6" xfId="20884" xr:uid="{00000000-0005-0000-0000-0000D2510000}"/>
    <cellStyle name="Percent 2 5 4 6 2" xfId="20885" xr:uid="{00000000-0005-0000-0000-0000D3510000}"/>
    <cellStyle name="Percent 2 5 4 6 3" xfId="20886" xr:uid="{00000000-0005-0000-0000-0000D4510000}"/>
    <cellStyle name="Percent 2 5 4 6 4" xfId="20887" xr:uid="{00000000-0005-0000-0000-0000D5510000}"/>
    <cellStyle name="Percent 2 5 4 7" xfId="20888" xr:uid="{00000000-0005-0000-0000-0000D6510000}"/>
    <cellStyle name="Percent 2 5 4 7 2" xfId="20889" xr:uid="{00000000-0005-0000-0000-0000D7510000}"/>
    <cellStyle name="Percent 2 5 4 7 3" xfId="20890" xr:uid="{00000000-0005-0000-0000-0000D8510000}"/>
    <cellStyle name="Percent 2 5 4 7 4" xfId="20891" xr:uid="{00000000-0005-0000-0000-0000D9510000}"/>
    <cellStyle name="Percent 2 5 4 8" xfId="20892" xr:uid="{00000000-0005-0000-0000-0000DA510000}"/>
    <cellStyle name="Percent 2 5 4 9" xfId="20893" xr:uid="{00000000-0005-0000-0000-0000DB510000}"/>
    <cellStyle name="Percent 2 5 5" xfId="20894" xr:uid="{00000000-0005-0000-0000-0000DC510000}"/>
    <cellStyle name="Percent 2 5 5 2" xfId="20895" xr:uid="{00000000-0005-0000-0000-0000DD510000}"/>
    <cellStyle name="Percent 2 5 5 2 2" xfId="20896" xr:uid="{00000000-0005-0000-0000-0000DE510000}"/>
    <cellStyle name="Percent 2 5 5 2 2 2" xfId="20897" xr:uid="{00000000-0005-0000-0000-0000DF510000}"/>
    <cellStyle name="Percent 2 5 5 2 2 3" xfId="20898" xr:uid="{00000000-0005-0000-0000-0000E0510000}"/>
    <cellStyle name="Percent 2 5 5 2 2 4" xfId="20899" xr:uid="{00000000-0005-0000-0000-0000E1510000}"/>
    <cellStyle name="Percent 2 5 5 2 3" xfId="20900" xr:uid="{00000000-0005-0000-0000-0000E2510000}"/>
    <cellStyle name="Percent 2 5 5 2 3 2" xfId="20901" xr:uid="{00000000-0005-0000-0000-0000E3510000}"/>
    <cellStyle name="Percent 2 5 5 2 3 3" xfId="20902" xr:uid="{00000000-0005-0000-0000-0000E4510000}"/>
    <cellStyle name="Percent 2 5 5 2 3 4" xfId="20903" xr:uid="{00000000-0005-0000-0000-0000E5510000}"/>
    <cellStyle name="Percent 2 5 5 2 4" xfId="20904" xr:uid="{00000000-0005-0000-0000-0000E6510000}"/>
    <cellStyle name="Percent 2 5 5 2 5" xfId="20905" xr:uid="{00000000-0005-0000-0000-0000E7510000}"/>
    <cellStyle name="Percent 2 5 5 2 6" xfId="20906" xr:uid="{00000000-0005-0000-0000-0000E8510000}"/>
    <cellStyle name="Percent 2 5 5 3" xfId="20907" xr:uid="{00000000-0005-0000-0000-0000E9510000}"/>
    <cellStyle name="Percent 2 5 5 3 2" xfId="20908" xr:uid="{00000000-0005-0000-0000-0000EA510000}"/>
    <cellStyle name="Percent 2 5 5 3 2 2" xfId="20909" xr:uid="{00000000-0005-0000-0000-0000EB510000}"/>
    <cellStyle name="Percent 2 5 5 3 2 3" xfId="20910" xr:uid="{00000000-0005-0000-0000-0000EC510000}"/>
    <cellStyle name="Percent 2 5 5 3 2 4" xfId="20911" xr:uid="{00000000-0005-0000-0000-0000ED510000}"/>
    <cellStyle name="Percent 2 5 5 3 3" xfId="20912" xr:uid="{00000000-0005-0000-0000-0000EE510000}"/>
    <cellStyle name="Percent 2 5 5 3 3 2" xfId="20913" xr:uid="{00000000-0005-0000-0000-0000EF510000}"/>
    <cellStyle name="Percent 2 5 5 3 3 3" xfId="20914" xr:uid="{00000000-0005-0000-0000-0000F0510000}"/>
    <cellStyle name="Percent 2 5 5 3 3 4" xfId="20915" xr:uid="{00000000-0005-0000-0000-0000F1510000}"/>
    <cellStyle name="Percent 2 5 5 3 4" xfId="20916" xr:uid="{00000000-0005-0000-0000-0000F2510000}"/>
    <cellStyle name="Percent 2 5 5 3 5" xfId="20917" xr:uid="{00000000-0005-0000-0000-0000F3510000}"/>
    <cellStyle name="Percent 2 5 5 3 6" xfId="20918" xr:uid="{00000000-0005-0000-0000-0000F4510000}"/>
    <cellStyle name="Percent 2 5 5 4" xfId="20919" xr:uid="{00000000-0005-0000-0000-0000F5510000}"/>
    <cellStyle name="Percent 2 5 5 4 2" xfId="20920" xr:uid="{00000000-0005-0000-0000-0000F6510000}"/>
    <cellStyle name="Percent 2 5 5 4 3" xfId="20921" xr:uid="{00000000-0005-0000-0000-0000F7510000}"/>
    <cellStyle name="Percent 2 5 5 4 4" xfId="20922" xr:uid="{00000000-0005-0000-0000-0000F8510000}"/>
    <cellStyle name="Percent 2 5 5 5" xfId="20923" xr:uid="{00000000-0005-0000-0000-0000F9510000}"/>
    <cellStyle name="Percent 2 5 5 5 2" xfId="20924" xr:uid="{00000000-0005-0000-0000-0000FA510000}"/>
    <cellStyle name="Percent 2 5 5 5 3" xfId="20925" xr:uid="{00000000-0005-0000-0000-0000FB510000}"/>
    <cellStyle name="Percent 2 5 5 5 4" xfId="20926" xr:uid="{00000000-0005-0000-0000-0000FC510000}"/>
    <cellStyle name="Percent 2 5 5 6" xfId="20927" xr:uid="{00000000-0005-0000-0000-0000FD510000}"/>
    <cellStyle name="Percent 2 5 5 7" xfId="20928" xr:uid="{00000000-0005-0000-0000-0000FE510000}"/>
    <cellStyle name="Percent 2 5 5 8" xfId="20929" xr:uid="{00000000-0005-0000-0000-0000FF510000}"/>
    <cellStyle name="Percent 2 5 6" xfId="20930" xr:uid="{00000000-0005-0000-0000-000000520000}"/>
    <cellStyle name="Percent 2 5 6 2" xfId="20931" xr:uid="{00000000-0005-0000-0000-000001520000}"/>
    <cellStyle name="Percent 2 5 6 2 2" xfId="20932" xr:uid="{00000000-0005-0000-0000-000002520000}"/>
    <cellStyle name="Percent 2 5 6 2 2 2" xfId="20933" xr:uid="{00000000-0005-0000-0000-000003520000}"/>
    <cellStyle name="Percent 2 5 6 2 2 3" xfId="20934" xr:uid="{00000000-0005-0000-0000-000004520000}"/>
    <cellStyle name="Percent 2 5 6 2 2 4" xfId="20935" xr:uid="{00000000-0005-0000-0000-000005520000}"/>
    <cellStyle name="Percent 2 5 6 2 3" xfId="20936" xr:uid="{00000000-0005-0000-0000-000006520000}"/>
    <cellStyle name="Percent 2 5 6 2 3 2" xfId="20937" xr:uid="{00000000-0005-0000-0000-000007520000}"/>
    <cellStyle name="Percent 2 5 6 2 3 3" xfId="20938" xr:uid="{00000000-0005-0000-0000-000008520000}"/>
    <cellStyle name="Percent 2 5 6 2 3 4" xfId="20939" xr:uid="{00000000-0005-0000-0000-000009520000}"/>
    <cellStyle name="Percent 2 5 6 2 4" xfId="20940" xr:uid="{00000000-0005-0000-0000-00000A520000}"/>
    <cellStyle name="Percent 2 5 6 2 5" xfId="20941" xr:uid="{00000000-0005-0000-0000-00000B520000}"/>
    <cellStyle name="Percent 2 5 6 2 6" xfId="20942" xr:uid="{00000000-0005-0000-0000-00000C520000}"/>
    <cellStyle name="Percent 2 5 6 3" xfId="20943" xr:uid="{00000000-0005-0000-0000-00000D520000}"/>
    <cellStyle name="Percent 2 5 6 3 2" xfId="20944" xr:uid="{00000000-0005-0000-0000-00000E520000}"/>
    <cellStyle name="Percent 2 5 6 3 2 2" xfId="20945" xr:uid="{00000000-0005-0000-0000-00000F520000}"/>
    <cellStyle name="Percent 2 5 6 3 2 3" xfId="20946" xr:uid="{00000000-0005-0000-0000-000010520000}"/>
    <cellStyle name="Percent 2 5 6 3 2 4" xfId="20947" xr:uid="{00000000-0005-0000-0000-000011520000}"/>
    <cellStyle name="Percent 2 5 6 3 3" xfId="20948" xr:uid="{00000000-0005-0000-0000-000012520000}"/>
    <cellStyle name="Percent 2 5 6 3 3 2" xfId="20949" xr:uid="{00000000-0005-0000-0000-000013520000}"/>
    <cellStyle name="Percent 2 5 6 3 3 3" xfId="20950" xr:uid="{00000000-0005-0000-0000-000014520000}"/>
    <cellStyle name="Percent 2 5 6 3 3 4" xfId="20951" xr:uid="{00000000-0005-0000-0000-000015520000}"/>
    <cellStyle name="Percent 2 5 6 3 4" xfId="20952" xr:uid="{00000000-0005-0000-0000-000016520000}"/>
    <cellStyle name="Percent 2 5 6 3 5" xfId="20953" xr:uid="{00000000-0005-0000-0000-000017520000}"/>
    <cellStyle name="Percent 2 5 6 3 6" xfId="20954" xr:uid="{00000000-0005-0000-0000-000018520000}"/>
    <cellStyle name="Percent 2 5 6 4" xfId="20955" xr:uid="{00000000-0005-0000-0000-000019520000}"/>
    <cellStyle name="Percent 2 5 6 4 2" xfId="20956" xr:uid="{00000000-0005-0000-0000-00001A520000}"/>
    <cellStyle name="Percent 2 5 6 4 3" xfId="20957" xr:uid="{00000000-0005-0000-0000-00001B520000}"/>
    <cellStyle name="Percent 2 5 6 4 4" xfId="20958" xr:uid="{00000000-0005-0000-0000-00001C520000}"/>
    <cellStyle name="Percent 2 5 6 5" xfId="20959" xr:uid="{00000000-0005-0000-0000-00001D520000}"/>
    <cellStyle name="Percent 2 5 6 5 2" xfId="20960" xr:uid="{00000000-0005-0000-0000-00001E520000}"/>
    <cellStyle name="Percent 2 5 6 5 3" xfId="20961" xr:uid="{00000000-0005-0000-0000-00001F520000}"/>
    <cellStyle name="Percent 2 5 6 5 4" xfId="20962" xr:uid="{00000000-0005-0000-0000-000020520000}"/>
    <cellStyle name="Percent 2 5 6 6" xfId="20963" xr:uid="{00000000-0005-0000-0000-000021520000}"/>
    <cellStyle name="Percent 2 5 6 7" xfId="20964" xr:uid="{00000000-0005-0000-0000-000022520000}"/>
    <cellStyle name="Percent 2 5 6 8" xfId="20965" xr:uid="{00000000-0005-0000-0000-000023520000}"/>
    <cellStyle name="Percent 2 5 7" xfId="20966" xr:uid="{00000000-0005-0000-0000-000024520000}"/>
    <cellStyle name="Percent 2 5 7 2" xfId="20967" xr:uid="{00000000-0005-0000-0000-000025520000}"/>
    <cellStyle name="Percent 2 5 7 2 2" xfId="20968" xr:uid="{00000000-0005-0000-0000-000026520000}"/>
    <cellStyle name="Percent 2 5 7 2 2 2" xfId="20969" xr:uid="{00000000-0005-0000-0000-000027520000}"/>
    <cellStyle name="Percent 2 5 7 2 2 3" xfId="20970" xr:uid="{00000000-0005-0000-0000-000028520000}"/>
    <cellStyle name="Percent 2 5 7 2 2 4" xfId="20971" xr:uid="{00000000-0005-0000-0000-000029520000}"/>
    <cellStyle name="Percent 2 5 7 2 3" xfId="20972" xr:uid="{00000000-0005-0000-0000-00002A520000}"/>
    <cellStyle name="Percent 2 5 7 2 3 2" xfId="20973" xr:uid="{00000000-0005-0000-0000-00002B520000}"/>
    <cellStyle name="Percent 2 5 7 2 3 3" xfId="20974" xr:uid="{00000000-0005-0000-0000-00002C520000}"/>
    <cellStyle name="Percent 2 5 7 2 3 4" xfId="20975" xr:uid="{00000000-0005-0000-0000-00002D520000}"/>
    <cellStyle name="Percent 2 5 7 2 4" xfId="20976" xr:uid="{00000000-0005-0000-0000-00002E520000}"/>
    <cellStyle name="Percent 2 5 7 2 5" xfId="20977" xr:uid="{00000000-0005-0000-0000-00002F520000}"/>
    <cellStyle name="Percent 2 5 7 2 6" xfId="20978" xr:uid="{00000000-0005-0000-0000-000030520000}"/>
    <cellStyle name="Percent 2 5 7 3" xfId="20979" xr:uid="{00000000-0005-0000-0000-000031520000}"/>
    <cellStyle name="Percent 2 5 7 3 2" xfId="20980" xr:uid="{00000000-0005-0000-0000-000032520000}"/>
    <cellStyle name="Percent 2 5 7 3 2 2" xfId="20981" xr:uid="{00000000-0005-0000-0000-000033520000}"/>
    <cellStyle name="Percent 2 5 7 3 2 3" xfId="20982" xr:uid="{00000000-0005-0000-0000-000034520000}"/>
    <cellStyle name="Percent 2 5 7 3 2 4" xfId="20983" xr:uid="{00000000-0005-0000-0000-000035520000}"/>
    <cellStyle name="Percent 2 5 7 3 3" xfId="20984" xr:uid="{00000000-0005-0000-0000-000036520000}"/>
    <cellStyle name="Percent 2 5 7 3 3 2" xfId="20985" xr:uid="{00000000-0005-0000-0000-000037520000}"/>
    <cellStyle name="Percent 2 5 7 3 3 3" xfId="20986" xr:uid="{00000000-0005-0000-0000-000038520000}"/>
    <cellStyle name="Percent 2 5 7 3 3 4" xfId="20987" xr:uid="{00000000-0005-0000-0000-000039520000}"/>
    <cellStyle name="Percent 2 5 7 3 4" xfId="20988" xr:uid="{00000000-0005-0000-0000-00003A520000}"/>
    <cellStyle name="Percent 2 5 7 3 5" xfId="20989" xr:uid="{00000000-0005-0000-0000-00003B520000}"/>
    <cellStyle name="Percent 2 5 7 3 6" xfId="20990" xr:uid="{00000000-0005-0000-0000-00003C520000}"/>
    <cellStyle name="Percent 2 5 7 4" xfId="20991" xr:uid="{00000000-0005-0000-0000-00003D520000}"/>
    <cellStyle name="Percent 2 5 7 4 2" xfId="20992" xr:uid="{00000000-0005-0000-0000-00003E520000}"/>
    <cellStyle name="Percent 2 5 7 4 3" xfId="20993" xr:uid="{00000000-0005-0000-0000-00003F520000}"/>
    <cellStyle name="Percent 2 5 7 4 4" xfId="20994" xr:uid="{00000000-0005-0000-0000-000040520000}"/>
    <cellStyle name="Percent 2 5 7 5" xfId="20995" xr:uid="{00000000-0005-0000-0000-000041520000}"/>
    <cellStyle name="Percent 2 5 7 5 2" xfId="20996" xr:uid="{00000000-0005-0000-0000-000042520000}"/>
    <cellStyle name="Percent 2 5 7 5 3" xfId="20997" xr:uid="{00000000-0005-0000-0000-000043520000}"/>
    <cellStyle name="Percent 2 5 7 5 4" xfId="20998" xr:uid="{00000000-0005-0000-0000-000044520000}"/>
    <cellStyle name="Percent 2 5 7 6" xfId="20999" xr:uid="{00000000-0005-0000-0000-000045520000}"/>
    <cellStyle name="Percent 2 5 7 7" xfId="21000" xr:uid="{00000000-0005-0000-0000-000046520000}"/>
    <cellStyle name="Percent 2 5 7 8" xfId="21001" xr:uid="{00000000-0005-0000-0000-000047520000}"/>
    <cellStyle name="Percent 2 5 8" xfId="21002" xr:uid="{00000000-0005-0000-0000-000048520000}"/>
    <cellStyle name="Percent 2 5 8 2" xfId="21003" xr:uid="{00000000-0005-0000-0000-000049520000}"/>
    <cellStyle name="Percent 2 5 8 2 2" xfId="21004" xr:uid="{00000000-0005-0000-0000-00004A520000}"/>
    <cellStyle name="Percent 2 5 8 2 3" xfId="21005" xr:uid="{00000000-0005-0000-0000-00004B520000}"/>
    <cellStyle name="Percent 2 5 8 2 4" xfId="21006" xr:uid="{00000000-0005-0000-0000-00004C520000}"/>
    <cellStyle name="Percent 2 5 8 3" xfId="21007" xr:uid="{00000000-0005-0000-0000-00004D520000}"/>
    <cellStyle name="Percent 2 5 8 3 2" xfId="21008" xr:uid="{00000000-0005-0000-0000-00004E520000}"/>
    <cellStyle name="Percent 2 5 8 3 3" xfId="21009" xr:uid="{00000000-0005-0000-0000-00004F520000}"/>
    <cellStyle name="Percent 2 5 8 3 4" xfId="21010" xr:uid="{00000000-0005-0000-0000-000050520000}"/>
    <cellStyle name="Percent 2 5 8 4" xfId="21011" xr:uid="{00000000-0005-0000-0000-000051520000}"/>
    <cellStyle name="Percent 2 5 8 5" xfId="21012" xr:uid="{00000000-0005-0000-0000-000052520000}"/>
    <cellStyle name="Percent 2 5 8 6" xfId="21013" xr:uid="{00000000-0005-0000-0000-000053520000}"/>
    <cellStyle name="Percent 2 5 9" xfId="21014" xr:uid="{00000000-0005-0000-0000-000054520000}"/>
    <cellStyle name="Percent 2 5 9 2" xfId="21015" xr:uid="{00000000-0005-0000-0000-000055520000}"/>
    <cellStyle name="Percent 2 5 9 2 2" xfId="21016" xr:uid="{00000000-0005-0000-0000-000056520000}"/>
    <cellStyle name="Percent 2 5 9 2 3" xfId="21017" xr:uid="{00000000-0005-0000-0000-000057520000}"/>
    <cellStyle name="Percent 2 5 9 2 4" xfId="21018" xr:uid="{00000000-0005-0000-0000-000058520000}"/>
    <cellStyle name="Percent 2 5 9 3" xfId="21019" xr:uid="{00000000-0005-0000-0000-000059520000}"/>
    <cellStyle name="Percent 2 5 9 3 2" xfId="21020" xr:uid="{00000000-0005-0000-0000-00005A520000}"/>
    <cellStyle name="Percent 2 5 9 3 3" xfId="21021" xr:uid="{00000000-0005-0000-0000-00005B520000}"/>
    <cellStyle name="Percent 2 5 9 3 4" xfId="21022" xr:uid="{00000000-0005-0000-0000-00005C520000}"/>
    <cellStyle name="Percent 2 5 9 4" xfId="21023" xr:uid="{00000000-0005-0000-0000-00005D520000}"/>
    <cellStyle name="Percent 2 5 9 5" xfId="21024" xr:uid="{00000000-0005-0000-0000-00005E520000}"/>
    <cellStyle name="Percent 2 5 9 6" xfId="21025" xr:uid="{00000000-0005-0000-0000-00005F520000}"/>
    <cellStyle name="Percent 2 6" xfId="21026" xr:uid="{00000000-0005-0000-0000-000060520000}"/>
    <cellStyle name="Percent 2 6 10" xfId="21027" xr:uid="{00000000-0005-0000-0000-000061520000}"/>
    <cellStyle name="Percent 2 6 10 2" xfId="21028" xr:uid="{00000000-0005-0000-0000-000062520000}"/>
    <cellStyle name="Percent 2 6 10 3" xfId="21029" xr:uid="{00000000-0005-0000-0000-000063520000}"/>
    <cellStyle name="Percent 2 6 10 4" xfId="21030" xr:uid="{00000000-0005-0000-0000-000064520000}"/>
    <cellStyle name="Percent 2 6 11" xfId="21031" xr:uid="{00000000-0005-0000-0000-000065520000}"/>
    <cellStyle name="Percent 2 6 11 2" xfId="21032" xr:uid="{00000000-0005-0000-0000-000066520000}"/>
    <cellStyle name="Percent 2 6 11 3" xfId="21033" xr:uid="{00000000-0005-0000-0000-000067520000}"/>
    <cellStyle name="Percent 2 6 11 4" xfId="21034" xr:uid="{00000000-0005-0000-0000-000068520000}"/>
    <cellStyle name="Percent 2 6 12" xfId="21035" xr:uid="{00000000-0005-0000-0000-000069520000}"/>
    <cellStyle name="Percent 2 6 12 2" xfId="21036" xr:uid="{00000000-0005-0000-0000-00006A520000}"/>
    <cellStyle name="Percent 2 6 12 3" xfId="21037" xr:uid="{00000000-0005-0000-0000-00006B520000}"/>
    <cellStyle name="Percent 2 6 12 4" xfId="21038" xr:uid="{00000000-0005-0000-0000-00006C520000}"/>
    <cellStyle name="Percent 2 6 13" xfId="21039" xr:uid="{00000000-0005-0000-0000-00006D520000}"/>
    <cellStyle name="Percent 2 6 14" xfId="21040" xr:uid="{00000000-0005-0000-0000-00006E520000}"/>
    <cellStyle name="Percent 2 6 15" xfId="21041" xr:uid="{00000000-0005-0000-0000-00006F520000}"/>
    <cellStyle name="Percent 2 6 16" xfId="21042" xr:uid="{00000000-0005-0000-0000-000070520000}"/>
    <cellStyle name="Percent 2 6 17" xfId="21043" xr:uid="{00000000-0005-0000-0000-000071520000}"/>
    <cellStyle name="Percent 2 6 2" xfId="21044" xr:uid="{00000000-0005-0000-0000-000072520000}"/>
    <cellStyle name="Percent 2 6 2 10" xfId="21045" xr:uid="{00000000-0005-0000-0000-000073520000}"/>
    <cellStyle name="Percent 2 6 2 10 2" xfId="21046" xr:uid="{00000000-0005-0000-0000-000074520000}"/>
    <cellStyle name="Percent 2 6 2 10 3" xfId="21047" xr:uid="{00000000-0005-0000-0000-000075520000}"/>
    <cellStyle name="Percent 2 6 2 10 4" xfId="21048" xr:uid="{00000000-0005-0000-0000-000076520000}"/>
    <cellStyle name="Percent 2 6 2 11" xfId="21049" xr:uid="{00000000-0005-0000-0000-000077520000}"/>
    <cellStyle name="Percent 2 6 2 12" xfId="21050" xr:uid="{00000000-0005-0000-0000-000078520000}"/>
    <cellStyle name="Percent 2 6 2 13" xfId="21051" xr:uid="{00000000-0005-0000-0000-000079520000}"/>
    <cellStyle name="Percent 2 6 2 2" xfId="21052" xr:uid="{00000000-0005-0000-0000-00007A520000}"/>
    <cellStyle name="Percent 2 6 2 2 10" xfId="21053" xr:uid="{00000000-0005-0000-0000-00007B520000}"/>
    <cellStyle name="Percent 2 6 2 2 11" xfId="21054" xr:uid="{00000000-0005-0000-0000-00007C520000}"/>
    <cellStyle name="Percent 2 6 2 2 12" xfId="21055" xr:uid="{00000000-0005-0000-0000-00007D520000}"/>
    <cellStyle name="Percent 2 6 2 2 2" xfId="21056" xr:uid="{00000000-0005-0000-0000-00007E520000}"/>
    <cellStyle name="Percent 2 6 2 2 2 10" xfId="21057" xr:uid="{00000000-0005-0000-0000-00007F520000}"/>
    <cellStyle name="Percent 2 6 2 2 2 2" xfId="21058" xr:uid="{00000000-0005-0000-0000-000080520000}"/>
    <cellStyle name="Percent 2 6 2 2 2 2 2" xfId="21059" xr:uid="{00000000-0005-0000-0000-000081520000}"/>
    <cellStyle name="Percent 2 6 2 2 2 2 2 2" xfId="21060" xr:uid="{00000000-0005-0000-0000-000082520000}"/>
    <cellStyle name="Percent 2 6 2 2 2 2 2 2 2" xfId="21061" xr:uid="{00000000-0005-0000-0000-000083520000}"/>
    <cellStyle name="Percent 2 6 2 2 2 2 2 2 3" xfId="21062" xr:uid="{00000000-0005-0000-0000-000084520000}"/>
    <cellStyle name="Percent 2 6 2 2 2 2 2 2 4" xfId="21063" xr:uid="{00000000-0005-0000-0000-000085520000}"/>
    <cellStyle name="Percent 2 6 2 2 2 2 2 3" xfId="21064" xr:uid="{00000000-0005-0000-0000-000086520000}"/>
    <cellStyle name="Percent 2 6 2 2 2 2 2 3 2" xfId="21065" xr:uid="{00000000-0005-0000-0000-000087520000}"/>
    <cellStyle name="Percent 2 6 2 2 2 2 2 3 3" xfId="21066" xr:uid="{00000000-0005-0000-0000-000088520000}"/>
    <cellStyle name="Percent 2 6 2 2 2 2 2 3 4" xfId="21067" xr:uid="{00000000-0005-0000-0000-000089520000}"/>
    <cellStyle name="Percent 2 6 2 2 2 2 2 4" xfId="21068" xr:uid="{00000000-0005-0000-0000-00008A520000}"/>
    <cellStyle name="Percent 2 6 2 2 2 2 2 5" xfId="21069" xr:uid="{00000000-0005-0000-0000-00008B520000}"/>
    <cellStyle name="Percent 2 6 2 2 2 2 2 6" xfId="21070" xr:uid="{00000000-0005-0000-0000-00008C520000}"/>
    <cellStyle name="Percent 2 6 2 2 2 2 3" xfId="21071" xr:uid="{00000000-0005-0000-0000-00008D520000}"/>
    <cellStyle name="Percent 2 6 2 2 2 2 3 2" xfId="21072" xr:uid="{00000000-0005-0000-0000-00008E520000}"/>
    <cellStyle name="Percent 2 6 2 2 2 2 3 2 2" xfId="21073" xr:uid="{00000000-0005-0000-0000-00008F520000}"/>
    <cellStyle name="Percent 2 6 2 2 2 2 3 2 3" xfId="21074" xr:uid="{00000000-0005-0000-0000-000090520000}"/>
    <cellStyle name="Percent 2 6 2 2 2 2 3 2 4" xfId="21075" xr:uid="{00000000-0005-0000-0000-000091520000}"/>
    <cellStyle name="Percent 2 6 2 2 2 2 3 3" xfId="21076" xr:uid="{00000000-0005-0000-0000-000092520000}"/>
    <cellStyle name="Percent 2 6 2 2 2 2 3 3 2" xfId="21077" xr:uid="{00000000-0005-0000-0000-000093520000}"/>
    <cellStyle name="Percent 2 6 2 2 2 2 3 3 3" xfId="21078" xr:uid="{00000000-0005-0000-0000-000094520000}"/>
    <cellStyle name="Percent 2 6 2 2 2 2 3 3 4" xfId="21079" xr:uid="{00000000-0005-0000-0000-000095520000}"/>
    <cellStyle name="Percent 2 6 2 2 2 2 3 4" xfId="21080" xr:uid="{00000000-0005-0000-0000-000096520000}"/>
    <cellStyle name="Percent 2 6 2 2 2 2 3 5" xfId="21081" xr:uid="{00000000-0005-0000-0000-000097520000}"/>
    <cellStyle name="Percent 2 6 2 2 2 2 3 6" xfId="21082" xr:uid="{00000000-0005-0000-0000-000098520000}"/>
    <cellStyle name="Percent 2 6 2 2 2 2 4" xfId="21083" xr:uid="{00000000-0005-0000-0000-000099520000}"/>
    <cellStyle name="Percent 2 6 2 2 2 2 4 2" xfId="21084" xr:uid="{00000000-0005-0000-0000-00009A520000}"/>
    <cellStyle name="Percent 2 6 2 2 2 2 4 3" xfId="21085" xr:uid="{00000000-0005-0000-0000-00009B520000}"/>
    <cellStyle name="Percent 2 6 2 2 2 2 4 4" xfId="21086" xr:uid="{00000000-0005-0000-0000-00009C520000}"/>
    <cellStyle name="Percent 2 6 2 2 2 2 5" xfId="21087" xr:uid="{00000000-0005-0000-0000-00009D520000}"/>
    <cellStyle name="Percent 2 6 2 2 2 2 5 2" xfId="21088" xr:uid="{00000000-0005-0000-0000-00009E520000}"/>
    <cellStyle name="Percent 2 6 2 2 2 2 5 3" xfId="21089" xr:uid="{00000000-0005-0000-0000-00009F520000}"/>
    <cellStyle name="Percent 2 6 2 2 2 2 5 4" xfId="21090" xr:uid="{00000000-0005-0000-0000-0000A0520000}"/>
    <cellStyle name="Percent 2 6 2 2 2 2 6" xfId="21091" xr:uid="{00000000-0005-0000-0000-0000A1520000}"/>
    <cellStyle name="Percent 2 6 2 2 2 2 7" xfId="21092" xr:uid="{00000000-0005-0000-0000-0000A2520000}"/>
    <cellStyle name="Percent 2 6 2 2 2 2 8" xfId="21093" xr:uid="{00000000-0005-0000-0000-0000A3520000}"/>
    <cellStyle name="Percent 2 6 2 2 2 3" xfId="21094" xr:uid="{00000000-0005-0000-0000-0000A4520000}"/>
    <cellStyle name="Percent 2 6 2 2 2 3 2" xfId="21095" xr:uid="{00000000-0005-0000-0000-0000A5520000}"/>
    <cellStyle name="Percent 2 6 2 2 2 3 2 2" xfId="21096" xr:uid="{00000000-0005-0000-0000-0000A6520000}"/>
    <cellStyle name="Percent 2 6 2 2 2 3 2 2 2" xfId="21097" xr:uid="{00000000-0005-0000-0000-0000A7520000}"/>
    <cellStyle name="Percent 2 6 2 2 2 3 2 2 3" xfId="21098" xr:uid="{00000000-0005-0000-0000-0000A8520000}"/>
    <cellStyle name="Percent 2 6 2 2 2 3 2 2 4" xfId="21099" xr:uid="{00000000-0005-0000-0000-0000A9520000}"/>
    <cellStyle name="Percent 2 6 2 2 2 3 2 3" xfId="21100" xr:uid="{00000000-0005-0000-0000-0000AA520000}"/>
    <cellStyle name="Percent 2 6 2 2 2 3 2 3 2" xfId="21101" xr:uid="{00000000-0005-0000-0000-0000AB520000}"/>
    <cellStyle name="Percent 2 6 2 2 2 3 2 3 3" xfId="21102" xr:uid="{00000000-0005-0000-0000-0000AC520000}"/>
    <cellStyle name="Percent 2 6 2 2 2 3 2 3 4" xfId="21103" xr:uid="{00000000-0005-0000-0000-0000AD520000}"/>
    <cellStyle name="Percent 2 6 2 2 2 3 2 4" xfId="21104" xr:uid="{00000000-0005-0000-0000-0000AE520000}"/>
    <cellStyle name="Percent 2 6 2 2 2 3 2 5" xfId="21105" xr:uid="{00000000-0005-0000-0000-0000AF520000}"/>
    <cellStyle name="Percent 2 6 2 2 2 3 2 6" xfId="21106" xr:uid="{00000000-0005-0000-0000-0000B0520000}"/>
    <cellStyle name="Percent 2 6 2 2 2 3 3" xfId="21107" xr:uid="{00000000-0005-0000-0000-0000B1520000}"/>
    <cellStyle name="Percent 2 6 2 2 2 3 3 2" xfId="21108" xr:uid="{00000000-0005-0000-0000-0000B2520000}"/>
    <cellStyle name="Percent 2 6 2 2 2 3 3 2 2" xfId="21109" xr:uid="{00000000-0005-0000-0000-0000B3520000}"/>
    <cellStyle name="Percent 2 6 2 2 2 3 3 2 3" xfId="21110" xr:uid="{00000000-0005-0000-0000-0000B4520000}"/>
    <cellStyle name="Percent 2 6 2 2 2 3 3 2 4" xfId="21111" xr:uid="{00000000-0005-0000-0000-0000B5520000}"/>
    <cellStyle name="Percent 2 6 2 2 2 3 3 3" xfId="21112" xr:uid="{00000000-0005-0000-0000-0000B6520000}"/>
    <cellStyle name="Percent 2 6 2 2 2 3 3 3 2" xfId="21113" xr:uid="{00000000-0005-0000-0000-0000B7520000}"/>
    <cellStyle name="Percent 2 6 2 2 2 3 3 3 3" xfId="21114" xr:uid="{00000000-0005-0000-0000-0000B8520000}"/>
    <cellStyle name="Percent 2 6 2 2 2 3 3 3 4" xfId="21115" xr:uid="{00000000-0005-0000-0000-0000B9520000}"/>
    <cellStyle name="Percent 2 6 2 2 2 3 3 4" xfId="21116" xr:uid="{00000000-0005-0000-0000-0000BA520000}"/>
    <cellStyle name="Percent 2 6 2 2 2 3 3 5" xfId="21117" xr:uid="{00000000-0005-0000-0000-0000BB520000}"/>
    <cellStyle name="Percent 2 6 2 2 2 3 3 6" xfId="21118" xr:uid="{00000000-0005-0000-0000-0000BC520000}"/>
    <cellStyle name="Percent 2 6 2 2 2 3 4" xfId="21119" xr:uid="{00000000-0005-0000-0000-0000BD520000}"/>
    <cellStyle name="Percent 2 6 2 2 2 3 4 2" xfId="21120" xr:uid="{00000000-0005-0000-0000-0000BE520000}"/>
    <cellStyle name="Percent 2 6 2 2 2 3 4 3" xfId="21121" xr:uid="{00000000-0005-0000-0000-0000BF520000}"/>
    <cellStyle name="Percent 2 6 2 2 2 3 4 4" xfId="21122" xr:uid="{00000000-0005-0000-0000-0000C0520000}"/>
    <cellStyle name="Percent 2 6 2 2 2 3 5" xfId="21123" xr:uid="{00000000-0005-0000-0000-0000C1520000}"/>
    <cellStyle name="Percent 2 6 2 2 2 3 5 2" xfId="21124" xr:uid="{00000000-0005-0000-0000-0000C2520000}"/>
    <cellStyle name="Percent 2 6 2 2 2 3 5 3" xfId="21125" xr:uid="{00000000-0005-0000-0000-0000C3520000}"/>
    <cellStyle name="Percent 2 6 2 2 2 3 5 4" xfId="21126" xr:uid="{00000000-0005-0000-0000-0000C4520000}"/>
    <cellStyle name="Percent 2 6 2 2 2 3 6" xfId="21127" xr:uid="{00000000-0005-0000-0000-0000C5520000}"/>
    <cellStyle name="Percent 2 6 2 2 2 3 7" xfId="21128" xr:uid="{00000000-0005-0000-0000-0000C6520000}"/>
    <cellStyle name="Percent 2 6 2 2 2 3 8" xfId="21129" xr:uid="{00000000-0005-0000-0000-0000C7520000}"/>
    <cellStyle name="Percent 2 6 2 2 2 4" xfId="21130" xr:uid="{00000000-0005-0000-0000-0000C8520000}"/>
    <cellStyle name="Percent 2 6 2 2 2 4 2" xfId="21131" xr:uid="{00000000-0005-0000-0000-0000C9520000}"/>
    <cellStyle name="Percent 2 6 2 2 2 4 2 2" xfId="21132" xr:uid="{00000000-0005-0000-0000-0000CA520000}"/>
    <cellStyle name="Percent 2 6 2 2 2 4 2 3" xfId="21133" xr:uid="{00000000-0005-0000-0000-0000CB520000}"/>
    <cellStyle name="Percent 2 6 2 2 2 4 2 4" xfId="21134" xr:uid="{00000000-0005-0000-0000-0000CC520000}"/>
    <cellStyle name="Percent 2 6 2 2 2 4 3" xfId="21135" xr:uid="{00000000-0005-0000-0000-0000CD520000}"/>
    <cellStyle name="Percent 2 6 2 2 2 4 3 2" xfId="21136" xr:uid="{00000000-0005-0000-0000-0000CE520000}"/>
    <cellStyle name="Percent 2 6 2 2 2 4 3 3" xfId="21137" xr:uid="{00000000-0005-0000-0000-0000CF520000}"/>
    <cellStyle name="Percent 2 6 2 2 2 4 3 4" xfId="21138" xr:uid="{00000000-0005-0000-0000-0000D0520000}"/>
    <cellStyle name="Percent 2 6 2 2 2 4 4" xfId="21139" xr:uid="{00000000-0005-0000-0000-0000D1520000}"/>
    <cellStyle name="Percent 2 6 2 2 2 4 5" xfId="21140" xr:uid="{00000000-0005-0000-0000-0000D2520000}"/>
    <cellStyle name="Percent 2 6 2 2 2 4 6" xfId="21141" xr:uid="{00000000-0005-0000-0000-0000D3520000}"/>
    <cellStyle name="Percent 2 6 2 2 2 5" xfId="21142" xr:uid="{00000000-0005-0000-0000-0000D4520000}"/>
    <cellStyle name="Percent 2 6 2 2 2 5 2" xfId="21143" xr:uid="{00000000-0005-0000-0000-0000D5520000}"/>
    <cellStyle name="Percent 2 6 2 2 2 5 2 2" xfId="21144" xr:uid="{00000000-0005-0000-0000-0000D6520000}"/>
    <cellStyle name="Percent 2 6 2 2 2 5 2 3" xfId="21145" xr:uid="{00000000-0005-0000-0000-0000D7520000}"/>
    <cellStyle name="Percent 2 6 2 2 2 5 2 4" xfId="21146" xr:uid="{00000000-0005-0000-0000-0000D8520000}"/>
    <cellStyle name="Percent 2 6 2 2 2 5 3" xfId="21147" xr:uid="{00000000-0005-0000-0000-0000D9520000}"/>
    <cellStyle name="Percent 2 6 2 2 2 5 3 2" xfId="21148" xr:uid="{00000000-0005-0000-0000-0000DA520000}"/>
    <cellStyle name="Percent 2 6 2 2 2 5 3 3" xfId="21149" xr:uid="{00000000-0005-0000-0000-0000DB520000}"/>
    <cellStyle name="Percent 2 6 2 2 2 5 3 4" xfId="21150" xr:uid="{00000000-0005-0000-0000-0000DC520000}"/>
    <cellStyle name="Percent 2 6 2 2 2 5 4" xfId="21151" xr:uid="{00000000-0005-0000-0000-0000DD520000}"/>
    <cellStyle name="Percent 2 6 2 2 2 5 5" xfId="21152" xr:uid="{00000000-0005-0000-0000-0000DE520000}"/>
    <cellStyle name="Percent 2 6 2 2 2 5 6" xfId="21153" xr:uid="{00000000-0005-0000-0000-0000DF520000}"/>
    <cellStyle name="Percent 2 6 2 2 2 6" xfId="21154" xr:uid="{00000000-0005-0000-0000-0000E0520000}"/>
    <cellStyle name="Percent 2 6 2 2 2 6 2" xfId="21155" xr:uid="{00000000-0005-0000-0000-0000E1520000}"/>
    <cellStyle name="Percent 2 6 2 2 2 6 3" xfId="21156" xr:uid="{00000000-0005-0000-0000-0000E2520000}"/>
    <cellStyle name="Percent 2 6 2 2 2 6 4" xfId="21157" xr:uid="{00000000-0005-0000-0000-0000E3520000}"/>
    <cellStyle name="Percent 2 6 2 2 2 7" xfId="21158" xr:uid="{00000000-0005-0000-0000-0000E4520000}"/>
    <cellStyle name="Percent 2 6 2 2 2 7 2" xfId="21159" xr:uid="{00000000-0005-0000-0000-0000E5520000}"/>
    <cellStyle name="Percent 2 6 2 2 2 7 3" xfId="21160" xr:uid="{00000000-0005-0000-0000-0000E6520000}"/>
    <cellStyle name="Percent 2 6 2 2 2 7 4" xfId="21161" xr:uid="{00000000-0005-0000-0000-0000E7520000}"/>
    <cellStyle name="Percent 2 6 2 2 2 8" xfId="21162" xr:uid="{00000000-0005-0000-0000-0000E8520000}"/>
    <cellStyle name="Percent 2 6 2 2 2 9" xfId="21163" xr:uid="{00000000-0005-0000-0000-0000E9520000}"/>
    <cellStyle name="Percent 2 6 2 2 3" xfId="21164" xr:uid="{00000000-0005-0000-0000-0000EA520000}"/>
    <cellStyle name="Percent 2 6 2 2 3 2" xfId="21165" xr:uid="{00000000-0005-0000-0000-0000EB520000}"/>
    <cellStyle name="Percent 2 6 2 2 3 2 2" xfId="21166" xr:uid="{00000000-0005-0000-0000-0000EC520000}"/>
    <cellStyle name="Percent 2 6 2 2 3 2 2 2" xfId="21167" xr:uid="{00000000-0005-0000-0000-0000ED520000}"/>
    <cellStyle name="Percent 2 6 2 2 3 2 2 3" xfId="21168" xr:uid="{00000000-0005-0000-0000-0000EE520000}"/>
    <cellStyle name="Percent 2 6 2 2 3 2 2 4" xfId="21169" xr:uid="{00000000-0005-0000-0000-0000EF520000}"/>
    <cellStyle name="Percent 2 6 2 2 3 2 3" xfId="21170" xr:uid="{00000000-0005-0000-0000-0000F0520000}"/>
    <cellStyle name="Percent 2 6 2 2 3 2 3 2" xfId="21171" xr:uid="{00000000-0005-0000-0000-0000F1520000}"/>
    <cellStyle name="Percent 2 6 2 2 3 2 3 3" xfId="21172" xr:uid="{00000000-0005-0000-0000-0000F2520000}"/>
    <cellStyle name="Percent 2 6 2 2 3 2 3 4" xfId="21173" xr:uid="{00000000-0005-0000-0000-0000F3520000}"/>
    <cellStyle name="Percent 2 6 2 2 3 2 4" xfId="21174" xr:uid="{00000000-0005-0000-0000-0000F4520000}"/>
    <cellStyle name="Percent 2 6 2 2 3 2 5" xfId="21175" xr:uid="{00000000-0005-0000-0000-0000F5520000}"/>
    <cellStyle name="Percent 2 6 2 2 3 2 6" xfId="21176" xr:uid="{00000000-0005-0000-0000-0000F6520000}"/>
    <cellStyle name="Percent 2 6 2 2 3 3" xfId="21177" xr:uid="{00000000-0005-0000-0000-0000F7520000}"/>
    <cellStyle name="Percent 2 6 2 2 3 3 2" xfId="21178" xr:uid="{00000000-0005-0000-0000-0000F8520000}"/>
    <cellStyle name="Percent 2 6 2 2 3 3 2 2" xfId="21179" xr:uid="{00000000-0005-0000-0000-0000F9520000}"/>
    <cellStyle name="Percent 2 6 2 2 3 3 2 3" xfId="21180" xr:uid="{00000000-0005-0000-0000-0000FA520000}"/>
    <cellStyle name="Percent 2 6 2 2 3 3 2 4" xfId="21181" xr:uid="{00000000-0005-0000-0000-0000FB520000}"/>
    <cellStyle name="Percent 2 6 2 2 3 3 3" xfId="21182" xr:uid="{00000000-0005-0000-0000-0000FC520000}"/>
    <cellStyle name="Percent 2 6 2 2 3 3 3 2" xfId="21183" xr:uid="{00000000-0005-0000-0000-0000FD520000}"/>
    <cellStyle name="Percent 2 6 2 2 3 3 3 3" xfId="21184" xr:uid="{00000000-0005-0000-0000-0000FE520000}"/>
    <cellStyle name="Percent 2 6 2 2 3 3 3 4" xfId="21185" xr:uid="{00000000-0005-0000-0000-0000FF520000}"/>
    <cellStyle name="Percent 2 6 2 2 3 3 4" xfId="21186" xr:uid="{00000000-0005-0000-0000-000000530000}"/>
    <cellStyle name="Percent 2 6 2 2 3 3 5" xfId="21187" xr:uid="{00000000-0005-0000-0000-000001530000}"/>
    <cellStyle name="Percent 2 6 2 2 3 3 6" xfId="21188" xr:uid="{00000000-0005-0000-0000-000002530000}"/>
    <cellStyle name="Percent 2 6 2 2 3 4" xfId="21189" xr:uid="{00000000-0005-0000-0000-000003530000}"/>
    <cellStyle name="Percent 2 6 2 2 3 4 2" xfId="21190" xr:uid="{00000000-0005-0000-0000-000004530000}"/>
    <cellStyle name="Percent 2 6 2 2 3 4 3" xfId="21191" xr:uid="{00000000-0005-0000-0000-000005530000}"/>
    <cellStyle name="Percent 2 6 2 2 3 4 4" xfId="21192" xr:uid="{00000000-0005-0000-0000-000006530000}"/>
    <cellStyle name="Percent 2 6 2 2 3 5" xfId="21193" xr:uid="{00000000-0005-0000-0000-000007530000}"/>
    <cellStyle name="Percent 2 6 2 2 3 5 2" xfId="21194" xr:uid="{00000000-0005-0000-0000-000008530000}"/>
    <cellStyle name="Percent 2 6 2 2 3 5 3" xfId="21195" xr:uid="{00000000-0005-0000-0000-000009530000}"/>
    <cellStyle name="Percent 2 6 2 2 3 5 4" xfId="21196" xr:uid="{00000000-0005-0000-0000-00000A530000}"/>
    <cellStyle name="Percent 2 6 2 2 3 6" xfId="21197" xr:uid="{00000000-0005-0000-0000-00000B530000}"/>
    <cellStyle name="Percent 2 6 2 2 3 7" xfId="21198" xr:uid="{00000000-0005-0000-0000-00000C530000}"/>
    <cellStyle name="Percent 2 6 2 2 3 8" xfId="21199" xr:uid="{00000000-0005-0000-0000-00000D530000}"/>
    <cellStyle name="Percent 2 6 2 2 4" xfId="21200" xr:uid="{00000000-0005-0000-0000-00000E530000}"/>
    <cellStyle name="Percent 2 6 2 2 4 2" xfId="21201" xr:uid="{00000000-0005-0000-0000-00000F530000}"/>
    <cellStyle name="Percent 2 6 2 2 4 2 2" xfId="21202" xr:uid="{00000000-0005-0000-0000-000010530000}"/>
    <cellStyle name="Percent 2 6 2 2 4 2 2 2" xfId="21203" xr:uid="{00000000-0005-0000-0000-000011530000}"/>
    <cellStyle name="Percent 2 6 2 2 4 2 2 3" xfId="21204" xr:uid="{00000000-0005-0000-0000-000012530000}"/>
    <cellStyle name="Percent 2 6 2 2 4 2 2 4" xfId="21205" xr:uid="{00000000-0005-0000-0000-000013530000}"/>
    <cellStyle name="Percent 2 6 2 2 4 2 3" xfId="21206" xr:uid="{00000000-0005-0000-0000-000014530000}"/>
    <cellStyle name="Percent 2 6 2 2 4 2 3 2" xfId="21207" xr:uid="{00000000-0005-0000-0000-000015530000}"/>
    <cellStyle name="Percent 2 6 2 2 4 2 3 3" xfId="21208" xr:uid="{00000000-0005-0000-0000-000016530000}"/>
    <cellStyle name="Percent 2 6 2 2 4 2 3 4" xfId="21209" xr:uid="{00000000-0005-0000-0000-000017530000}"/>
    <cellStyle name="Percent 2 6 2 2 4 2 4" xfId="21210" xr:uid="{00000000-0005-0000-0000-000018530000}"/>
    <cellStyle name="Percent 2 6 2 2 4 2 5" xfId="21211" xr:uid="{00000000-0005-0000-0000-000019530000}"/>
    <cellStyle name="Percent 2 6 2 2 4 2 6" xfId="21212" xr:uid="{00000000-0005-0000-0000-00001A530000}"/>
    <cellStyle name="Percent 2 6 2 2 4 3" xfId="21213" xr:uid="{00000000-0005-0000-0000-00001B530000}"/>
    <cellStyle name="Percent 2 6 2 2 4 3 2" xfId="21214" xr:uid="{00000000-0005-0000-0000-00001C530000}"/>
    <cellStyle name="Percent 2 6 2 2 4 3 2 2" xfId="21215" xr:uid="{00000000-0005-0000-0000-00001D530000}"/>
    <cellStyle name="Percent 2 6 2 2 4 3 2 3" xfId="21216" xr:uid="{00000000-0005-0000-0000-00001E530000}"/>
    <cellStyle name="Percent 2 6 2 2 4 3 2 4" xfId="21217" xr:uid="{00000000-0005-0000-0000-00001F530000}"/>
    <cellStyle name="Percent 2 6 2 2 4 3 3" xfId="21218" xr:uid="{00000000-0005-0000-0000-000020530000}"/>
    <cellStyle name="Percent 2 6 2 2 4 3 3 2" xfId="21219" xr:uid="{00000000-0005-0000-0000-000021530000}"/>
    <cellStyle name="Percent 2 6 2 2 4 3 3 3" xfId="21220" xr:uid="{00000000-0005-0000-0000-000022530000}"/>
    <cellStyle name="Percent 2 6 2 2 4 3 3 4" xfId="21221" xr:uid="{00000000-0005-0000-0000-000023530000}"/>
    <cellStyle name="Percent 2 6 2 2 4 3 4" xfId="21222" xr:uid="{00000000-0005-0000-0000-000024530000}"/>
    <cellStyle name="Percent 2 6 2 2 4 3 5" xfId="21223" xr:uid="{00000000-0005-0000-0000-000025530000}"/>
    <cellStyle name="Percent 2 6 2 2 4 3 6" xfId="21224" xr:uid="{00000000-0005-0000-0000-000026530000}"/>
    <cellStyle name="Percent 2 6 2 2 4 4" xfId="21225" xr:uid="{00000000-0005-0000-0000-000027530000}"/>
    <cellStyle name="Percent 2 6 2 2 4 4 2" xfId="21226" xr:uid="{00000000-0005-0000-0000-000028530000}"/>
    <cellStyle name="Percent 2 6 2 2 4 4 3" xfId="21227" xr:uid="{00000000-0005-0000-0000-000029530000}"/>
    <cellStyle name="Percent 2 6 2 2 4 4 4" xfId="21228" xr:uid="{00000000-0005-0000-0000-00002A530000}"/>
    <cellStyle name="Percent 2 6 2 2 4 5" xfId="21229" xr:uid="{00000000-0005-0000-0000-00002B530000}"/>
    <cellStyle name="Percent 2 6 2 2 4 5 2" xfId="21230" xr:uid="{00000000-0005-0000-0000-00002C530000}"/>
    <cellStyle name="Percent 2 6 2 2 4 5 3" xfId="21231" xr:uid="{00000000-0005-0000-0000-00002D530000}"/>
    <cellStyle name="Percent 2 6 2 2 4 5 4" xfId="21232" xr:uid="{00000000-0005-0000-0000-00002E530000}"/>
    <cellStyle name="Percent 2 6 2 2 4 6" xfId="21233" xr:uid="{00000000-0005-0000-0000-00002F530000}"/>
    <cellStyle name="Percent 2 6 2 2 4 7" xfId="21234" xr:uid="{00000000-0005-0000-0000-000030530000}"/>
    <cellStyle name="Percent 2 6 2 2 4 8" xfId="21235" xr:uid="{00000000-0005-0000-0000-000031530000}"/>
    <cellStyle name="Percent 2 6 2 2 5" xfId="21236" xr:uid="{00000000-0005-0000-0000-000032530000}"/>
    <cellStyle name="Percent 2 6 2 2 5 2" xfId="21237" xr:uid="{00000000-0005-0000-0000-000033530000}"/>
    <cellStyle name="Percent 2 6 2 2 5 2 2" xfId="21238" xr:uid="{00000000-0005-0000-0000-000034530000}"/>
    <cellStyle name="Percent 2 6 2 2 5 2 2 2" xfId="21239" xr:uid="{00000000-0005-0000-0000-000035530000}"/>
    <cellStyle name="Percent 2 6 2 2 5 2 2 3" xfId="21240" xr:uid="{00000000-0005-0000-0000-000036530000}"/>
    <cellStyle name="Percent 2 6 2 2 5 2 2 4" xfId="21241" xr:uid="{00000000-0005-0000-0000-000037530000}"/>
    <cellStyle name="Percent 2 6 2 2 5 2 3" xfId="21242" xr:uid="{00000000-0005-0000-0000-000038530000}"/>
    <cellStyle name="Percent 2 6 2 2 5 2 3 2" xfId="21243" xr:uid="{00000000-0005-0000-0000-000039530000}"/>
    <cellStyle name="Percent 2 6 2 2 5 2 3 3" xfId="21244" xr:uid="{00000000-0005-0000-0000-00003A530000}"/>
    <cellStyle name="Percent 2 6 2 2 5 2 3 4" xfId="21245" xr:uid="{00000000-0005-0000-0000-00003B530000}"/>
    <cellStyle name="Percent 2 6 2 2 5 2 4" xfId="21246" xr:uid="{00000000-0005-0000-0000-00003C530000}"/>
    <cellStyle name="Percent 2 6 2 2 5 2 5" xfId="21247" xr:uid="{00000000-0005-0000-0000-00003D530000}"/>
    <cellStyle name="Percent 2 6 2 2 5 2 6" xfId="21248" xr:uid="{00000000-0005-0000-0000-00003E530000}"/>
    <cellStyle name="Percent 2 6 2 2 5 3" xfId="21249" xr:uid="{00000000-0005-0000-0000-00003F530000}"/>
    <cellStyle name="Percent 2 6 2 2 5 3 2" xfId="21250" xr:uid="{00000000-0005-0000-0000-000040530000}"/>
    <cellStyle name="Percent 2 6 2 2 5 3 2 2" xfId="21251" xr:uid="{00000000-0005-0000-0000-000041530000}"/>
    <cellStyle name="Percent 2 6 2 2 5 3 2 3" xfId="21252" xr:uid="{00000000-0005-0000-0000-000042530000}"/>
    <cellStyle name="Percent 2 6 2 2 5 3 2 4" xfId="21253" xr:uid="{00000000-0005-0000-0000-000043530000}"/>
    <cellStyle name="Percent 2 6 2 2 5 3 3" xfId="21254" xr:uid="{00000000-0005-0000-0000-000044530000}"/>
    <cellStyle name="Percent 2 6 2 2 5 3 3 2" xfId="21255" xr:uid="{00000000-0005-0000-0000-000045530000}"/>
    <cellStyle name="Percent 2 6 2 2 5 3 3 3" xfId="21256" xr:uid="{00000000-0005-0000-0000-000046530000}"/>
    <cellStyle name="Percent 2 6 2 2 5 3 3 4" xfId="21257" xr:uid="{00000000-0005-0000-0000-000047530000}"/>
    <cellStyle name="Percent 2 6 2 2 5 3 4" xfId="21258" xr:uid="{00000000-0005-0000-0000-000048530000}"/>
    <cellStyle name="Percent 2 6 2 2 5 3 5" xfId="21259" xr:uid="{00000000-0005-0000-0000-000049530000}"/>
    <cellStyle name="Percent 2 6 2 2 5 3 6" xfId="21260" xr:uid="{00000000-0005-0000-0000-00004A530000}"/>
    <cellStyle name="Percent 2 6 2 2 5 4" xfId="21261" xr:uid="{00000000-0005-0000-0000-00004B530000}"/>
    <cellStyle name="Percent 2 6 2 2 5 4 2" xfId="21262" xr:uid="{00000000-0005-0000-0000-00004C530000}"/>
    <cellStyle name="Percent 2 6 2 2 5 4 3" xfId="21263" xr:uid="{00000000-0005-0000-0000-00004D530000}"/>
    <cellStyle name="Percent 2 6 2 2 5 4 4" xfId="21264" xr:uid="{00000000-0005-0000-0000-00004E530000}"/>
    <cellStyle name="Percent 2 6 2 2 5 5" xfId="21265" xr:uid="{00000000-0005-0000-0000-00004F530000}"/>
    <cellStyle name="Percent 2 6 2 2 5 5 2" xfId="21266" xr:uid="{00000000-0005-0000-0000-000050530000}"/>
    <cellStyle name="Percent 2 6 2 2 5 5 3" xfId="21267" xr:uid="{00000000-0005-0000-0000-000051530000}"/>
    <cellStyle name="Percent 2 6 2 2 5 5 4" xfId="21268" xr:uid="{00000000-0005-0000-0000-000052530000}"/>
    <cellStyle name="Percent 2 6 2 2 5 6" xfId="21269" xr:uid="{00000000-0005-0000-0000-000053530000}"/>
    <cellStyle name="Percent 2 6 2 2 5 7" xfId="21270" xr:uid="{00000000-0005-0000-0000-000054530000}"/>
    <cellStyle name="Percent 2 6 2 2 5 8" xfId="21271" xr:uid="{00000000-0005-0000-0000-000055530000}"/>
    <cellStyle name="Percent 2 6 2 2 6" xfId="21272" xr:uid="{00000000-0005-0000-0000-000056530000}"/>
    <cellStyle name="Percent 2 6 2 2 6 2" xfId="21273" xr:uid="{00000000-0005-0000-0000-000057530000}"/>
    <cellStyle name="Percent 2 6 2 2 6 2 2" xfId="21274" xr:uid="{00000000-0005-0000-0000-000058530000}"/>
    <cellStyle name="Percent 2 6 2 2 6 2 3" xfId="21275" xr:uid="{00000000-0005-0000-0000-000059530000}"/>
    <cellStyle name="Percent 2 6 2 2 6 2 4" xfId="21276" xr:uid="{00000000-0005-0000-0000-00005A530000}"/>
    <cellStyle name="Percent 2 6 2 2 6 3" xfId="21277" xr:uid="{00000000-0005-0000-0000-00005B530000}"/>
    <cellStyle name="Percent 2 6 2 2 6 3 2" xfId="21278" xr:uid="{00000000-0005-0000-0000-00005C530000}"/>
    <cellStyle name="Percent 2 6 2 2 6 3 3" xfId="21279" xr:uid="{00000000-0005-0000-0000-00005D530000}"/>
    <cellStyle name="Percent 2 6 2 2 6 3 4" xfId="21280" xr:uid="{00000000-0005-0000-0000-00005E530000}"/>
    <cellStyle name="Percent 2 6 2 2 6 4" xfId="21281" xr:uid="{00000000-0005-0000-0000-00005F530000}"/>
    <cellStyle name="Percent 2 6 2 2 6 5" xfId="21282" xr:uid="{00000000-0005-0000-0000-000060530000}"/>
    <cellStyle name="Percent 2 6 2 2 6 6" xfId="21283" xr:uid="{00000000-0005-0000-0000-000061530000}"/>
    <cellStyle name="Percent 2 6 2 2 7" xfId="21284" xr:uid="{00000000-0005-0000-0000-000062530000}"/>
    <cellStyle name="Percent 2 6 2 2 7 2" xfId="21285" xr:uid="{00000000-0005-0000-0000-000063530000}"/>
    <cellStyle name="Percent 2 6 2 2 7 2 2" xfId="21286" xr:uid="{00000000-0005-0000-0000-000064530000}"/>
    <cellStyle name="Percent 2 6 2 2 7 2 3" xfId="21287" xr:uid="{00000000-0005-0000-0000-000065530000}"/>
    <cellStyle name="Percent 2 6 2 2 7 2 4" xfId="21288" xr:uid="{00000000-0005-0000-0000-000066530000}"/>
    <cellStyle name="Percent 2 6 2 2 7 3" xfId="21289" xr:uid="{00000000-0005-0000-0000-000067530000}"/>
    <cellStyle name="Percent 2 6 2 2 7 3 2" xfId="21290" xr:uid="{00000000-0005-0000-0000-000068530000}"/>
    <cellStyle name="Percent 2 6 2 2 7 3 3" xfId="21291" xr:uid="{00000000-0005-0000-0000-000069530000}"/>
    <cellStyle name="Percent 2 6 2 2 7 3 4" xfId="21292" xr:uid="{00000000-0005-0000-0000-00006A530000}"/>
    <cellStyle name="Percent 2 6 2 2 7 4" xfId="21293" xr:uid="{00000000-0005-0000-0000-00006B530000}"/>
    <cellStyle name="Percent 2 6 2 2 7 5" xfId="21294" xr:uid="{00000000-0005-0000-0000-00006C530000}"/>
    <cellStyle name="Percent 2 6 2 2 7 6" xfId="21295" xr:uid="{00000000-0005-0000-0000-00006D530000}"/>
    <cellStyle name="Percent 2 6 2 2 8" xfId="21296" xr:uid="{00000000-0005-0000-0000-00006E530000}"/>
    <cellStyle name="Percent 2 6 2 2 8 2" xfId="21297" xr:uid="{00000000-0005-0000-0000-00006F530000}"/>
    <cellStyle name="Percent 2 6 2 2 8 3" xfId="21298" xr:uid="{00000000-0005-0000-0000-000070530000}"/>
    <cellStyle name="Percent 2 6 2 2 8 4" xfId="21299" xr:uid="{00000000-0005-0000-0000-000071530000}"/>
    <cellStyle name="Percent 2 6 2 2 9" xfId="21300" xr:uid="{00000000-0005-0000-0000-000072530000}"/>
    <cellStyle name="Percent 2 6 2 2 9 2" xfId="21301" xr:uid="{00000000-0005-0000-0000-000073530000}"/>
    <cellStyle name="Percent 2 6 2 2 9 3" xfId="21302" xr:uid="{00000000-0005-0000-0000-000074530000}"/>
    <cellStyle name="Percent 2 6 2 2 9 4" xfId="21303" xr:uid="{00000000-0005-0000-0000-000075530000}"/>
    <cellStyle name="Percent 2 6 2 3" xfId="21304" xr:uid="{00000000-0005-0000-0000-000076530000}"/>
    <cellStyle name="Percent 2 6 2 3 10" xfId="21305" xr:uid="{00000000-0005-0000-0000-000077530000}"/>
    <cellStyle name="Percent 2 6 2 3 2" xfId="21306" xr:uid="{00000000-0005-0000-0000-000078530000}"/>
    <cellStyle name="Percent 2 6 2 3 2 2" xfId="21307" xr:uid="{00000000-0005-0000-0000-000079530000}"/>
    <cellStyle name="Percent 2 6 2 3 2 2 2" xfId="21308" xr:uid="{00000000-0005-0000-0000-00007A530000}"/>
    <cellStyle name="Percent 2 6 2 3 2 2 2 2" xfId="21309" xr:uid="{00000000-0005-0000-0000-00007B530000}"/>
    <cellStyle name="Percent 2 6 2 3 2 2 2 3" xfId="21310" xr:uid="{00000000-0005-0000-0000-00007C530000}"/>
    <cellStyle name="Percent 2 6 2 3 2 2 2 4" xfId="21311" xr:uid="{00000000-0005-0000-0000-00007D530000}"/>
    <cellStyle name="Percent 2 6 2 3 2 2 3" xfId="21312" xr:uid="{00000000-0005-0000-0000-00007E530000}"/>
    <cellStyle name="Percent 2 6 2 3 2 2 3 2" xfId="21313" xr:uid="{00000000-0005-0000-0000-00007F530000}"/>
    <cellStyle name="Percent 2 6 2 3 2 2 3 3" xfId="21314" xr:uid="{00000000-0005-0000-0000-000080530000}"/>
    <cellStyle name="Percent 2 6 2 3 2 2 3 4" xfId="21315" xr:uid="{00000000-0005-0000-0000-000081530000}"/>
    <cellStyle name="Percent 2 6 2 3 2 2 4" xfId="21316" xr:uid="{00000000-0005-0000-0000-000082530000}"/>
    <cellStyle name="Percent 2 6 2 3 2 2 5" xfId="21317" xr:uid="{00000000-0005-0000-0000-000083530000}"/>
    <cellStyle name="Percent 2 6 2 3 2 2 6" xfId="21318" xr:uid="{00000000-0005-0000-0000-000084530000}"/>
    <cellStyle name="Percent 2 6 2 3 2 3" xfId="21319" xr:uid="{00000000-0005-0000-0000-000085530000}"/>
    <cellStyle name="Percent 2 6 2 3 2 3 2" xfId="21320" xr:uid="{00000000-0005-0000-0000-000086530000}"/>
    <cellStyle name="Percent 2 6 2 3 2 3 2 2" xfId="21321" xr:uid="{00000000-0005-0000-0000-000087530000}"/>
    <cellStyle name="Percent 2 6 2 3 2 3 2 3" xfId="21322" xr:uid="{00000000-0005-0000-0000-000088530000}"/>
    <cellStyle name="Percent 2 6 2 3 2 3 2 4" xfId="21323" xr:uid="{00000000-0005-0000-0000-000089530000}"/>
    <cellStyle name="Percent 2 6 2 3 2 3 3" xfId="21324" xr:uid="{00000000-0005-0000-0000-00008A530000}"/>
    <cellStyle name="Percent 2 6 2 3 2 3 3 2" xfId="21325" xr:uid="{00000000-0005-0000-0000-00008B530000}"/>
    <cellStyle name="Percent 2 6 2 3 2 3 3 3" xfId="21326" xr:uid="{00000000-0005-0000-0000-00008C530000}"/>
    <cellStyle name="Percent 2 6 2 3 2 3 3 4" xfId="21327" xr:uid="{00000000-0005-0000-0000-00008D530000}"/>
    <cellStyle name="Percent 2 6 2 3 2 3 4" xfId="21328" xr:uid="{00000000-0005-0000-0000-00008E530000}"/>
    <cellStyle name="Percent 2 6 2 3 2 3 5" xfId="21329" xr:uid="{00000000-0005-0000-0000-00008F530000}"/>
    <cellStyle name="Percent 2 6 2 3 2 3 6" xfId="21330" xr:uid="{00000000-0005-0000-0000-000090530000}"/>
    <cellStyle name="Percent 2 6 2 3 2 4" xfId="21331" xr:uid="{00000000-0005-0000-0000-000091530000}"/>
    <cellStyle name="Percent 2 6 2 3 2 4 2" xfId="21332" xr:uid="{00000000-0005-0000-0000-000092530000}"/>
    <cellStyle name="Percent 2 6 2 3 2 4 3" xfId="21333" xr:uid="{00000000-0005-0000-0000-000093530000}"/>
    <cellStyle name="Percent 2 6 2 3 2 4 4" xfId="21334" xr:uid="{00000000-0005-0000-0000-000094530000}"/>
    <cellStyle name="Percent 2 6 2 3 2 5" xfId="21335" xr:uid="{00000000-0005-0000-0000-000095530000}"/>
    <cellStyle name="Percent 2 6 2 3 2 5 2" xfId="21336" xr:uid="{00000000-0005-0000-0000-000096530000}"/>
    <cellStyle name="Percent 2 6 2 3 2 5 3" xfId="21337" xr:uid="{00000000-0005-0000-0000-000097530000}"/>
    <cellStyle name="Percent 2 6 2 3 2 5 4" xfId="21338" xr:uid="{00000000-0005-0000-0000-000098530000}"/>
    <cellStyle name="Percent 2 6 2 3 2 6" xfId="21339" xr:uid="{00000000-0005-0000-0000-000099530000}"/>
    <cellStyle name="Percent 2 6 2 3 2 7" xfId="21340" xr:uid="{00000000-0005-0000-0000-00009A530000}"/>
    <cellStyle name="Percent 2 6 2 3 2 8" xfId="21341" xr:uid="{00000000-0005-0000-0000-00009B530000}"/>
    <cellStyle name="Percent 2 6 2 3 3" xfId="21342" xr:uid="{00000000-0005-0000-0000-00009C530000}"/>
    <cellStyle name="Percent 2 6 2 3 3 2" xfId="21343" xr:uid="{00000000-0005-0000-0000-00009D530000}"/>
    <cellStyle name="Percent 2 6 2 3 3 2 2" xfId="21344" xr:uid="{00000000-0005-0000-0000-00009E530000}"/>
    <cellStyle name="Percent 2 6 2 3 3 2 2 2" xfId="21345" xr:uid="{00000000-0005-0000-0000-00009F530000}"/>
    <cellStyle name="Percent 2 6 2 3 3 2 2 3" xfId="21346" xr:uid="{00000000-0005-0000-0000-0000A0530000}"/>
    <cellStyle name="Percent 2 6 2 3 3 2 2 4" xfId="21347" xr:uid="{00000000-0005-0000-0000-0000A1530000}"/>
    <cellStyle name="Percent 2 6 2 3 3 2 3" xfId="21348" xr:uid="{00000000-0005-0000-0000-0000A2530000}"/>
    <cellStyle name="Percent 2 6 2 3 3 2 3 2" xfId="21349" xr:uid="{00000000-0005-0000-0000-0000A3530000}"/>
    <cellStyle name="Percent 2 6 2 3 3 2 3 3" xfId="21350" xr:uid="{00000000-0005-0000-0000-0000A4530000}"/>
    <cellStyle name="Percent 2 6 2 3 3 2 3 4" xfId="21351" xr:uid="{00000000-0005-0000-0000-0000A5530000}"/>
    <cellStyle name="Percent 2 6 2 3 3 2 4" xfId="21352" xr:uid="{00000000-0005-0000-0000-0000A6530000}"/>
    <cellStyle name="Percent 2 6 2 3 3 2 5" xfId="21353" xr:uid="{00000000-0005-0000-0000-0000A7530000}"/>
    <cellStyle name="Percent 2 6 2 3 3 2 6" xfId="21354" xr:uid="{00000000-0005-0000-0000-0000A8530000}"/>
    <cellStyle name="Percent 2 6 2 3 3 3" xfId="21355" xr:uid="{00000000-0005-0000-0000-0000A9530000}"/>
    <cellStyle name="Percent 2 6 2 3 3 3 2" xfId="21356" xr:uid="{00000000-0005-0000-0000-0000AA530000}"/>
    <cellStyle name="Percent 2 6 2 3 3 3 2 2" xfId="21357" xr:uid="{00000000-0005-0000-0000-0000AB530000}"/>
    <cellStyle name="Percent 2 6 2 3 3 3 2 3" xfId="21358" xr:uid="{00000000-0005-0000-0000-0000AC530000}"/>
    <cellStyle name="Percent 2 6 2 3 3 3 2 4" xfId="21359" xr:uid="{00000000-0005-0000-0000-0000AD530000}"/>
    <cellStyle name="Percent 2 6 2 3 3 3 3" xfId="21360" xr:uid="{00000000-0005-0000-0000-0000AE530000}"/>
    <cellStyle name="Percent 2 6 2 3 3 3 3 2" xfId="21361" xr:uid="{00000000-0005-0000-0000-0000AF530000}"/>
    <cellStyle name="Percent 2 6 2 3 3 3 3 3" xfId="21362" xr:uid="{00000000-0005-0000-0000-0000B0530000}"/>
    <cellStyle name="Percent 2 6 2 3 3 3 3 4" xfId="21363" xr:uid="{00000000-0005-0000-0000-0000B1530000}"/>
    <cellStyle name="Percent 2 6 2 3 3 3 4" xfId="21364" xr:uid="{00000000-0005-0000-0000-0000B2530000}"/>
    <cellStyle name="Percent 2 6 2 3 3 3 5" xfId="21365" xr:uid="{00000000-0005-0000-0000-0000B3530000}"/>
    <cellStyle name="Percent 2 6 2 3 3 3 6" xfId="21366" xr:uid="{00000000-0005-0000-0000-0000B4530000}"/>
    <cellStyle name="Percent 2 6 2 3 3 4" xfId="21367" xr:uid="{00000000-0005-0000-0000-0000B5530000}"/>
    <cellStyle name="Percent 2 6 2 3 3 4 2" xfId="21368" xr:uid="{00000000-0005-0000-0000-0000B6530000}"/>
    <cellStyle name="Percent 2 6 2 3 3 4 3" xfId="21369" xr:uid="{00000000-0005-0000-0000-0000B7530000}"/>
    <cellStyle name="Percent 2 6 2 3 3 4 4" xfId="21370" xr:uid="{00000000-0005-0000-0000-0000B8530000}"/>
    <cellStyle name="Percent 2 6 2 3 3 5" xfId="21371" xr:uid="{00000000-0005-0000-0000-0000B9530000}"/>
    <cellStyle name="Percent 2 6 2 3 3 5 2" xfId="21372" xr:uid="{00000000-0005-0000-0000-0000BA530000}"/>
    <cellStyle name="Percent 2 6 2 3 3 5 3" xfId="21373" xr:uid="{00000000-0005-0000-0000-0000BB530000}"/>
    <cellStyle name="Percent 2 6 2 3 3 5 4" xfId="21374" xr:uid="{00000000-0005-0000-0000-0000BC530000}"/>
    <cellStyle name="Percent 2 6 2 3 3 6" xfId="21375" xr:uid="{00000000-0005-0000-0000-0000BD530000}"/>
    <cellStyle name="Percent 2 6 2 3 3 7" xfId="21376" xr:uid="{00000000-0005-0000-0000-0000BE530000}"/>
    <cellStyle name="Percent 2 6 2 3 3 8" xfId="21377" xr:uid="{00000000-0005-0000-0000-0000BF530000}"/>
    <cellStyle name="Percent 2 6 2 3 4" xfId="21378" xr:uid="{00000000-0005-0000-0000-0000C0530000}"/>
    <cellStyle name="Percent 2 6 2 3 4 2" xfId="21379" xr:uid="{00000000-0005-0000-0000-0000C1530000}"/>
    <cellStyle name="Percent 2 6 2 3 4 2 2" xfId="21380" xr:uid="{00000000-0005-0000-0000-0000C2530000}"/>
    <cellStyle name="Percent 2 6 2 3 4 2 3" xfId="21381" xr:uid="{00000000-0005-0000-0000-0000C3530000}"/>
    <cellStyle name="Percent 2 6 2 3 4 2 4" xfId="21382" xr:uid="{00000000-0005-0000-0000-0000C4530000}"/>
    <cellStyle name="Percent 2 6 2 3 4 3" xfId="21383" xr:uid="{00000000-0005-0000-0000-0000C5530000}"/>
    <cellStyle name="Percent 2 6 2 3 4 3 2" xfId="21384" xr:uid="{00000000-0005-0000-0000-0000C6530000}"/>
    <cellStyle name="Percent 2 6 2 3 4 3 3" xfId="21385" xr:uid="{00000000-0005-0000-0000-0000C7530000}"/>
    <cellStyle name="Percent 2 6 2 3 4 3 4" xfId="21386" xr:uid="{00000000-0005-0000-0000-0000C8530000}"/>
    <cellStyle name="Percent 2 6 2 3 4 4" xfId="21387" xr:uid="{00000000-0005-0000-0000-0000C9530000}"/>
    <cellStyle name="Percent 2 6 2 3 4 5" xfId="21388" xr:uid="{00000000-0005-0000-0000-0000CA530000}"/>
    <cellStyle name="Percent 2 6 2 3 4 6" xfId="21389" xr:uid="{00000000-0005-0000-0000-0000CB530000}"/>
    <cellStyle name="Percent 2 6 2 3 5" xfId="21390" xr:uid="{00000000-0005-0000-0000-0000CC530000}"/>
    <cellStyle name="Percent 2 6 2 3 5 2" xfId="21391" xr:uid="{00000000-0005-0000-0000-0000CD530000}"/>
    <cellStyle name="Percent 2 6 2 3 5 2 2" xfId="21392" xr:uid="{00000000-0005-0000-0000-0000CE530000}"/>
    <cellStyle name="Percent 2 6 2 3 5 2 3" xfId="21393" xr:uid="{00000000-0005-0000-0000-0000CF530000}"/>
    <cellStyle name="Percent 2 6 2 3 5 2 4" xfId="21394" xr:uid="{00000000-0005-0000-0000-0000D0530000}"/>
    <cellStyle name="Percent 2 6 2 3 5 3" xfId="21395" xr:uid="{00000000-0005-0000-0000-0000D1530000}"/>
    <cellStyle name="Percent 2 6 2 3 5 3 2" xfId="21396" xr:uid="{00000000-0005-0000-0000-0000D2530000}"/>
    <cellStyle name="Percent 2 6 2 3 5 3 3" xfId="21397" xr:uid="{00000000-0005-0000-0000-0000D3530000}"/>
    <cellStyle name="Percent 2 6 2 3 5 3 4" xfId="21398" xr:uid="{00000000-0005-0000-0000-0000D4530000}"/>
    <cellStyle name="Percent 2 6 2 3 5 4" xfId="21399" xr:uid="{00000000-0005-0000-0000-0000D5530000}"/>
    <cellStyle name="Percent 2 6 2 3 5 5" xfId="21400" xr:uid="{00000000-0005-0000-0000-0000D6530000}"/>
    <cellStyle name="Percent 2 6 2 3 5 6" xfId="21401" xr:uid="{00000000-0005-0000-0000-0000D7530000}"/>
    <cellStyle name="Percent 2 6 2 3 6" xfId="21402" xr:uid="{00000000-0005-0000-0000-0000D8530000}"/>
    <cellStyle name="Percent 2 6 2 3 6 2" xfId="21403" xr:uid="{00000000-0005-0000-0000-0000D9530000}"/>
    <cellStyle name="Percent 2 6 2 3 6 3" xfId="21404" xr:uid="{00000000-0005-0000-0000-0000DA530000}"/>
    <cellStyle name="Percent 2 6 2 3 6 4" xfId="21405" xr:uid="{00000000-0005-0000-0000-0000DB530000}"/>
    <cellStyle name="Percent 2 6 2 3 7" xfId="21406" xr:uid="{00000000-0005-0000-0000-0000DC530000}"/>
    <cellStyle name="Percent 2 6 2 3 7 2" xfId="21407" xr:uid="{00000000-0005-0000-0000-0000DD530000}"/>
    <cellStyle name="Percent 2 6 2 3 7 3" xfId="21408" xr:uid="{00000000-0005-0000-0000-0000DE530000}"/>
    <cellStyle name="Percent 2 6 2 3 7 4" xfId="21409" xr:uid="{00000000-0005-0000-0000-0000DF530000}"/>
    <cellStyle name="Percent 2 6 2 3 8" xfId="21410" xr:uid="{00000000-0005-0000-0000-0000E0530000}"/>
    <cellStyle name="Percent 2 6 2 3 9" xfId="21411" xr:uid="{00000000-0005-0000-0000-0000E1530000}"/>
    <cellStyle name="Percent 2 6 2 4" xfId="21412" xr:uid="{00000000-0005-0000-0000-0000E2530000}"/>
    <cellStyle name="Percent 2 6 2 4 2" xfId="21413" xr:uid="{00000000-0005-0000-0000-0000E3530000}"/>
    <cellStyle name="Percent 2 6 2 4 2 2" xfId="21414" xr:uid="{00000000-0005-0000-0000-0000E4530000}"/>
    <cellStyle name="Percent 2 6 2 4 2 2 2" xfId="21415" xr:uid="{00000000-0005-0000-0000-0000E5530000}"/>
    <cellStyle name="Percent 2 6 2 4 2 2 3" xfId="21416" xr:uid="{00000000-0005-0000-0000-0000E6530000}"/>
    <cellStyle name="Percent 2 6 2 4 2 2 4" xfId="21417" xr:uid="{00000000-0005-0000-0000-0000E7530000}"/>
    <cellStyle name="Percent 2 6 2 4 2 3" xfId="21418" xr:uid="{00000000-0005-0000-0000-0000E8530000}"/>
    <cellStyle name="Percent 2 6 2 4 2 3 2" xfId="21419" xr:uid="{00000000-0005-0000-0000-0000E9530000}"/>
    <cellStyle name="Percent 2 6 2 4 2 3 3" xfId="21420" xr:uid="{00000000-0005-0000-0000-0000EA530000}"/>
    <cellStyle name="Percent 2 6 2 4 2 3 4" xfId="21421" xr:uid="{00000000-0005-0000-0000-0000EB530000}"/>
    <cellStyle name="Percent 2 6 2 4 2 4" xfId="21422" xr:uid="{00000000-0005-0000-0000-0000EC530000}"/>
    <cellStyle name="Percent 2 6 2 4 2 5" xfId="21423" xr:uid="{00000000-0005-0000-0000-0000ED530000}"/>
    <cellStyle name="Percent 2 6 2 4 2 6" xfId="21424" xr:uid="{00000000-0005-0000-0000-0000EE530000}"/>
    <cellStyle name="Percent 2 6 2 4 3" xfId="21425" xr:uid="{00000000-0005-0000-0000-0000EF530000}"/>
    <cellStyle name="Percent 2 6 2 4 3 2" xfId="21426" xr:uid="{00000000-0005-0000-0000-0000F0530000}"/>
    <cellStyle name="Percent 2 6 2 4 3 2 2" xfId="21427" xr:uid="{00000000-0005-0000-0000-0000F1530000}"/>
    <cellStyle name="Percent 2 6 2 4 3 2 3" xfId="21428" xr:uid="{00000000-0005-0000-0000-0000F2530000}"/>
    <cellStyle name="Percent 2 6 2 4 3 2 4" xfId="21429" xr:uid="{00000000-0005-0000-0000-0000F3530000}"/>
    <cellStyle name="Percent 2 6 2 4 3 3" xfId="21430" xr:uid="{00000000-0005-0000-0000-0000F4530000}"/>
    <cellStyle name="Percent 2 6 2 4 3 3 2" xfId="21431" xr:uid="{00000000-0005-0000-0000-0000F5530000}"/>
    <cellStyle name="Percent 2 6 2 4 3 3 3" xfId="21432" xr:uid="{00000000-0005-0000-0000-0000F6530000}"/>
    <cellStyle name="Percent 2 6 2 4 3 3 4" xfId="21433" xr:uid="{00000000-0005-0000-0000-0000F7530000}"/>
    <cellStyle name="Percent 2 6 2 4 3 4" xfId="21434" xr:uid="{00000000-0005-0000-0000-0000F8530000}"/>
    <cellStyle name="Percent 2 6 2 4 3 5" xfId="21435" xr:uid="{00000000-0005-0000-0000-0000F9530000}"/>
    <cellStyle name="Percent 2 6 2 4 3 6" xfId="21436" xr:uid="{00000000-0005-0000-0000-0000FA530000}"/>
    <cellStyle name="Percent 2 6 2 4 4" xfId="21437" xr:uid="{00000000-0005-0000-0000-0000FB530000}"/>
    <cellStyle name="Percent 2 6 2 4 4 2" xfId="21438" xr:uid="{00000000-0005-0000-0000-0000FC530000}"/>
    <cellStyle name="Percent 2 6 2 4 4 3" xfId="21439" xr:uid="{00000000-0005-0000-0000-0000FD530000}"/>
    <cellStyle name="Percent 2 6 2 4 4 4" xfId="21440" xr:uid="{00000000-0005-0000-0000-0000FE530000}"/>
    <cellStyle name="Percent 2 6 2 4 5" xfId="21441" xr:uid="{00000000-0005-0000-0000-0000FF530000}"/>
    <cellStyle name="Percent 2 6 2 4 5 2" xfId="21442" xr:uid="{00000000-0005-0000-0000-000000540000}"/>
    <cellStyle name="Percent 2 6 2 4 5 3" xfId="21443" xr:uid="{00000000-0005-0000-0000-000001540000}"/>
    <cellStyle name="Percent 2 6 2 4 5 4" xfId="21444" xr:uid="{00000000-0005-0000-0000-000002540000}"/>
    <cellStyle name="Percent 2 6 2 4 6" xfId="21445" xr:uid="{00000000-0005-0000-0000-000003540000}"/>
    <cellStyle name="Percent 2 6 2 4 7" xfId="21446" xr:uid="{00000000-0005-0000-0000-000004540000}"/>
    <cellStyle name="Percent 2 6 2 4 8" xfId="21447" xr:uid="{00000000-0005-0000-0000-000005540000}"/>
    <cellStyle name="Percent 2 6 2 5" xfId="21448" xr:uid="{00000000-0005-0000-0000-000006540000}"/>
    <cellStyle name="Percent 2 6 2 5 2" xfId="21449" xr:uid="{00000000-0005-0000-0000-000007540000}"/>
    <cellStyle name="Percent 2 6 2 5 2 2" xfId="21450" xr:uid="{00000000-0005-0000-0000-000008540000}"/>
    <cellStyle name="Percent 2 6 2 5 2 2 2" xfId="21451" xr:uid="{00000000-0005-0000-0000-000009540000}"/>
    <cellStyle name="Percent 2 6 2 5 2 2 3" xfId="21452" xr:uid="{00000000-0005-0000-0000-00000A540000}"/>
    <cellStyle name="Percent 2 6 2 5 2 2 4" xfId="21453" xr:uid="{00000000-0005-0000-0000-00000B540000}"/>
    <cellStyle name="Percent 2 6 2 5 2 3" xfId="21454" xr:uid="{00000000-0005-0000-0000-00000C540000}"/>
    <cellStyle name="Percent 2 6 2 5 2 3 2" xfId="21455" xr:uid="{00000000-0005-0000-0000-00000D540000}"/>
    <cellStyle name="Percent 2 6 2 5 2 3 3" xfId="21456" xr:uid="{00000000-0005-0000-0000-00000E540000}"/>
    <cellStyle name="Percent 2 6 2 5 2 3 4" xfId="21457" xr:uid="{00000000-0005-0000-0000-00000F540000}"/>
    <cellStyle name="Percent 2 6 2 5 2 4" xfId="21458" xr:uid="{00000000-0005-0000-0000-000010540000}"/>
    <cellStyle name="Percent 2 6 2 5 2 5" xfId="21459" xr:uid="{00000000-0005-0000-0000-000011540000}"/>
    <cellStyle name="Percent 2 6 2 5 2 6" xfId="21460" xr:uid="{00000000-0005-0000-0000-000012540000}"/>
    <cellStyle name="Percent 2 6 2 5 3" xfId="21461" xr:uid="{00000000-0005-0000-0000-000013540000}"/>
    <cellStyle name="Percent 2 6 2 5 3 2" xfId="21462" xr:uid="{00000000-0005-0000-0000-000014540000}"/>
    <cellStyle name="Percent 2 6 2 5 3 2 2" xfId="21463" xr:uid="{00000000-0005-0000-0000-000015540000}"/>
    <cellStyle name="Percent 2 6 2 5 3 2 3" xfId="21464" xr:uid="{00000000-0005-0000-0000-000016540000}"/>
    <cellStyle name="Percent 2 6 2 5 3 2 4" xfId="21465" xr:uid="{00000000-0005-0000-0000-000017540000}"/>
    <cellStyle name="Percent 2 6 2 5 3 3" xfId="21466" xr:uid="{00000000-0005-0000-0000-000018540000}"/>
    <cellStyle name="Percent 2 6 2 5 3 3 2" xfId="21467" xr:uid="{00000000-0005-0000-0000-000019540000}"/>
    <cellStyle name="Percent 2 6 2 5 3 3 3" xfId="21468" xr:uid="{00000000-0005-0000-0000-00001A540000}"/>
    <cellStyle name="Percent 2 6 2 5 3 3 4" xfId="21469" xr:uid="{00000000-0005-0000-0000-00001B540000}"/>
    <cellStyle name="Percent 2 6 2 5 3 4" xfId="21470" xr:uid="{00000000-0005-0000-0000-00001C540000}"/>
    <cellStyle name="Percent 2 6 2 5 3 5" xfId="21471" xr:uid="{00000000-0005-0000-0000-00001D540000}"/>
    <cellStyle name="Percent 2 6 2 5 3 6" xfId="21472" xr:uid="{00000000-0005-0000-0000-00001E540000}"/>
    <cellStyle name="Percent 2 6 2 5 4" xfId="21473" xr:uid="{00000000-0005-0000-0000-00001F540000}"/>
    <cellStyle name="Percent 2 6 2 5 4 2" xfId="21474" xr:uid="{00000000-0005-0000-0000-000020540000}"/>
    <cellStyle name="Percent 2 6 2 5 4 3" xfId="21475" xr:uid="{00000000-0005-0000-0000-000021540000}"/>
    <cellStyle name="Percent 2 6 2 5 4 4" xfId="21476" xr:uid="{00000000-0005-0000-0000-000022540000}"/>
    <cellStyle name="Percent 2 6 2 5 5" xfId="21477" xr:uid="{00000000-0005-0000-0000-000023540000}"/>
    <cellStyle name="Percent 2 6 2 5 5 2" xfId="21478" xr:uid="{00000000-0005-0000-0000-000024540000}"/>
    <cellStyle name="Percent 2 6 2 5 5 3" xfId="21479" xr:uid="{00000000-0005-0000-0000-000025540000}"/>
    <cellStyle name="Percent 2 6 2 5 5 4" xfId="21480" xr:uid="{00000000-0005-0000-0000-000026540000}"/>
    <cellStyle name="Percent 2 6 2 5 6" xfId="21481" xr:uid="{00000000-0005-0000-0000-000027540000}"/>
    <cellStyle name="Percent 2 6 2 5 7" xfId="21482" xr:uid="{00000000-0005-0000-0000-000028540000}"/>
    <cellStyle name="Percent 2 6 2 5 8" xfId="21483" xr:uid="{00000000-0005-0000-0000-000029540000}"/>
    <cellStyle name="Percent 2 6 2 6" xfId="21484" xr:uid="{00000000-0005-0000-0000-00002A540000}"/>
    <cellStyle name="Percent 2 6 2 6 2" xfId="21485" xr:uid="{00000000-0005-0000-0000-00002B540000}"/>
    <cellStyle name="Percent 2 6 2 6 2 2" xfId="21486" xr:uid="{00000000-0005-0000-0000-00002C540000}"/>
    <cellStyle name="Percent 2 6 2 6 2 2 2" xfId="21487" xr:uid="{00000000-0005-0000-0000-00002D540000}"/>
    <cellStyle name="Percent 2 6 2 6 2 2 3" xfId="21488" xr:uid="{00000000-0005-0000-0000-00002E540000}"/>
    <cellStyle name="Percent 2 6 2 6 2 2 4" xfId="21489" xr:uid="{00000000-0005-0000-0000-00002F540000}"/>
    <cellStyle name="Percent 2 6 2 6 2 3" xfId="21490" xr:uid="{00000000-0005-0000-0000-000030540000}"/>
    <cellStyle name="Percent 2 6 2 6 2 3 2" xfId="21491" xr:uid="{00000000-0005-0000-0000-000031540000}"/>
    <cellStyle name="Percent 2 6 2 6 2 3 3" xfId="21492" xr:uid="{00000000-0005-0000-0000-000032540000}"/>
    <cellStyle name="Percent 2 6 2 6 2 3 4" xfId="21493" xr:uid="{00000000-0005-0000-0000-000033540000}"/>
    <cellStyle name="Percent 2 6 2 6 2 4" xfId="21494" xr:uid="{00000000-0005-0000-0000-000034540000}"/>
    <cellStyle name="Percent 2 6 2 6 2 5" xfId="21495" xr:uid="{00000000-0005-0000-0000-000035540000}"/>
    <cellStyle name="Percent 2 6 2 6 2 6" xfId="21496" xr:uid="{00000000-0005-0000-0000-000036540000}"/>
    <cellStyle name="Percent 2 6 2 6 3" xfId="21497" xr:uid="{00000000-0005-0000-0000-000037540000}"/>
    <cellStyle name="Percent 2 6 2 6 3 2" xfId="21498" xr:uid="{00000000-0005-0000-0000-000038540000}"/>
    <cellStyle name="Percent 2 6 2 6 3 2 2" xfId="21499" xr:uid="{00000000-0005-0000-0000-000039540000}"/>
    <cellStyle name="Percent 2 6 2 6 3 2 3" xfId="21500" xr:uid="{00000000-0005-0000-0000-00003A540000}"/>
    <cellStyle name="Percent 2 6 2 6 3 2 4" xfId="21501" xr:uid="{00000000-0005-0000-0000-00003B540000}"/>
    <cellStyle name="Percent 2 6 2 6 3 3" xfId="21502" xr:uid="{00000000-0005-0000-0000-00003C540000}"/>
    <cellStyle name="Percent 2 6 2 6 3 3 2" xfId="21503" xr:uid="{00000000-0005-0000-0000-00003D540000}"/>
    <cellStyle name="Percent 2 6 2 6 3 3 3" xfId="21504" xr:uid="{00000000-0005-0000-0000-00003E540000}"/>
    <cellStyle name="Percent 2 6 2 6 3 3 4" xfId="21505" xr:uid="{00000000-0005-0000-0000-00003F540000}"/>
    <cellStyle name="Percent 2 6 2 6 3 4" xfId="21506" xr:uid="{00000000-0005-0000-0000-000040540000}"/>
    <cellStyle name="Percent 2 6 2 6 3 5" xfId="21507" xr:uid="{00000000-0005-0000-0000-000041540000}"/>
    <cellStyle name="Percent 2 6 2 6 3 6" xfId="21508" xr:uid="{00000000-0005-0000-0000-000042540000}"/>
    <cellStyle name="Percent 2 6 2 6 4" xfId="21509" xr:uid="{00000000-0005-0000-0000-000043540000}"/>
    <cellStyle name="Percent 2 6 2 6 4 2" xfId="21510" xr:uid="{00000000-0005-0000-0000-000044540000}"/>
    <cellStyle name="Percent 2 6 2 6 4 3" xfId="21511" xr:uid="{00000000-0005-0000-0000-000045540000}"/>
    <cellStyle name="Percent 2 6 2 6 4 4" xfId="21512" xr:uid="{00000000-0005-0000-0000-000046540000}"/>
    <cellStyle name="Percent 2 6 2 6 5" xfId="21513" xr:uid="{00000000-0005-0000-0000-000047540000}"/>
    <cellStyle name="Percent 2 6 2 6 5 2" xfId="21514" xr:uid="{00000000-0005-0000-0000-000048540000}"/>
    <cellStyle name="Percent 2 6 2 6 5 3" xfId="21515" xr:uid="{00000000-0005-0000-0000-000049540000}"/>
    <cellStyle name="Percent 2 6 2 6 5 4" xfId="21516" xr:uid="{00000000-0005-0000-0000-00004A540000}"/>
    <cellStyle name="Percent 2 6 2 6 6" xfId="21517" xr:uid="{00000000-0005-0000-0000-00004B540000}"/>
    <cellStyle name="Percent 2 6 2 6 7" xfId="21518" xr:uid="{00000000-0005-0000-0000-00004C540000}"/>
    <cellStyle name="Percent 2 6 2 6 8" xfId="21519" xr:uid="{00000000-0005-0000-0000-00004D540000}"/>
    <cellStyle name="Percent 2 6 2 7" xfId="21520" xr:uid="{00000000-0005-0000-0000-00004E540000}"/>
    <cellStyle name="Percent 2 6 2 7 2" xfId="21521" xr:uid="{00000000-0005-0000-0000-00004F540000}"/>
    <cellStyle name="Percent 2 6 2 7 2 2" xfId="21522" xr:uid="{00000000-0005-0000-0000-000050540000}"/>
    <cellStyle name="Percent 2 6 2 7 2 3" xfId="21523" xr:uid="{00000000-0005-0000-0000-000051540000}"/>
    <cellStyle name="Percent 2 6 2 7 2 4" xfId="21524" xr:uid="{00000000-0005-0000-0000-000052540000}"/>
    <cellStyle name="Percent 2 6 2 7 3" xfId="21525" xr:uid="{00000000-0005-0000-0000-000053540000}"/>
    <cellStyle name="Percent 2 6 2 7 3 2" xfId="21526" xr:uid="{00000000-0005-0000-0000-000054540000}"/>
    <cellStyle name="Percent 2 6 2 7 3 3" xfId="21527" xr:uid="{00000000-0005-0000-0000-000055540000}"/>
    <cellStyle name="Percent 2 6 2 7 3 4" xfId="21528" xr:uid="{00000000-0005-0000-0000-000056540000}"/>
    <cellStyle name="Percent 2 6 2 7 4" xfId="21529" xr:uid="{00000000-0005-0000-0000-000057540000}"/>
    <cellStyle name="Percent 2 6 2 7 5" xfId="21530" xr:uid="{00000000-0005-0000-0000-000058540000}"/>
    <cellStyle name="Percent 2 6 2 7 6" xfId="21531" xr:uid="{00000000-0005-0000-0000-000059540000}"/>
    <cellStyle name="Percent 2 6 2 8" xfId="21532" xr:uid="{00000000-0005-0000-0000-00005A540000}"/>
    <cellStyle name="Percent 2 6 2 8 2" xfId="21533" xr:uid="{00000000-0005-0000-0000-00005B540000}"/>
    <cellStyle name="Percent 2 6 2 8 2 2" xfId="21534" xr:uid="{00000000-0005-0000-0000-00005C540000}"/>
    <cellStyle name="Percent 2 6 2 8 2 3" xfId="21535" xr:uid="{00000000-0005-0000-0000-00005D540000}"/>
    <cellStyle name="Percent 2 6 2 8 2 4" xfId="21536" xr:uid="{00000000-0005-0000-0000-00005E540000}"/>
    <cellStyle name="Percent 2 6 2 8 3" xfId="21537" xr:uid="{00000000-0005-0000-0000-00005F540000}"/>
    <cellStyle name="Percent 2 6 2 8 3 2" xfId="21538" xr:uid="{00000000-0005-0000-0000-000060540000}"/>
    <cellStyle name="Percent 2 6 2 8 3 3" xfId="21539" xr:uid="{00000000-0005-0000-0000-000061540000}"/>
    <cellStyle name="Percent 2 6 2 8 3 4" xfId="21540" xr:uid="{00000000-0005-0000-0000-000062540000}"/>
    <cellStyle name="Percent 2 6 2 8 4" xfId="21541" xr:uid="{00000000-0005-0000-0000-000063540000}"/>
    <cellStyle name="Percent 2 6 2 8 5" xfId="21542" xr:uid="{00000000-0005-0000-0000-000064540000}"/>
    <cellStyle name="Percent 2 6 2 8 6" xfId="21543" xr:uid="{00000000-0005-0000-0000-000065540000}"/>
    <cellStyle name="Percent 2 6 2 9" xfId="21544" xr:uid="{00000000-0005-0000-0000-000066540000}"/>
    <cellStyle name="Percent 2 6 2 9 2" xfId="21545" xr:uid="{00000000-0005-0000-0000-000067540000}"/>
    <cellStyle name="Percent 2 6 2 9 3" xfId="21546" xr:uid="{00000000-0005-0000-0000-000068540000}"/>
    <cellStyle name="Percent 2 6 2 9 4" xfId="21547" xr:uid="{00000000-0005-0000-0000-000069540000}"/>
    <cellStyle name="Percent 2 6 3" xfId="21548" xr:uid="{00000000-0005-0000-0000-00006A540000}"/>
    <cellStyle name="Percent 2 6 3 10" xfId="21549" xr:uid="{00000000-0005-0000-0000-00006B540000}"/>
    <cellStyle name="Percent 2 6 3 11" xfId="21550" xr:uid="{00000000-0005-0000-0000-00006C540000}"/>
    <cellStyle name="Percent 2 6 3 12" xfId="21551" xr:uid="{00000000-0005-0000-0000-00006D540000}"/>
    <cellStyle name="Percent 2 6 3 2" xfId="21552" xr:uid="{00000000-0005-0000-0000-00006E540000}"/>
    <cellStyle name="Percent 2 6 3 2 10" xfId="21553" xr:uid="{00000000-0005-0000-0000-00006F540000}"/>
    <cellStyle name="Percent 2 6 3 2 2" xfId="21554" xr:uid="{00000000-0005-0000-0000-000070540000}"/>
    <cellStyle name="Percent 2 6 3 2 2 2" xfId="21555" xr:uid="{00000000-0005-0000-0000-000071540000}"/>
    <cellStyle name="Percent 2 6 3 2 2 2 2" xfId="21556" xr:uid="{00000000-0005-0000-0000-000072540000}"/>
    <cellStyle name="Percent 2 6 3 2 2 2 2 2" xfId="21557" xr:uid="{00000000-0005-0000-0000-000073540000}"/>
    <cellStyle name="Percent 2 6 3 2 2 2 2 3" xfId="21558" xr:uid="{00000000-0005-0000-0000-000074540000}"/>
    <cellStyle name="Percent 2 6 3 2 2 2 2 4" xfId="21559" xr:uid="{00000000-0005-0000-0000-000075540000}"/>
    <cellStyle name="Percent 2 6 3 2 2 2 3" xfId="21560" xr:uid="{00000000-0005-0000-0000-000076540000}"/>
    <cellStyle name="Percent 2 6 3 2 2 2 3 2" xfId="21561" xr:uid="{00000000-0005-0000-0000-000077540000}"/>
    <cellStyle name="Percent 2 6 3 2 2 2 3 3" xfId="21562" xr:uid="{00000000-0005-0000-0000-000078540000}"/>
    <cellStyle name="Percent 2 6 3 2 2 2 3 4" xfId="21563" xr:uid="{00000000-0005-0000-0000-000079540000}"/>
    <cellStyle name="Percent 2 6 3 2 2 2 4" xfId="21564" xr:uid="{00000000-0005-0000-0000-00007A540000}"/>
    <cellStyle name="Percent 2 6 3 2 2 2 5" xfId="21565" xr:uid="{00000000-0005-0000-0000-00007B540000}"/>
    <cellStyle name="Percent 2 6 3 2 2 2 6" xfId="21566" xr:uid="{00000000-0005-0000-0000-00007C540000}"/>
    <cellStyle name="Percent 2 6 3 2 2 3" xfId="21567" xr:uid="{00000000-0005-0000-0000-00007D540000}"/>
    <cellStyle name="Percent 2 6 3 2 2 3 2" xfId="21568" xr:uid="{00000000-0005-0000-0000-00007E540000}"/>
    <cellStyle name="Percent 2 6 3 2 2 3 2 2" xfId="21569" xr:uid="{00000000-0005-0000-0000-00007F540000}"/>
    <cellStyle name="Percent 2 6 3 2 2 3 2 3" xfId="21570" xr:uid="{00000000-0005-0000-0000-000080540000}"/>
    <cellStyle name="Percent 2 6 3 2 2 3 2 4" xfId="21571" xr:uid="{00000000-0005-0000-0000-000081540000}"/>
    <cellStyle name="Percent 2 6 3 2 2 3 3" xfId="21572" xr:uid="{00000000-0005-0000-0000-000082540000}"/>
    <cellStyle name="Percent 2 6 3 2 2 3 3 2" xfId="21573" xr:uid="{00000000-0005-0000-0000-000083540000}"/>
    <cellStyle name="Percent 2 6 3 2 2 3 3 3" xfId="21574" xr:uid="{00000000-0005-0000-0000-000084540000}"/>
    <cellStyle name="Percent 2 6 3 2 2 3 3 4" xfId="21575" xr:uid="{00000000-0005-0000-0000-000085540000}"/>
    <cellStyle name="Percent 2 6 3 2 2 3 4" xfId="21576" xr:uid="{00000000-0005-0000-0000-000086540000}"/>
    <cellStyle name="Percent 2 6 3 2 2 3 5" xfId="21577" xr:uid="{00000000-0005-0000-0000-000087540000}"/>
    <cellStyle name="Percent 2 6 3 2 2 3 6" xfId="21578" xr:uid="{00000000-0005-0000-0000-000088540000}"/>
    <cellStyle name="Percent 2 6 3 2 2 4" xfId="21579" xr:uid="{00000000-0005-0000-0000-000089540000}"/>
    <cellStyle name="Percent 2 6 3 2 2 4 2" xfId="21580" xr:uid="{00000000-0005-0000-0000-00008A540000}"/>
    <cellStyle name="Percent 2 6 3 2 2 4 3" xfId="21581" xr:uid="{00000000-0005-0000-0000-00008B540000}"/>
    <cellStyle name="Percent 2 6 3 2 2 4 4" xfId="21582" xr:uid="{00000000-0005-0000-0000-00008C540000}"/>
    <cellStyle name="Percent 2 6 3 2 2 5" xfId="21583" xr:uid="{00000000-0005-0000-0000-00008D540000}"/>
    <cellStyle name="Percent 2 6 3 2 2 5 2" xfId="21584" xr:uid="{00000000-0005-0000-0000-00008E540000}"/>
    <cellStyle name="Percent 2 6 3 2 2 5 3" xfId="21585" xr:uid="{00000000-0005-0000-0000-00008F540000}"/>
    <cellStyle name="Percent 2 6 3 2 2 5 4" xfId="21586" xr:uid="{00000000-0005-0000-0000-000090540000}"/>
    <cellStyle name="Percent 2 6 3 2 2 6" xfId="21587" xr:uid="{00000000-0005-0000-0000-000091540000}"/>
    <cellStyle name="Percent 2 6 3 2 2 7" xfId="21588" xr:uid="{00000000-0005-0000-0000-000092540000}"/>
    <cellStyle name="Percent 2 6 3 2 2 8" xfId="21589" xr:uid="{00000000-0005-0000-0000-000093540000}"/>
    <cellStyle name="Percent 2 6 3 2 3" xfId="21590" xr:uid="{00000000-0005-0000-0000-000094540000}"/>
    <cellStyle name="Percent 2 6 3 2 3 2" xfId="21591" xr:uid="{00000000-0005-0000-0000-000095540000}"/>
    <cellStyle name="Percent 2 6 3 2 3 2 2" xfId="21592" xr:uid="{00000000-0005-0000-0000-000096540000}"/>
    <cellStyle name="Percent 2 6 3 2 3 2 2 2" xfId="21593" xr:uid="{00000000-0005-0000-0000-000097540000}"/>
    <cellStyle name="Percent 2 6 3 2 3 2 2 3" xfId="21594" xr:uid="{00000000-0005-0000-0000-000098540000}"/>
    <cellStyle name="Percent 2 6 3 2 3 2 2 4" xfId="21595" xr:uid="{00000000-0005-0000-0000-000099540000}"/>
    <cellStyle name="Percent 2 6 3 2 3 2 3" xfId="21596" xr:uid="{00000000-0005-0000-0000-00009A540000}"/>
    <cellStyle name="Percent 2 6 3 2 3 2 3 2" xfId="21597" xr:uid="{00000000-0005-0000-0000-00009B540000}"/>
    <cellStyle name="Percent 2 6 3 2 3 2 3 3" xfId="21598" xr:uid="{00000000-0005-0000-0000-00009C540000}"/>
    <cellStyle name="Percent 2 6 3 2 3 2 3 4" xfId="21599" xr:uid="{00000000-0005-0000-0000-00009D540000}"/>
    <cellStyle name="Percent 2 6 3 2 3 2 4" xfId="21600" xr:uid="{00000000-0005-0000-0000-00009E540000}"/>
    <cellStyle name="Percent 2 6 3 2 3 2 5" xfId="21601" xr:uid="{00000000-0005-0000-0000-00009F540000}"/>
    <cellStyle name="Percent 2 6 3 2 3 2 6" xfId="21602" xr:uid="{00000000-0005-0000-0000-0000A0540000}"/>
    <cellStyle name="Percent 2 6 3 2 3 3" xfId="21603" xr:uid="{00000000-0005-0000-0000-0000A1540000}"/>
    <cellStyle name="Percent 2 6 3 2 3 3 2" xfId="21604" xr:uid="{00000000-0005-0000-0000-0000A2540000}"/>
    <cellStyle name="Percent 2 6 3 2 3 3 2 2" xfId="21605" xr:uid="{00000000-0005-0000-0000-0000A3540000}"/>
    <cellStyle name="Percent 2 6 3 2 3 3 2 3" xfId="21606" xr:uid="{00000000-0005-0000-0000-0000A4540000}"/>
    <cellStyle name="Percent 2 6 3 2 3 3 2 4" xfId="21607" xr:uid="{00000000-0005-0000-0000-0000A5540000}"/>
    <cellStyle name="Percent 2 6 3 2 3 3 3" xfId="21608" xr:uid="{00000000-0005-0000-0000-0000A6540000}"/>
    <cellStyle name="Percent 2 6 3 2 3 3 3 2" xfId="21609" xr:uid="{00000000-0005-0000-0000-0000A7540000}"/>
    <cellStyle name="Percent 2 6 3 2 3 3 3 3" xfId="21610" xr:uid="{00000000-0005-0000-0000-0000A8540000}"/>
    <cellStyle name="Percent 2 6 3 2 3 3 3 4" xfId="21611" xr:uid="{00000000-0005-0000-0000-0000A9540000}"/>
    <cellStyle name="Percent 2 6 3 2 3 3 4" xfId="21612" xr:uid="{00000000-0005-0000-0000-0000AA540000}"/>
    <cellStyle name="Percent 2 6 3 2 3 3 5" xfId="21613" xr:uid="{00000000-0005-0000-0000-0000AB540000}"/>
    <cellStyle name="Percent 2 6 3 2 3 3 6" xfId="21614" xr:uid="{00000000-0005-0000-0000-0000AC540000}"/>
    <cellStyle name="Percent 2 6 3 2 3 4" xfId="21615" xr:uid="{00000000-0005-0000-0000-0000AD540000}"/>
    <cellStyle name="Percent 2 6 3 2 3 4 2" xfId="21616" xr:uid="{00000000-0005-0000-0000-0000AE540000}"/>
    <cellStyle name="Percent 2 6 3 2 3 4 3" xfId="21617" xr:uid="{00000000-0005-0000-0000-0000AF540000}"/>
    <cellStyle name="Percent 2 6 3 2 3 4 4" xfId="21618" xr:uid="{00000000-0005-0000-0000-0000B0540000}"/>
    <cellStyle name="Percent 2 6 3 2 3 5" xfId="21619" xr:uid="{00000000-0005-0000-0000-0000B1540000}"/>
    <cellStyle name="Percent 2 6 3 2 3 5 2" xfId="21620" xr:uid="{00000000-0005-0000-0000-0000B2540000}"/>
    <cellStyle name="Percent 2 6 3 2 3 5 3" xfId="21621" xr:uid="{00000000-0005-0000-0000-0000B3540000}"/>
    <cellStyle name="Percent 2 6 3 2 3 5 4" xfId="21622" xr:uid="{00000000-0005-0000-0000-0000B4540000}"/>
    <cellStyle name="Percent 2 6 3 2 3 6" xfId="21623" xr:uid="{00000000-0005-0000-0000-0000B5540000}"/>
    <cellStyle name="Percent 2 6 3 2 3 7" xfId="21624" xr:uid="{00000000-0005-0000-0000-0000B6540000}"/>
    <cellStyle name="Percent 2 6 3 2 3 8" xfId="21625" xr:uid="{00000000-0005-0000-0000-0000B7540000}"/>
    <cellStyle name="Percent 2 6 3 2 4" xfId="21626" xr:uid="{00000000-0005-0000-0000-0000B8540000}"/>
    <cellStyle name="Percent 2 6 3 2 4 2" xfId="21627" xr:uid="{00000000-0005-0000-0000-0000B9540000}"/>
    <cellStyle name="Percent 2 6 3 2 4 2 2" xfId="21628" xr:uid="{00000000-0005-0000-0000-0000BA540000}"/>
    <cellStyle name="Percent 2 6 3 2 4 2 3" xfId="21629" xr:uid="{00000000-0005-0000-0000-0000BB540000}"/>
    <cellStyle name="Percent 2 6 3 2 4 2 4" xfId="21630" xr:uid="{00000000-0005-0000-0000-0000BC540000}"/>
    <cellStyle name="Percent 2 6 3 2 4 3" xfId="21631" xr:uid="{00000000-0005-0000-0000-0000BD540000}"/>
    <cellStyle name="Percent 2 6 3 2 4 3 2" xfId="21632" xr:uid="{00000000-0005-0000-0000-0000BE540000}"/>
    <cellStyle name="Percent 2 6 3 2 4 3 3" xfId="21633" xr:uid="{00000000-0005-0000-0000-0000BF540000}"/>
    <cellStyle name="Percent 2 6 3 2 4 3 4" xfId="21634" xr:uid="{00000000-0005-0000-0000-0000C0540000}"/>
    <cellStyle name="Percent 2 6 3 2 4 4" xfId="21635" xr:uid="{00000000-0005-0000-0000-0000C1540000}"/>
    <cellStyle name="Percent 2 6 3 2 4 5" xfId="21636" xr:uid="{00000000-0005-0000-0000-0000C2540000}"/>
    <cellStyle name="Percent 2 6 3 2 4 6" xfId="21637" xr:uid="{00000000-0005-0000-0000-0000C3540000}"/>
    <cellStyle name="Percent 2 6 3 2 5" xfId="21638" xr:uid="{00000000-0005-0000-0000-0000C4540000}"/>
    <cellStyle name="Percent 2 6 3 2 5 2" xfId="21639" xr:uid="{00000000-0005-0000-0000-0000C5540000}"/>
    <cellStyle name="Percent 2 6 3 2 5 2 2" xfId="21640" xr:uid="{00000000-0005-0000-0000-0000C6540000}"/>
    <cellStyle name="Percent 2 6 3 2 5 2 3" xfId="21641" xr:uid="{00000000-0005-0000-0000-0000C7540000}"/>
    <cellStyle name="Percent 2 6 3 2 5 2 4" xfId="21642" xr:uid="{00000000-0005-0000-0000-0000C8540000}"/>
    <cellStyle name="Percent 2 6 3 2 5 3" xfId="21643" xr:uid="{00000000-0005-0000-0000-0000C9540000}"/>
    <cellStyle name="Percent 2 6 3 2 5 3 2" xfId="21644" xr:uid="{00000000-0005-0000-0000-0000CA540000}"/>
    <cellStyle name="Percent 2 6 3 2 5 3 3" xfId="21645" xr:uid="{00000000-0005-0000-0000-0000CB540000}"/>
    <cellStyle name="Percent 2 6 3 2 5 3 4" xfId="21646" xr:uid="{00000000-0005-0000-0000-0000CC540000}"/>
    <cellStyle name="Percent 2 6 3 2 5 4" xfId="21647" xr:uid="{00000000-0005-0000-0000-0000CD540000}"/>
    <cellStyle name="Percent 2 6 3 2 5 5" xfId="21648" xr:uid="{00000000-0005-0000-0000-0000CE540000}"/>
    <cellStyle name="Percent 2 6 3 2 5 6" xfId="21649" xr:uid="{00000000-0005-0000-0000-0000CF540000}"/>
    <cellStyle name="Percent 2 6 3 2 6" xfId="21650" xr:uid="{00000000-0005-0000-0000-0000D0540000}"/>
    <cellStyle name="Percent 2 6 3 2 6 2" xfId="21651" xr:uid="{00000000-0005-0000-0000-0000D1540000}"/>
    <cellStyle name="Percent 2 6 3 2 6 3" xfId="21652" xr:uid="{00000000-0005-0000-0000-0000D2540000}"/>
    <cellStyle name="Percent 2 6 3 2 6 4" xfId="21653" xr:uid="{00000000-0005-0000-0000-0000D3540000}"/>
    <cellStyle name="Percent 2 6 3 2 7" xfId="21654" xr:uid="{00000000-0005-0000-0000-0000D4540000}"/>
    <cellStyle name="Percent 2 6 3 2 7 2" xfId="21655" xr:uid="{00000000-0005-0000-0000-0000D5540000}"/>
    <cellStyle name="Percent 2 6 3 2 7 3" xfId="21656" xr:uid="{00000000-0005-0000-0000-0000D6540000}"/>
    <cellStyle name="Percent 2 6 3 2 7 4" xfId="21657" xr:uid="{00000000-0005-0000-0000-0000D7540000}"/>
    <cellStyle name="Percent 2 6 3 2 8" xfId="21658" xr:uid="{00000000-0005-0000-0000-0000D8540000}"/>
    <cellStyle name="Percent 2 6 3 2 9" xfId="21659" xr:uid="{00000000-0005-0000-0000-0000D9540000}"/>
    <cellStyle name="Percent 2 6 3 3" xfId="21660" xr:uid="{00000000-0005-0000-0000-0000DA540000}"/>
    <cellStyle name="Percent 2 6 3 3 2" xfId="21661" xr:uid="{00000000-0005-0000-0000-0000DB540000}"/>
    <cellStyle name="Percent 2 6 3 3 2 2" xfId="21662" xr:uid="{00000000-0005-0000-0000-0000DC540000}"/>
    <cellStyle name="Percent 2 6 3 3 2 2 2" xfId="21663" xr:uid="{00000000-0005-0000-0000-0000DD540000}"/>
    <cellStyle name="Percent 2 6 3 3 2 2 3" xfId="21664" xr:uid="{00000000-0005-0000-0000-0000DE540000}"/>
    <cellStyle name="Percent 2 6 3 3 2 2 4" xfId="21665" xr:uid="{00000000-0005-0000-0000-0000DF540000}"/>
    <cellStyle name="Percent 2 6 3 3 2 3" xfId="21666" xr:uid="{00000000-0005-0000-0000-0000E0540000}"/>
    <cellStyle name="Percent 2 6 3 3 2 3 2" xfId="21667" xr:uid="{00000000-0005-0000-0000-0000E1540000}"/>
    <cellStyle name="Percent 2 6 3 3 2 3 3" xfId="21668" xr:uid="{00000000-0005-0000-0000-0000E2540000}"/>
    <cellStyle name="Percent 2 6 3 3 2 3 4" xfId="21669" xr:uid="{00000000-0005-0000-0000-0000E3540000}"/>
    <cellStyle name="Percent 2 6 3 3 2 4" xfId="21670" xr:uid="{00000000-0005-0000-0000-0000E4540000}"/>
    <cellStyle name="Percent 2 6 3 3 2 5" xfId="21671" xr:uid="{00000000-0005-0000-0000-0000E5540000}"/>
    <cellStyle name="Percent 2 6 3 3 2 6" xfId="21672" xr:uid="{00000000-0005-0000-0000-0000E6540000}"/>
    <cellStyle name="Percent 2 6 3 3 3" xfId="21673" xr:uid="{00000000-0005-0000-0000-0000E7540000}"/>
    <cellStyle name="Percent 2 6 3 3 3 2" xfId="21674" xr:uid="{00000000-0005-0000-0000-0000E8540000}"/>
    <cellStyle name="Percent 2 6 3 3 3 2 2" xfId="21675" xr:uid="{00000000-0005-0000-0000-0000E9540000}"/>
    <cellStyle name="Percent 2 6 3 3 3 2 3" xfId="21676" xr:uid="{00000000-0005-0000-0000-0000EA540000}"/>
    <cellStyle name="Percent 2 6 3 3 3 2 4" xfId="21677" xr:uid="{00000000-0005-0000-0000-0000EB540000}"/>
    <cellStyle name="Percent 2 6 3 3 3 3" xfId="21678" xr:uid="{00000000-0005-0000-0000-0000EC540000}"/>
    <cellStyle name="Percent 2 6 3 3 3 3 2" xfId="21679" xr:uid="{00000000-0005-0000-0000-0000ED540000}"/>
    <cellStyle name="Percent 2 6 3 3 3 3 3" xfId="21680" xr:uid="{00000000-0005-0000-0000-0000EE540000}"/>
    <cellStyle name="Percent 2 6 3 3 3 3 4" xfId="21681" xr:uid="{00000000-0005-0000-0000-0000EF540000}"/>
    <cellStyle name="Percent 2 6 3 3 3 4" xfId="21682" xr:uid="{00000000-0005-0000-0000-0000F0540000}"/>
    <cellStyle name="Percent 2 6 3 3 3 5" xfId="21683" xr:uid="{00000000-0005-0000-0000-0000F1540000}"/>
    <cellStyle name="Percent 2 6 3 3 3 6" xfId="21684" xr:uid="{00000000-0005-0000-0000-0000F2540000}"/>
    <cellStyle name="Percent 2 6 3 3 4" xfId="21685" xr:uid="{00000000-0005-0000-0000-0000F3540000}"/>
    <cellStyle name="Percent 2 6 3 3 4 2" xfId="21686" xr:uid="{00000000-0005-0000-0000-0000F4540000}"/>
    <cellStyle name="Percent 2 6 3 3 4 3" xfId="21687" xr:uid="{00000000-0005-0000-0000-0000F5540000}"/>
    <cellStyle name="Percent 2 6 3 3 4 4" xfId="21688" xr:uid="{00000000-0005-0000-0000-0000F6540000}"/>
    <cellStyle name="Percent 2 6 3 3 5" xfId="21689" xr:uid="{00000000-0005-0000-0000-0000F7540000}"/>
    <cellStyle name="Percent 2 6 3 3 5 2" xfId="21690" xr:uid="{00000000-0005-0000-0000-0000F8540000}"/>
    <cellStyle name="Percent 2 6 3 3 5 3" xfId="21691" xr:uid="{00000000-0005-0000-0000-0000F9540000}"/>
    <cellStyle name="Percent 2 6 3 3 5 4" xfId="21692" xr:uid="{00000000-0005-0000-0000-0000FA540000}"/>
    <cellStyle name="Percent 2 6 3 3 6" xfId="21693" xr:uid="{00000000-0005-0000-0000-0000FB540000}"/>
    <cellStyle name="Percent 2 6 3 3 7" xfId="21694" xr:uid="{00000000-0005-0000-0000-0000FC540000}"/>
    <cellStyle name="Percent 2 6 3 3 8" xfId="21695" xr:uid="{00000000-0005-0000-0000-0000FD540000}"/>
    <cellStyle name="Percent 2 6 3 4" xfId="21696" xr:uid="{00000000-0005-0000-0000-0000FE540000}"/>
    <cellStyle name="Percent 2 6 3 4 2" xfId="21697" xr:uid="{00000000-0005-0000-0000-0000FF540000}"/>
    <cellStyle name="Percent 2 6 3 4 2 2" xfId="21698" xr:uid="{00000000-0005-0000-0000-000000550000}"/>
    <cellStyle name="Percent 2 6 3 4 2 2 2" xfId="21699" xr:uid="{00000000-0005-0000-0000-000001550000}"/>
    <cellStyle name="Percent 2 6 3 4 2 2 3" xfId="21700" xr:uid="{00000000-0005-0000-0000-000002550000}"/>
    <cellStyle name="Percent 2 6 3 4 2 2 4" xfId="21701" xr:uid="{00000000-0005-0000-0000-000003550000}"/>
    <cellStyle name="Percent 2 6 3 4 2 3" xfId="21702" xr:uid="{00000000-0005-0000-0000-000004550000}"/>
    <cellStyle name="Percent 2 6 3 4 2 3 2" xfId="21703" xr:uid="{00000000-0005-0000-0000-000005550000}"/>
    <cellStyle name="Percent 2 6 3 4 2 3 3" xfId="21704" xr:uid="{00000000-0005-0000-0000-000006550000}"/>
    <cellStyle name="Percent 2 6 3 4 2 3 4" xfId="21705" xr:uid="{00000000-0005-0000-0000-000007550000}"/>
    <cellStyle name="Percent 2 6 3 4 2 4" xfId="21706" xr:uid="{00000000-0005-0000-0000-000008550000}"/>
    <cellStyle name="Percent 2 6 3 4 2 5" xfId="21707" xr:uid="{00000000-0005-0000-0000-000009550000}"/>
    <cellStyle name="Percent 2 6 3 4 2 6" xfId="21708" xr:uid="{00000000-0005-0000-0000-00000A550000}"/>
    <cellStyle name="Percent 2 6 3 4 3" xfId="21709" xr:uid="{00000000-0005-0000-0000-00000B550000}"/>
    <cellStyle name="Percent 2 6 3 4 3 2" xfId="21710" xr:uid="{00000000-0005-0000-0000-00000C550000}"/>
    <cellStyle name="Percent 2 6 3 4 3 2 2" xfId="21711" xr:uid="{00000000-0005-0000-0000-00000D550000}"/>
    <cellStyle name="Percent 2 6 3 4 3 2 3" xfId="21712" xr:uid="{00000000-0005-0000-0000-00000E550000}"/>
    <cellStyle name="Percent 2 6 3 4 3 2 4" xfId="21713" xr:uid="{00000000-0005-0000-0000-00000F550000}"/>
    <cellStyle name="Percent 2 6 3 4 3 3" xfId="21714" xr:uid="{00000000-0005-0000-0000-000010550000}"/>
    <cellStyle name="Percent 2 6 3 4 3 3 2" xfId="21715" xr:uid="{00000000-0005-0000-0000-000011550000}"/>
    <cellStyle name="Percent 2 6 3 4 3 3 3" xfId="21716" xr:uid="{00000000-0005-0000-0000-000012550000}"/>
    <cellStyle name="Percent 2 6 3 4 3 3 4" xfId="21717" xr:uid="{00000000-0005-0000-0000-000013550000}"/>
    <cellStyle name="Percent 2 6 3 4 3 4" xfId="21718" xr:uid="{00000000-0005-0000-0000-000014550000}"/>
    <cellStyle name="Percent 2 6 3 4 3 5" xfId="21719" xr:uid="{00000000-0005-0000-0000-000015550000}"/>
    <cellStyle name="Percent 2 6 3 4 3 6" xfId="21720" xr:uid="{00000000-0005-0000-0000-000016550000}"/>
    <cellStyle name="Percent 2 6 3 4 4" xfId="21721" xr:uid="{00000000-0005-0000-0000-000017550000}"/>
    <cellStyle name="Percent 2 6 3 4 4 2" xfId="21722" xr:uid="{00000000-0005-0000-0000-000018550000}"/>
    <cellStyle name="Percent 2 6 3 4 4 3" xfId="21723" xr:uid="{00000000-0005-0000-0000-000019550000}"/>
    <cellStyle name="Percent 2 6 3 4 4 4" xfId="21724" xr:uid="{00000000-0005-0000-0000-00001A550000}"/>
    <cellStyle name="Percent 2 6 3 4 5" xfId="21725" xr:uid="{00000000-0005-0000-0000-00001B550000}"/>
    <cellStyle name="Percent 2 6 3 4 5 2" xfId="21726" xr:uid="{00000000-0005-0000-0000-00001C550000}"/>
    <cellStyle name="Percent 2 6 3 4 5 3" xfId="21727" xr:uid="{00000000-0005-0000-0000-00001D550000}"/>
    <cellStyle name="Percent 2 6 3 4 5 4" xfId="21728" xr:uid="{00000000-0005-0000-0000-00001E550000}"/>
    <cellStyle name="Percent 2 6 3 4 6" xfId="21729" xr:uid="{00000000-0005-0000-0000-00001F550000}"/>
    <cellStyle name="Percent 2 6 3 4 7" xfId="21730" xr:uid="{00000000-0005-0000-0000-000020550000}"/>
    <cellStyle name="Percent 2 6 3 4 8" xfId="21731" xr:uid="{00000000-0005-0000-0000-000021550000}"/>
    <cellStyle name="Percent 2 6 3 5" xfId="21732" xr:uid="{00000000-0005-0000-0000-000022550000}"/>
    <cellStyle name="Percent 2 6 3 5 2" xfId="21733" xr:uid="{00000000-0005-0000-0000-000023550000}"/>
    <cellStyle name="Percent 2 6 3 5 2 2" xfId="21734" xr:uid="{00000000-0005-0000-0000-000024550000}"/>
    <cellStyle name="Percent 2 6 3 5 2 2 2" xfId="21735" xr:uid="{00000000-0005-0000-0000-000025550000}"/>
    <cellStyle name="Percent 2 6 3 5 2 2 3" xfId="21736" xr:uid="{00000000-0005-0000-0000-000026550000}"/>
    <cellStyle name="Percent 2 6 3 5 2 2 4" xfId="21737" xr:uid="{00000000-0005-0000-0000-000027550000}"/>
    <cellStyle name="Percent 2 6 3 5 2 3" xfId="21738" xr:uid="{00000000-0005-0000-0000-000028550000}"/>
    <cellStyle name="Percent 2 6 3 5 2 3 2" xfId="21739" xr:uid="{00000000-0005-0000-0000-000029550000}"/>
    <cellStyle name="Percent 2 6 3 5 2 3 3" xfId="21740" xr:uid="{00000000-0005-0000-0000-00002A550000}"/>
    <cellStyle name="Percent 2 6 3 5 2 3 4" xfId="21741" xr:uid="{00000000-0005-0000-0000-00002B550000}"/>
    <cellStyle name="Percent 2 6 3 5 2 4" xfId="21742" xr:uid="{00000000-0005-0000-0000-00002C550000}"/>
    <cellStyle name="Percent 2 6 3 5 2 5" xfId="21743" xr:uid="{00000000-0005-0000-0000-00002D550000}"/>
    <cellStyle name="Percent 2 6 3 5 2 6" xfId="21744" xr:uid="{00000000-0005-0000-0000-00002E550000}"/>
    <cellStyle name="Percent 2 6 3 5 3" xfId="21745" xr:uid="{00000000-0005-0000-0000-00002F550000}"/>
    <cellStyle name="Percent 2 6 3 5 3 2" xfId="21746" xr:uid="{00000000-0005-0000-0000-000030550000}"/>
    <cellStyle name="Percent 2 6 3 5 3 2 2" xfId="21747" xr:uid="{00000000-0005-0000-0000-000031550000}"/>
    <cellStyle name="Percent 2 6 3 5 3 2 3" xfId="21748" xr:uid="{00000000-0005-0000-0000-000032550000}"/>
    <cellStyle name="Percent 2 6 3 5 3 2 4" xfId="21749" xr:uid="{00000000-0005-0000-0000-000033550000}"/>
    <cellStyle name="Percent 2 6 3 5 3 3" xfId="21750" xr:uid="{00000000-0005-0000-0000-000034550000}"/>
    <cellStyle name="Percent 2 6 3 5 3 3 2" xfId="21751" xr:uid="{00000000-0005-0000-0000-000035550000}"/>
    <cellStyle name="Percent 2 6 3 5 3 3 3" xfId="21752" xr:uid="{00000000-0005-0000-0000-000036550000}"/>
    <cellStyle name="Percent 2 6 3 5 3 3 4" xfId="21753" xr:uid="{00000000-0005-0000-0000-000037550000}"/>
    <cellStyle name="Percent 2 6 3 5 3 4" xfId="21754" xr:uid="{00000000-0005-0000-0000-000038550000}"/>
    <cellStyle name="Percent 2 6 3 5 3 5" xfId="21755" xr:uid="{00000000-0005-0000-0000-000039550000}"/>
    <cellStyle name="Percent 2 6 3 5 3 6" xfId="21756" xr:uid="{00000000-0005-0000-0000-00003A550000}"/>
    <cellStyle name="Percent 2 6 3 5 4" xfId="21757" xr:uid="{00000000-0005-0000-0000-00003B550000}"/>
    <cellStyle name="Percent 2 6 3 5 4 2" xfId="21758" xr:uid="{00000000-0005-0000-0000-00003C550000}"/>
    <cellStyle name="Percent 2 6 3 5 4 3" xfId="21759" xr:uid="{00000000-0005-0000-0000-00003D550000}"/>
    <cellStyle name="Percent 2 6 3 5 4 4" xfId="21760" xr:uid="{00000000-0005-0000-0000-00003E550000}"/>
    <cellStyle name="Percent 2 6 3 5 5" xfId="21761" xr:uid="{00000000-0005-0000-0000-00003F550000}"/>
    <cellStyle name="Percent 2 6 3 5 5 2" xfId="21762" xr:uid="{00000000-0005-0000-0000-000040550000}"/>
    <cellStyle name="Percent 2 6 3 5 5 3" xfId="21763" xr:uid="{00000000-0005-0000-0000-000041550000}"/>
    <cellStyle name="Percent 2 6 3 5 5 4" xfId="21764" xr:uid="{00000000-0005-0000-0000-000042550000}"/>
    <cellStyle name="Percent 2 6 3 5 6" xfId="21765" xr:uid="{00000000-0005-0000-0000-000043550000}"/>
    <cellStyle name="Percent 2 6 3 5 7" xfId="21766" xr:uid="{00000000-0005-0000-0000-000044550000}"/>
    <cellStyle name="Percent 2 6 3 5 8" xfId="21767" xr:uid="{00000000-0005-0000-0000-000045550000}"/>
    <cellStyle name="Percent 2 6 3 6" xfId="21768" xr:uid="{00000000-0005-0000-0000-000046550000}"/>
    <cellStyle name="Percent 2 6 3 6 2" xfId="21769" xr:uid="{00000000-0005-0000-0000-000047550000}"/>
    <cellStyle name="Percent 2 6 3 6 2 2" xfId="21770" xr:uid="{00000000-0005-0000-0000-000048550000}"/>
    <cellStyle name="Percent 2 6 3 6 2 3" xfId="21771" xr:uid="{00000000-0005-0000-0000-000049550000}"/>
    <cellStyle name="Percent 2 6 3 6 2 4" xfId="21772" xr:uid="{00000000-0005-0000-0000-00004A550000}"/>
    <cellStyle name="Percent 2 6 3 6 3" xfId="21773" xr:uid="{00000000-0005-0000-0000-00004B550000}"/>
    <cellStyle name="Percent 2 6 3 6 3 2" xfId="21774" xr:uid="{00000000-0005-0000-0000-00004C550000}"/>
    <cellStyle name="Percent 2 6 3 6 3 3" xfId="21775" xr:uid="{00000000-0005-0000-0000-00004D550000}"/>
    <cellStyle name="Percent 2 6 3 6 3 4" xfId="21776" xr:uid="{00000000-0005-0000-0000-00004E550000}"/>
    <cellStyle name="Percent 2 6 3 6 4" xfId="21777" xr:uid="{00000000-0005-0000-0000-00004F550000}"/>
    <cellStyle name="Percent 2 6 3 6 5" xfId="21778" xr:uid="{00000000-0005-0000-0000-000050550000}"/>
    <cellStyle name="Percent 2 6 3 6 6" xfId="21779" xr:uid="{00000000-0005-0000-0000-000051550000}"/>
    <cellStyle name="Percent 2 6 3 7" xfId="21780" xr:uid="{00000000-0005-0000-0000-000052550000}"/>
    <cellStyle name="Percent 2 6 3 7 2" xfId="21781" xr:uid="{00000000-0005-0000-0000-000053550000}"/>
    <cellStyle name="Percent 2 6 3 7 2 2" xfId="21782" xr:uid="{00000000-0005-0000-0000-000054550000}"/>
    <cellStyle name="Percent 2 6 3 7 2 3" xfId="21783" xr:uid="{00000000-0005-0000-0000-000055550000}"/>
    <cellStyle name="Percent 2 6 3 7 2 4" xfId="21784" xr:uid="{00000000-0005-0000-0000-000056550000}"/>
    <cellStyle name="Percent 2 6 3 7 3" xfId="21785" xr:uid="{00000000-0005-0000-0000-000057550000}"/>
    <cellStyle name="Percent 2 6 3 7 3 2" xfId="21786" xr:uid="{00000000-0005-0000-0000-000058550000}"/>
    <cellStyle name="Percent 2 6 3 7 3 3" xfId="21787" xr:uid="{00000000-0005-0000-0000-000059550000}"/>
    <cellStyle name="Percent 2 6 3 7 3 4" xfId="21788" xr:uid="{00000000-0005-0000-0000-00005A550000}"/>
    <cellStyle name="Percent 2 6 3 7 4" xfId="21789" xr:uid="{00000000-0005-0000-0000-00005B550000}"/>
    <cellStyle name="Percent 2 6 3 7 5" xfId="21790" xr:uid="{00000000-0005-0000-0000-00005C550000}"/>
    <cellStyle name="Percent 2 6 3 7 6" xfId="21791" xr:uid="{00000000-0005-0000-0000-00005D550000}"/>
    <cellStyle name="Percent 2 6 3 8" xfId="21792" xr:uid="{00000000-0005-0000-0000-00005E550000}"/>
    <cellStyle name="Percent 2 6 3 8 2" xfId="21793" xr:uid="{00000000-0005-0000-0000-00005F550000}"/>
    <cellStyle name="Percent 2 6 3 8 3" xfId="21794" xr:uid="{00000000-0005-0000-0000-000060550000}"/>
    <cellStyle name="Percent 2 6 3 8 4" xfId="21795" xr:uid="{00000000-0005-0000-0000-000061550000}"/>
    <cellStyle name="Percent 2 6 3 9" xfId="21796" xr:uid="{00000000-0005-0000-0000-000062550000}"/>
    <cellStyle name="Percent 2 6 3 9 2" xfId="21797" xr:uid="{00000000-0005-0000-0000-000063550000}"/>
    <cellStyle name="Percent 2 6 3 9 3" xfId="21798" xr:uid="{00000000-0005-0000-0000-000064550000}"/>
    <cellStyle name="Percent 2 6 3 9 4" xfId="21799" xr:uid="{00000000-0005-0000-0000-000065550000}"/>
    <cellStyle name="Percent 2 6 4" xfId="21800" xr:uid="{00000000-0005-0000-0000-000066550000}"/>
    <cellStyle name="Percent 2 6 4 10" xfId="21801" xr:uid="{00000000-0005-0000-0000-000067550000}"/>
    <cellStyle name="Percent 2 6 4 2" xfId="21802" xr:uid="{00000000-0005-0000-0000-000068550000}"/>
    <cellStyle name="Percent 2 6 4 2 2" xfId="21803" xr:uid="{00000000-0005-0000-0000-000069550000}"/>
    <cellStyle name="Percent 2 6 4 2 2 2" xfId="21804" xr:uid="{00000000-0005-0000-0000-00006A550000}"/>
    <cellStyle name="Percent 2 6 4 2 2 2 2" xfId="21805" xr:uid="{00000000-0005-0000-0000-00006B550000}"/>
    <cellStyle name="Percent 2 6 4 2 2 2 3" xfId="21806" xr:uid="{00000000-0005-0000-0000-00006C550000}"/>
    <cellStyle name="Percent 2 6 4 2 2 2 4" xfId="21807" xr:uid="{00000000-0005-0000-0000-00006D550000}"/>
    <cellStyle name="Percent 2 6 4 2 2 3" xfId="21808" xr:uid="{00000000-0005-0000-0000-00006E550000}"/>
    <cellStyle name="Percent 2 6 4 2 2 3 2" xfId="21809" xr:uid="{00000000-0005-0000-0000-00006F550000}"/>
    <cellStyle name="Percent 2 6 4 2 2 3 3" xfId="21810" xr:uid="{00000000-0005-0000-0000-000070550000}"/>
    <cellStyle name="Percent 2 6 4 2 2 3 4" xfId="21811" xr:uid="{00000000-0005-0000-0000-000071550000}"/>
    <cellStyle name="Percent 2 6 4 2 2 4" xfId="21812" xr:uid="{00000000-0005-0000-0000-000072550000}"/>
    <cellStyle name="Percent 2 6 4 2 2 5" xfId="21813" xr:uid="{00000000-0005-0000-0000-000073550000}"/>
    <cellStyle name="Percent 2 6 4 2 2 6" xfId="21814" xr:uid="{00000000-0005-0000-0000-000074550000}"/>
    <cellStyle name="Percent 2 6 4 2 3" xfId="21815" xr:uid="{00000000-0005-0000-0000-000075550000}"/>
    <cellStyle name="Percent 2 6 4 2 3 2" xfId="21816" xr:uid="{00000000-0005-0000-0000-000076550000}"/>
    <cellStyle name="Percent 2 6 4 2 3 2 2" xfId="21817" xr:uid="{00000000-0005-0000-0000-000077550000}"/>
    <cellStyle name="Percent 2 6 4 2 3 2 3" xfId="21818" xr:uid="{00000000-0005-0000-0000-000078550000}"/>
    <cellStyle name="Percent 2 6 4 2 3 2 4" xfId="21819" xr:uid="{00000000-0005-0000-0000-000079550000}"/>
    <cellStyle name="Percent 2 6 4 2 3 3" xfId="21820" xr:uid="{00000000-0005-0000-0000-00007A550000}"/>
    <cellStyle name="Percent 2 6 4 2 3 3 2" xfId="21821" xr:uid="{00000000-0005-0000-0000-00007B550000}"/>
    <cellStyle name="Percent 2 6 4 2 3 3 3" xfId="21822" xr:uid="{00000000-0005-0000-0000-00007C550000}"/>
    <cellStyle name="Percent 2 6 4 2 3 3 4" xfId="21823" xr:uid="{00000000-0005-0000-0000-00007D550000}"/>
    <cellStyle name="Percent 2 6 4 2 3 4" xfId="21824" xr:uid="{00000000-0005-0000-0000-00007E550000}"/>
    <cellStyle name="Percent 2 6 4 2 3 5" xfId="21825" xr:uid="{00000000-0005-0000-0000-00007F550000}"/>
    <cellStyle name="Percent 2 6 4 2 3 6" xfId="21826" xr:uid="{00000000-0005-0000-0000-000080550000}"/>
    <cellStyle name="Percent 2 6 4 2 4" xfId="21827" xr:uid="{00000000-0005-0000-0000-000081550000}"/>
    <cellStyle name="Percent 2 6 4 2 4 2" xfId="21828" xr:uid="{00000000-0005-0000-0000-000082550000}"/>
    <cellStyle name="Percent 2 6 4 2 4 3" xfId="21829" xr:uid="{00000000-0005-0000-0000-000083550000}"/>
    <cellStyle name="Percent 2 6 4 2 4 4" xfId="21830" xr:uid="{00000000-0005-0000-0000-000084550000}"/>
    <cellStyle name="Percent 2 6 4 2 5" xfId="21831" xr:uid="{00000000-0005-0000-0000-000085550000}"/>
    <cellStyle name="Percent 2 6 4 2 5 2" xfId="21832" xr:uid="{00000000-0005-0000-0000-000086550000}"/>
    <cellStyle name="Percent 2 6 4 2 5 3" xfId="21833" xr:uid="{00000000-0005-0000-0000-000087550000}"/>
    <cellStyle name="Percent 2 6 4 2 5 4" xfId="21834" xr:uid="{00000000-0005-0000-0000-000088550000}"/>
    <cellStyle name="Percent 2 6 4 2 6" xfId="21835" xr:uid="{00000000-0005-0000-0000-000089550000}"/>
    <cellStyle name="Percent 2 6 4 2 7" xfId="21836" xr:uid="{00000000-0005-0000-0000-00008A550000}"/>
    <cellStyle name="Percent 2 6 4 2 8" xfId="21837" xr:uid="{00000000-0005-0000-0000-00008B550000}"/>
    <cellStyle name="Percent 2 6 4 3" xfId="21838" xr:uid="{00000000-0005-0000-0000-00008C550000}"/>
    <cellStyle name="Percent 2 6 4 3 2" xfId="21839" xr:uid="{00000000-0005-0000-0000-00008D550000}"/>
    <cellStyle name="Percent 2 6 4 3 2 2" xfId="21840" xr:uid="{00000000-0005-0000-0000-00008E550000}"/>
    <cellStyle name="Percent 2 6 4 3 2 2 2" xfId="21841" xr:uid="{00000000-0005-0000-0000-00008F550000}"/>
    <cellStyle name="Percent 2 6 4 3 2 2 3" xfId="21842" xr:uid="{00000000-0005-0000-0000-000090550000}"/>
    <cellStyle name="Percent 2 6 4 3 2 2 4" xfId="21843" xr:uid="{00000000-0005-0000-0000-000091550000}"/>
    <cellStyle name="Percent 2 6 4 3 2 3" xfId="21844" xr:uid="{00000000-0005-0000-0000-000092550000}"/>
    <cellStyle name="Percent 2 6 4 3 2 3 2" xfId="21845" xr:uid="{00000000-0005-0000-0000-000093550000}"/>
    <cellStyle name="Percent 2 6 4 3 2 3 3" xfId="21846" xr:uid="{00000000-0005-0000-0000-000094550000}"/>
    <cellStyle name="Percent 2 6 4 3 2 3 4" xfId="21847" xr:uid="{00000000-0005-0000-0000-000095550000}"/>
    <cellStyle name="Percent 2 6 4 3 2 4" xfId="21848" xr:uid="{00000000-0005-0000-0000-000096550000}"/>
    <cellStyle name="Percent 2 6 4 3 2 5" xfId="21849" xr:uid="{00000000-0005-0000-0000-000097550000}"/>
    <cellStyle name="Percent 2 6 4 3 2 6" xfId="21850" xr:uid="{00000000-0005-0000-0000-000098550000}"/>
    <cellStyle name="Percent 2 6 4 3 3" xfId="21851" xr:uid="{00000000-0005-0000-0000-000099550000}"/>
    <cellStyle name="Percent 2 6 4 3 3 2" xfId="21852" xr:uid="{00000000-0005-0000-0000-00009A550000}"/>
    <cellStyle name="Percent 2 6 4 3 3 2 2" xfId="21853" xr:uid="{00000000-0005-0000-0000-00009B550000}"/>
    <cellStyle name="Percent 2 6 4 3 3 2 3" xfId="21854" xr:uid="{00000000-0005-0000-0000-00009C550000}"/>
    <cellStyle name="Percent 2 6 4 3 3 2 4" xfId="21855" xr:uid="{00000000-0005-0000-0000-00009D550000}"/>
    <cellStyle name="Percent 2 6 4 3 3 3" xfId="21856" xr:uid="{00000000-0005-0000-0000-00009E550000}"/>
    <cellStyle name="Percent 2 6 4 3 3 3 2" xfId="21857" xr:uid="{00000000-0005-0000-0000-00009F550000}"/>
    <cellStyle name="Percent 2 6 4 3 3 3 3" xfId="21858" xr:uid="{00000000-0005-0000-0000-0000A0550000}"/>
    <cellStyle name="Percent 2 6 4 3 3 3 4" xfId="21859" xr:uid="{00000000-0005-0000-0000-0000A1550000}"/>
    <cellStyle name="Percent 2 6 4 3 3 4" xfId="21860" xr:uid="{00000000-0005-0000-0000-0000A2550000}"/>
    <cellStyle name="Percent 2 6 4 3 3 5" xfId="21861" xr:uid="{00000000-0005-0000-0000-0000A3550000}"/>
    <cellStyle name="Percent 2 6 4 3 3 6" xfId="21862" xr:uid="{00000000-0005-0000-0000-0000A4550000}"/>
    <cellStyle name="Percent 2 6 4 3 4" xfId="21863" xr:uid="{00000000-0005-0000-0000-0000A5550000}"/>
    <cellStyle name="Percent 2 6 4 3 4 2" xfId="21864" xr:uid="{00000000-0005-0000-0000-0000A6550000}"/>
    <cellStyle name="Percent 2 6 4 3 4 3" xfId="21865" xr:uid="{00000000-0005-0000-0000-0000A7550000}"/>
    <cellStyle name="Percent 2 6 4 3 4 4" xfId="21866" xr:uid="{00000000-0005-0000-0000-0000A8550000}"/>
    <cellStyle name="Percent 2 6 4 3 5" xfId="21867" xr:uid="{00000000-0005-0000-0000-0000A9550000}"/>
    <cellStyle name="Percent 2 6 4 3 5 2" xfId="21868" xr:uid="{00000000-0005-0000-0000-0000AA550000}"/>
    <cellStyle name="Percent 2 6 4 3 5 3" xfId="21869" xr:uid="{00000000-0005-0000-0000-0000AB550000}"/>
    <cellStyle name="Percent 2 6 4 3 5 4" xfId="21870" xr:uid="{00000000-0005-0000-0000-0000AC550000}"/>
    <cellStyle name="Percent 2 6 4 3 6" xfId="21871" xr:uid="{00000000-0005-0000-0000-0000AD550000}"/>
    <cellStyle name="Percent 2 6 4 3 7" xfId="21872" xr:uid="{00000000-0005-0000-0000-0000AE550000}"/>
    <cellStyle name="Percent 2 6 4 3 8" xfId="21873" xr:uid="{00000000-0005-0000-0000-0000AF550000}"/>
    <cellStyle name="Percent 2 6 4 4" xfId="21874" xr:uid="{00000000-0005-0000-0000-0000B0550000}"/>
    <cellStyle name="Percent 2 6 4 4 2" xfId="21875" xr:uid="{00000000-0005-0000-0000-0000B1550000}"/>
    <cellStyle name="Percent 2 6 4 4 2 2" xfId="21876" xr:uid="{00000000-0005-0000-0000-0000B2550000}"/>
    <cellStyle name="Percent 2 6 4 4 2 3" xfId="21877" xr:uid="{00000000-0005-0000-0000-0000B3550000}"/>
    <cellStyle name="Percent 2 6 4 4 2 4" xfId="21878" xr:uid="{00000000-0005-0000-0000-0000B4550000}"/>
    <cellStyle name="Percent 2 6 4 4 3" xfId="21879" xr:uid="{00000000-0005-0000-0000-0000B5550000}"/>
    <cellStyle name="Percent 2 6 4 4 3 2" xfId="21880" xr:uid="{00000000-0005-0000-0000-0000B6550000}"/>
    <cellStyle name="Percent 2 6 4 4 3 3" xfId="21881" xr:uid="{00000000-0005-0000-0000-0000B7550000}"/>
    <cellStyle name="Percent 2 6 4 4 3 4" xfId="21882" xr:uid="{00000000-0005-0000-0000-0000B8550000}"/>
    <cellStyle name="Percent 2 6 4 4 4" xfId="21883" xr:uid="{00000000-0005-0000-0000-0000B9550000}"/>
    <cellStyle name="Percent 2 6 4 4 5" xfId="21884" xr:uid="{00000000-0005-0000-0000-0000BA550000}"/>
    <cellStyle name="Percent 2 6 4 4 6" xfId="21885" xr:uid="{00000000-0005-0000-0000-0000BB550000}"/>
    <cellStyle name="Percent 2 6 4 5" xfId="21886" xr:uid="{00000000-0005-0000-0000-0000BC550000}"/>
    <cellStyle name="Percent 2 6 4 5 2" xfId="21887" xr:uid="{00000000-0005-0000-0000-0000BD550000}"/>
    <cellStyle name="Percent 2 6 4 5 2 2" xfId="21888" xr:uid="{00000000-0005-0000-0000-0000BE550000}"/>
    <cellStyle name="Percent 2 6 4 5 2 3" xfId="21889" xr:uid="{00000000-0005-0000-0000-0000BF550000}"/>
    <cellStyle name="Percent 2 6 4 5 2 4" xfId="21890" xr:uid="{00000000-0005-0000-0000-0000C0550000}"/>
    <cellStyle name="Percent 2 6 4 5 3" xfId="21891" xr:uid="{00000000-0005-0000-0000-0000C1550000}"/>
    <cellStyle name="Percent 2 6 4 5 3 2" xfId="21892" xr:uid="{00000000-0005-0000-0000-0000C2550000}"/>
    <cellStyle name="Percent 2 6 4 5 3 3" xfId="21893" xr:uid="{00000000-0005-0000-0000-0000C3550000}"/>
    <cellStyle name="Percent 2 6 4 5 3 4" xfId="21894" xr:uid="{00000000-0005-0000-0000-0000C4550000}"/>
    <cellStyle name="Percent 2 6 4 5 4" xfId="21895" xr:uid="{00000000-0005-0000-0000-0000C5550000}"/>
    <cellStyle name="Percent 2 6 4 5 5" xfId="21896" xr:uid="{00000000-0005-0000-0000-0000C6550000}"/>
    <cellStyle name="Percent 2 6 4 5 6" xfId="21897" xr:uid="{00000000-0005-0000-0000-0000C7550000}"/>
    <cellStyle name="Percent 2 6 4 6" xfId="21898" xr:uid="{00000000-0005-0000-0000-0000C8550000}"/>
    <cellStyle name="Percent 2 6 4 6 2" xfId="21899" xr:uid="{00000000-0005-0000-0000-0000C9550000}"/>
    <cellStyle name="Percent 2 6 4 6 3" xfId="21900" xr:uid="{00000000-0005-0000-0000-0000CA550000}"/>
    <cellStyle name="Percent 2 6 4 6 4" xfId="21901" xr:uid="{00000000-0005-0000-0000-0000CB550000}"/>
    <cellStyle name="Percent 2 6 4 7" xfId="21902" xr:uid="{00000000-0005-0000-0000-0000CC550000}"/>
    <cellStyle name="Percent 2 6 4 7 2" xfId="21903" xr:uid="{00000000-0005-0000-0000-0000CD550000}"/>
    <cellStyle name="Percent 2 6 4 7 3" xfId="21904" xr:uid="{00000000-0005-0000-0000-0000CE550000}"/>
    <cellStyle name="Percent 2 6 4 7 4" xfId="21905" xr:uid="{00000000-0005-0000-0000-0000CF550000}"/>
    <cellStyle name="Percent 2 6 4 8" xfId="21906" xr:uid="{00000000-0005-0000-0000-0000D0550000}"/>
    <cellStyle name="Percent 2 6 4 9" xfId="21907" xr:uid="{00000000-0005-0000-0000-0000D1550000}"/>
    <cellStyle name="Percent 2 6 5" xfId="21908" xr:uid="{00000000-0005-0000-0000-0000D2550000}"/>
    <cellStyle name="Percent 2 6 5 2" xfId="21909" xr:uid="{00000000-0005-0000-0000-0000D3550000}"/>
    <cellStyle name="Percent 2 6 5 2 2" xfId="21910" xr:uid="{00000000-0005-0000-0000-0000D4550000}"/>
    <cellStyle name="Percent 2 6 5 2 2 2" xfId="21911" xr:uid="{00000000-0005-0000-0000-0000D5550000}"/>
    <cellStyle name="Percent 2 6 5 2 2 3" xfId="21912" xr:uid="{00000000-0005-0000-0000-0000D6550000}"/>
    <cellStyle name="Percent 2 6 5 2 2 4" xfId="21913" xr:uid="{00000000-0005-0000-0000-0000D7550000}"/>
    <cellStyle name="Percent 2 6 5 2 3" xfId="21914" xr:uid="{00000000-0005-0000-0000-0000D8550000}"/>
    <cellStyle name="Percent 2 6 5 2 3 2" xfId="21915" xr:uid="{00000000-0005-0000-0000-0000D9550000}"/>
    <cellStyle name="Percent 2 6 5 2 3 3" xfId="21916" xr:uid="{00000000-0005-0000-0000-0000DA550000}"/>
    <cellStyle name="Percent 2 6 5 2 3 4" xfId="21917" xr:uid="{00000000-0005-0000-0000-0000DB550000}"/>
    <cellStyle name="Percent 2 6 5 2 4" xfId="21918" xr:uid="{00000000-0005-0000-0000-0000DC550000}"/>
    <cellStyle name="Percent 2 6 5 2 5" xfId="21919" xr:uid="{00000000-0005-0000-0000-0000DD550000}"/>
    <cellStyle name="Percent 2 6 5 2 6" xfId="21920" xr:uid="{00000000-0005-0000-0000-0000DE550000}"/>
    <cellStyle name="Percent 2 6 5 3" xfId="21921" xr:uid="{00000000-0005-0000-0000-0000DF550000}"/>
    <cellStyle name="Percent 2 6 5 3 2" xfId="21922" xr:uid="{00000000-0005-0000-0000-0000E0550000}"/>
    <cellStyle name="Percent 2 6 5 3 2 2" xfId="21923" xr:uid="{00000000-0005-0000-0000-0000E1550000}"/>
    <cellStyle name="Percent 2 6 5 3 2 3" xfId="21924" xr:uid="{00000000-0005-0000-0000-0000E2550000}"/>
    <cellStyle name="Percent 2 6 5 3 2 4" xfId="21925" xr:uid="{00000000-0005-0000-0000-0000E3550000}"/>
    <cellStyle name="Percent 2 6 5 3 3" xfId="21926" xr:uid="{00000000-0005-0000-0000-0000E4550000}"/>
    <cellStyle name="Percent 2 6 5 3 3 2" xfId="21927" xr:uid="{00000000-0005-0000-0000-0000E5550000}"/>
    <cellStyle name="Percent 2 6 5 3 3 3" xfId="21928" xr:uid="{00000000-0005-0000-0000-0000E6550000}"/>
    <cellStyle name="Percent 2 6 5 3 3 4" xfId="21929" xr:uid="{00000000-0005-0000-0000-0000E7550000}"/>
    <cellStyle name="Percent 2 6 5 3 4" xfId="21930" xr:uid="{00000000-0005-0000-0000-0000E8550000}"/>
    <cellStyle name="Percent 2 6 5 3 5" xfId="21931" xr:uid="{00000000-0005-0000-0000-0000E9550000}"/>
    <cellStyle name="Percent 2 6 5 3 6" xfId="21932" xr:uid="{00000000-0005-0000-0000-0000EA550000}"/>
    <cellStyle name="Percent 2 6 5 4" xfId="21933" xr:uid="{00000000-0005-0000-0000-0000EB550000}"/>
    <cellStyle name="Percent 2 6 5 4 2" xfId="21934" xr:uid="{00000000-0005-0000-0000-0000EC550000}"/>
    <cellStyle name="Percent 2 6 5 4 3" xfId="21935" xr:uid="{00000000-0005-0000-0000-0000ED550000}"/>
    <cellStyle name="Percent 2 6 5 4 4" xfId="21936" xr:uid="{00000000-0005-0000-0000-0000EE550000}"/>
    <cellStyle name="Percent 2 6 5 5" xfId="21937" xr:uid="{00000000-0005-0000-0000-0000EF550000}"/>
    <cellStyle name="Percent 2 6 5 5 2" xfId="21938" xr:uid="{00000000-0005-0000-0000-0000F0550000}"/>
    <cellStyle name="Percent 2 6 5 5 3" xfId="21939" xr:uid="{00000000-0005-0000-0000-0000F1550000}"/>
    <cellStyle name="Percent 2 6 5 5 4" xfId="21940" xr:uid="{00000000-0005-0000-0000-0000F2550000}"/>
    <cellStyle name="Percent 2 6 5 6" xfId="21941" xr:uid="{00000000-0005-0000-0000-0000F3550000}"/>
    <cellStyle name="Percent 2 6 5 7" xfId="21942" xr:uid="{00000000-0005-0000-0000-0000F4550000}"/>
    <cellStyle name="Percent 2 6 5 8" xfId="21943" xr:uid="{00000000-0005-0000-0000-0000F5550000}"/>
    <cellStyle name="Percent 2 6 6" xfId="21944" xr:uid="{00000000-0005-0000-0000-0000F6550000}"/>
    <cellStyle name="Percent 2 6 6 2" xfId="21945" xr:uid="{00000000-0005-0000-0000-0000F7550000}"/>
    <cellStyle name="Percent 2 6 6 2 2" xfId="21946" xr:uid="{00000000-0005-0000-0000-0000F8550000}"/>
    <cellStyle name="Percent 2 6 6 2 2 2" xfId="21947" xr:uid="{00000000-0005-0000-0000-0000F9550000}"/>
    <cellStyle name="Percent 2 6 6 2 2 3" xfId="21948" xr:uid="{00000000-0005-0000-0000-0000FA550000}"/>
    <cellStyle name="Percent 2 6 6 2 2 4" xfId="21949" xr:uid="{00000000-0005-0000-0000-0000FB550000}"/>
    <cellStyle name="Percent 2 6 6 2 3" xfId="21950" xr:uid="{00000000-0005-0000-0000-0000FC550000}"/>
    <cellStyle name="Percent 2 6 6 2 3 2" xfId="21951" xr:uid="{00000000-0005-0000-0000-0000FD550000}"/>
    <cellStyle name="Percent 2 6 6 2 3 3" xfId="21952" xr:uid="{00000000-0005-0000-0000-0000FE550000}"/>
    <cellStyle name="Percent 2 6 6 2 3 4" xfId="21953" xr:uid="{00000000-0005-0000-0000-0000FF550000}"/>
    <cellStyle name="Percent 2 6 6 2 4" xfId="21954" xr:uid="{00000000-0005-0000-0000-000000560000}"/>
    <cellStyle name="Percent 2 6 6 2 5" xfId="21955" xr:uid="{00000000-0005-0000-0000-000001560000}"/>
    <cellStyle name="Percent 2 6 6 2 6" xfId="21956" xr:uid="{00000000-0005-0000-0000-000002560000}"/>
    <cellStyle name="Percent 2 6 6 3" xfId="21957" xr:uid="{00000000-0005-0000-0000-000003560000}"/>
    <cellStyle name="Percent 2 6 6 3 2" xfId="21958" xr:uid="{00000000-0005-0000-0000-000004560000}"/>
    <cellStyle name="Percent 2 6 6 3 2 2" xfId="21959" xr:uid="{00000000-0005-0000-0000-000005560000}"/>
    <cellStyle name="Percent 2 6 6 3 2 3" xfId="21960" xr:uid="{00000000-0005-0000-0000-000006560000}"/>
    <cellStyle name="Percent 2 6 6 3 2 4" xfId="21961" xr:uid="{00000000-0005-0000-0000-000007560000}"/>
    <cellStyle name="Percent 2 6 6 3 3" xfId="21962" xr:uid="{00000000-0005-0000-0000-000008560000}"/>
    <cellStyle name="Percent 2 6 6 3 3 2" xfId="21963" xr:uid="{00000000-0005-0000-0000-000009560000}"/>
    <cellStyle name="Percent 2 6 6 3 3 3" xfId="21964" xr:uid="{00000000-0005-0000-0000-00000A560000}"/>
    <cellStyle name="Percent 2 6 6 3 3 4" xfId="21965" xr:uid="{00000000-0005-0000-0000-00000B560000}"/>
    <cellStyle name="Percent 2 6 6 3 4" xfId="21966" xr:uid="{00000000-0005-0000-0000-00000C560000}"/>
    <cellStyle name="Percent 2 6 6 3 5" xfId="21967" xr:uid="{00000000-0005-0000-0000-00000D560000}"/>
    <cellStyle name="Percent 2 6 6 3 6" xfId="21968" xr:uid="{00000000-0005-0000-0000-00000E560000}"/>
    <cellStyle name="Percent 2 6 6 4" xfId="21969" xr:uid="{00000000-0005-0000-0000-00000F560000}"/>
    <cellStyle name="Percent 2 6 6 4 2" xfId="21970" xr:uid="{00000000-0005-0000-0000-000010560000}"/>
    <cellStyle name="Percent 2 6 6 4 3" xfId="21971" xr:uid="{00000000-0005-0000-0000-000011560000}"/>
    <cellStyle name="Percent 2 6 6 4 4" xfId="21972" xr:uid="{00000000-0005-0000-0000-000012560000}"/>
    <cellStyle name="Percent 2 6 6 5" xfId="21973" xr:uid="{00000000-0005-0000-0000-000013560000}"/>
    <cellStyle name="Percent 2 6 6 5 2" xfId="21974" xr:uid="{00000000-0005-0000-0000-000014560000}"/>
    <cellStyle name="Percent 2 6 6 5 3" xfId="21975" xr:uid="{00000000-0005-0000-0000-000015560000}"/>
    <cellStyle name="Percent 2 6 6 5 4" xfId="21976" xr:uid="{00000000-0005-0000-0000-000016560000}"/>
    <cellStyle name="Percent 2 6 6 6" xfId="21977" xr:uid="{00000000-0005-0000-0000-000017560000}"/>
    <cellStyle name="Percent 2 6 6 7" xfId="21978" xr:uid="{00000000-0005-0000-0000-000018560000}"/>
    <cellStyle name="Percent 2 6 6 8" xfId="21979" xr:uid="{00000000-0005-0000-0000-000019560000}"/>
    <cellStyle name="Percent 2 6 7" xfId="21980" xr:uid="{00000000-0005-0000-0000-00001A560000}"/>
    <cellStyle name="Percent 2 6 7 2" xfId="21981" xr:uid="{00000000-0005-0000-0000-00001B560000}"/>
    <cellStyle name="Percent 2 6 7 2 2" xfId="21982" xr:uid="{00000000-0005-0000-0000-00001C560000}"/>
    <cellStyle name="Percent 2 6 7 2 2 2" xfId="21983" xr:uid="{00000000-0005-0000-0000-00001D560000}"/>
    <cellStyle name="Percent 2 6 7 2 2 3" xfId="21984" xr:uid="{00000000-0005-0000-0000-00001E560000}"/>
    <cellStyle name="Percent 2 6 7 2 2 4" xfId="21985" xr:uid="{00000000-0005-0000-0000-00001F560000}"/>
    <cellStyle name="Percent 2 6 7 2 3" xfId="21986" xr:uid="{00000000-0005-0000-0000-000020560000}"/>
    <cellStyle name="Percent 2 6 7 2 3 2" xfId="21987" xr:uid="{00000000-0005-0000-0000-000021560000}"/>
    <cellStyle name="Percent 2 6 7 2 3 3" xfId="21988" xr:uid="{00000000-0005-0000-0000-000022560000}"/>
    <cellStyle name="Percent 2 6 7 2 3 4" xfId="21989" xr:uid="{00000000-0005-0000-0000-000023560000}"/>
    <cellStyle name="Percent 2 6 7 2 4" xfId="21990" xr:uid="{00000000-0005-0000-0000-000024560000}"/>
    <cellStyle name="Percent 2 6 7 2 5" xfId="21991" xr:uid="{00000000-0005-0000-0000-000025560000}"/>
    <cellStyle name="Percent 2 6 7 2 6" xfId="21992" xr:uid="{00000000-0005-0000-0000-000026560000}"/>
    <cellStyle name="Percent 2 6 7 3" xfId="21993" xr:uid="{00000000-0005-0000-0000-000027560000}"/>
    <cellStyle name="Percent 2 6 7 3 2" xfId="21994" xr:uid="{00000000-0005-0000-0000-000028560000}"/>
    <cellStyle name="Percent 2 6 7 3 2 2" xfId="21995" xr:uid="{00000000-0005-0000-0000-000029560000}"/>
    <cellStyle name="Percent 2 6 7 3 2 3" xfId="21996" xr:uid="{00000000-0005-0000-0000-00002A560000}"/>
    <cellStyle name="Percent 2 6 7 3 2 4" xfId="21997" xr:uid="{00000000-0005-0000-0000-00002B560000}"/>
    <cellStyle name="Percent 2 6 7 3 3" xfId="21998" xr:uid="{00000000-0005-0000-0000-00002C560000}"/>
    <cellStyle name="Percent 2 6 7 3 3 2" xfId="21999" xr:uid="{00000000-0005-0000-0000-00002D560000}"/>
    <cellStyle name="Percent 2 6 7 3 3 3" xfId="22000" xr:uid="{00000000-0005-0000-0000-00002E560000}"/>
    <cellStyle name="Percent 2 6 7 3 3 4" xfId="22001" xr:uid="{00000000-0005-0000-0000-00002F560000}"/>
    <cellStyle name="Percent 2 6 7 3 4" xfId="22002" xr:uid="{00000000-0005-0000-0000-000030560000}"/>
    <cellStyle name="Percent 2 6 7 3 5" xfId="22003" xr:uid="{00000000-0005-0000-0000-000031560000}"/>
    <cellStyle name="Percent 2 6 7 3 6" xfId="22004" xr:uid="{00000000-0005-0000-0000-000032560000}"/>
    <cellStyle name="Percent 2 6 7 4" xfId="22005" xr:uid="{00000000-0005-0000-0000-000033560000}"/>
    <cellStyle name="Percent 2 6 7 4 2" xfId="22006" xr:uid="{00000000-0005-0000-0000-000034560000}"/>
    <cellStyle name="Percent 2 6 7 4 3" xfId="22007" xr:uid="{00000000-0005-0000-0000-000035560000}"/>
    <cellStyle name="Percent 2 6 7 4 4" xfId="22008" xr:uid="{00000000-0005-0000-0000-000036560000}"/>
    <cellStyle name="Percent 2 6 7 5" xfId="22009" xr:uid="{00000000-0005-0000-0000-000037560000}"/>
    <cellStyle name="Percent 2 6 7 5 2" xfId="22010" xr:uid="{00000000-0005-0000-0000-000038560000}"/>
    <cellStyle name="Percent 2 6 7 5 3" xfId="22011" xr:uid="{00000000-0005-0000-0000-000039560000}"/>
    <cellStyle name="Percent 2 6 7 5 4" xfId="22012" xr:uid="{00000000-0005-0000-0000-00003A560000}"/>
    <cellStyle name="Percent 2 6 7 6" xfId="22013" xr:uid="{00000000-0005-0000-0000-00003B560000}"/>
    <cellStyle name="Percent 2 6 7 7" xfId="22014" xr:uid="{00000000-0005-0000-0000-00003C560000}"/>
    <cellStyle name="Percent 2 6 7 8" xfId="22015" xr:uid="{00000000-0005-0000-0000-00003D560000}"/>
    <cellStyle name="Percent 2 6 8" xfId="22016" xr:uid="{00000000-0005-0000-0000-00003E560000}"/>
    <cellStyle name="Percent 2 6 8 2" xfId="22017" xr:uid="{00000000-0005-0000-0000-00003F560000}"/>
    <cellStyle name="Percent 2 6 8 2 2" xfId="22018" xr:uid="{00000000-0005-0000-0000-000040560000}"/>
    <cellStyle name="Percent 2 6 8 2 3" xfId="22019" xr:uid="{00000000-0005-0000-0000-000041560000}"/>
    <cellStyle name="Percent 2 6 8 2 4" xfId="22020" xr:uid="{00000000-0005-0000-0000-000042560000}"/>
    <cellStyle name="Percent 2 6 8 3" xfId="22021" xr:uid="{00000000-0005-0000-0000-000043560000}"/>
    <cellStyle name="Percent 2 6 8 3 2" xfId="22022" xr:uid="{00000000-0005-0000-0000-000044560000}"/>
    <cellStyle name="Percent 2 6 8 3 3" xfId="22023" xr:uid="{00000000-0005-0000-0000-000045560000}"/>
    <cellStyle name="Percent 2 6 8 3 4" xfId="22024" xr:uid="{00000000-0005-0000-0000-000046560000}"/>
    <cellStyle name="Percent 2 6 8 4" xfId="22025" xr:uid="{00000000-0005-0000-0000-000047560000}"/>
    <cellStyle name="Percent 2 6 8 5" xfId="22026" xr:uid="{00000000-0005-0000-0000-000048560000}"/>
    <cellStyle name="Percent 2 6 8 6" xfId="22027" xr:uid="{00000000-0005-0000-0000-000049560000}"/>
    <cellStyle name="Percent 2 6 9" xfId="22028" xr:uid="{00000000-0005-0000-0000-00004A560000}"/>
    <cellStyle name="Percent 2 6 9 2" xfId="22029" xr:uid="{00000000-0005-0000-0000-00004B560000}"/>
    <cellStyle name="Percent 2 6 9 2 2" xfId="22030" xr:uid="{00000000-0005-0000-0000-00004C560000}"/>
    <cellStyle name="Percent 2 6 9 2 3" xfId="22031" xr:uid="{00000000-0005-0000-0000-00004D560000}"/>
    <cellStyle name="Percent 2 6 9 2 4" xfId="22032" xr:uid="{00000000-0005-0000-0000-00004E560000}"/>
    <cellStyle name="Percent 2 6 9 3" xfId="22033" xr:uid="{00000000-0005-0000-0000-00004F560000}"/>
    <cellStyle name="Percent 2 6 9 3 2" xfId="22034" xr:uid="{00000000-0005-0000-0000-000050560000}"/>
    <cellStyle name="Percent 2 6 9 3 3" xfId="22035" xr:uid="{00000000-0005-0000-0000-000051560000}"/>
    <cellStyle name="Percent 2 6 9 3 4" xfId="22036" xr:uid="{00000000-0005-0000-0000-000052560000}"/>
    <cellStyle name="Percent 2 6 9 4" xfId="22037" xr:uid="{00000000-0005-0000-0000-000053560000}"/>
    <cellStyle name="Percent 2 6 9 5" xfId="22038" xr:uid="{00000000-0005-0000-0000-000054560000}"/>
    <cellStyle name="Percent 2 6 9 6" xfId="22039" xr:uid="{00000000-0005-0000-0000-000055560000}"/>
    <cellStyle name="Percent 2 7" xfId="22040" xr:uid="{00000000-0005-0000-0000-000056560000}"/>
    <cellStyle name="Percent 2 7 10" xfId="22041" xr:uid="{00000000-0005-0000-0000-000057560000}"/>
    <cellStyle name="Percent 2 7 10 2" xfId="22042" xr:uid="{00000000-0005-0000-0000-000058560000}"/>
    <cellStyle name="Percent 2 7 10 3" xfId="22043" xr:uid="{00000000-0005-0000-0000-000059560000}"/>
    <cellStyle name="Percent 2 7 10 4" xfId="22044" xr:uid="{00000000-0005-0000-0000-00005A560000}"/>
    <cellStyle name="Percent 2 7 11" xfId="22045" xr:uid="{00000000-0005-0000-0000-00005B560000}"/>
    <cellStyle name="Percent 2 7 12" xfId="22046" xr:uid="{00000000-0005-0000-0000-00005C560000}"/>
    <cellStyle name="Percent 2 7 13" xfId="22047" xr:uid="{00000000-0005-0000-0000-00005D560000}"/>
    <cellStyle name="Percent 2 7 2" xfId="22048" xr:uid="{00000000-0005-0000-0000-00005E560000}"/>
    <cellStyle name="Percent 2 7 2 10" xfId="22049" xr:uid="{00000000-0005-0000-0000-00005F560000}"/>
    <cellStyle name="Percent 2 7 2 11" xfId="22050" xr:uid="{00000000-0005-0000-0000-000060560000}"/>
    <cellStyle name="Percent 2 7 2 12" xfId="22051" xr:uid="{00000000-0005-0000-0000-000061560000}"/>
    <cellStyle name="Percent 2 7 2 2" xfId="22052" xr:uid="{00000000-0005-0000-0000-000062560000}"/>
    <cellStyle name="Percent 2 7 2 2 10" xfId="22053" xr:uid="{00000000-0005-0000-0000-000063560000}"/>
    <cellStyle name="Percent 2 7 2 2 2" xfId="22054" xr:uid="{00000000-0005-0000-0000-000064560000}"/>
    <cellStyle name="Percent 2 7 2 2 2 2" xfId="22055" xr:uid="{00000000-0005-0000-0000-000065560000}"/>
    <cellStyle name="Percent 2 7 2 2 2 2 2" xfId="22056" xr:uid="{00000000-0005-0000-0000-000066560000}"/>
    <cellStyle name="Percent 2 7 2 2 2 2 2 2" xfId="22057" xr:uid="{00000000-0005-0000-0000-000067560000}"/>
    <cellStyle name="Percent 2 7 2 2 2 2 2 3" xfId="22058" xr:uid="{00000000-0005-0000-0000-000068560000}"/>
    <cellStyle name="Percent 2 7 2 2 2 2 2 4" xfId="22059" xr:uid="{00000000-0005-0000-0000-000069560000}"/>
    <cellStyle name="Percent 2 7 2 2 2 2 3" xfId="22060" xr:uid="{00000000-0005-0000-0000-00006A560000}"/>
    <cellStyle name="Percent 2 7 2 2 2 2 3 2" xfId="22061" xr:uid="{00000000-0005-0000-0000-00006B560000}"/>
    <cellStyle name="Percent 2 7 2 2 2 2 3 3" xfId="22062" xr:uid="{00000000-0005-0000-0000-00006C560000}"/>
    <cellStyle name="Percent 2 7 2 2 2 2 3 4" xfId="22063" xr:uid="{00000000-0005-0000-0000-00006D560000}"/>
    <cellStyle name="Percent 2 7 2 2 2 2 4" xfId="22064" xr:uid="{00000000-0005-0000-0000-00006E560000}"/>
    <cellStyle name="Percent 2 7 2 2 2 2 5" xfId="22065" xr:uid="{00000000-0005-0000-0000-00006F560000}"/>
    <cellStyle name="Percent 2 7 2 2 2 2 6" xfId="22066" xr:uid="{00000000-0005-0000-0000-000070560000}"/>
    <cellStyle name="Percent 2 7 2 2 2 3" xfId="22067" xr:uid="{00000000-0005-0000-0000-000071560000}"/>
    <cellStyle name="Percent 2 7 2 2 2 3 2" xfId="22068" xr:uid="{00000000-0005-0000-0000-000072560000}"/>
    <cellStyle name="Percent 2 7 2 2 2 3 2 2" xfId="22069" xr:uid="{00000000-0005-0000-0000-000073560000}"/>
    <cellStyle name="Percent 2 7 2 2 2 3 2 3" xfId="22070" xr:uid="{00000000-0005-0000-0000-000074560000}"/>
    <cellStyle name="Percent 2 7 2 2 2 3 2 4" xfId="22071" xr:uid="{00000000-0005-0000-0000-000075560000}"/>
    <cellStyle name="Percent 2 7 2 2 2 3 3" xfId="22072" xr:uid="{00000000-0005-0000-0000-000076560000}"/>
    <cellStyle name="Percent 2 7 2 2 2 3 3 2" xfId="22073" xr:uid="{00000000-0005-0000-0000-000077560000}"/>
    <cellStyle name="Percent 2 7 2 2 2 3 3 3" xfId="22074" xr:uid="{00000000-0005-0000-0000-000078560000}"/>
    <cellStyle name="Percent 2 7 2 2 2 3 3 4" xfId="22075" xr:uid="{00000000-0005-0000-0000-000079560000}"/>
    <cellStyle name="Percent 2 7 2 2 2 3 4" xfId="22076" xr:uid="{00000000-0005-0000-0000-00007A560000}"/>
    <cellStyle name="Percent 2 7 2 2 2 3 5" xfId="22077" xr:uid="{00000000-0005-0000-0000-00007B560000}"/>
    <cellStyle name="Percent 2 7 2 2 2 3 6" xfId="22078" xr:uid="{00000000-0005-0000-0000-00007C560000}"/>
    <cellStyle name="Percent 2 7 2 2 2 4" xfId="22079" xr:uid="{00000000-0005-0000-0000-00007D560000}"/>
    <cellStyle name="Percent 2 7 2 2 2 4 2" xfId="22080" xr:uid="{00000000-0005-0000-0000-00007E560000}"/>
    <cellStyle name="Percent 2 7 2 2 2 4 3" xfId="22081" xr:uid="{00000000-0005-0000-0000-00007F560000}"/>
    <cellStyle name="Percent 2 7 2 2 2 4 4" xfId="22082" xr:uid="{00000000-0005-0000-0000-000080560000}"/>
    <cellStyle name="Percent 2 7 2 2 2 5" xfId="22083" xr:uid="{00000000-0005-0000-0000-000081560000}"/>
    <cellStyle name="Percent 2 7 2 2 2 5 2" xfId="22084" xr:uid="{00000000-0005-0000-0000-000082560000}"/>
    <cellStyle name="Percent 2 7 2 2 2 5 3" xfId="22085" xr:uid="{00000000-0005-0000-0000-000083560000}"/>
    <cellStyle name="Percent 2 7 2 2 2 5 4" xfId="22086" xr:uid="{00000000-0005-0000-0000-000084560000}"/>
    <cellStyle name="Percent 2 7 2 2 2 6" xfId="22087" xr:uid="{00000000-0005-0000-0000-000085560000}"/>
    <cellStyle name="Percent 2 7 2 2 2 7" xfId="22088" xr:uid="{00000000-0005-0000-0000-000086560000}"/>
    <cellStyle name="Percent 2 7 2 2 2 8" xfId="22089" xr:uid="{00000000-0005-0000-0000-000087560000}"/>
    <cellStyle name="Percent 2 7 2 2 3" xfId="22090" xr:uid="{00000000-0005-0000-0000-000088560000}"/>
    <cellStyle name="Percent 2 7 2 2 3 2" xfId="22091" xr:uid="{00000000-0005-0000-0000-000089560000}"/>
    <cellStyle name="Percent 2 7 2 2 3 2 2" xfId="22092" xr:uid="{00000000-0005-0000-0000-00008A560000}"/>
    <cellStyle name="Percent 2 7 2 2 3 2 2 2" xfId="22093" xr:uid="{00000000-0005-0000-0000-00008B560000}"/>
    <cellStyle name="Percent 2 7 2 2 3 2 2 3" xfId="22094" xr:uid="{00000000-0005-0000-0000-00008C560000}"/>
    <cellStyle name="Percent 2 7 2 2 3 2 2 4" xfId="22095" xr:uid="{00000000-0005-0000-0000-00008D560000}"/>
    <cellStyle name="Percent 2 7 2 2 3 2 3" xfId="22096" xr:uid="{00000000-0005-0000-0000-00008E560000}"/>
    <cellStyle name="Percent 2 7 2 2 3 2 3 2" xfId="22097" xr:uid="{00000000-0005-0000-0000-00008F560000}"/>
    <cellStyle name="Percent 2 7 2 2 3 2 3 3" xfId="22098" xr:uid="{00000000-0005-0000-0000-000090560000}"/>
    <cellStyle name="Percent 2 7 2 2 3 2 3 4" xfId="22099" xr:uid="{00000000-0005-0000-0000-000091560000}"/>
    <cellStyle name="Percent 2 7 2 2 3 2 4" xfId="22100" xr:uid="{00000000-0005-0000-0000-000092560000}"/>
    <cellStyle name="Percent 2 7 2 2 3 2 5" xfId="22101" xr:uid="{00000000-0005-0000-0000-000093560000}"/>
    <cellStyle name="Percent 2 7 2 2 3 2 6" xfId="22102" xr:uid="{00000000-0005-0000-0000-000094560000}"/>
    <cellStyle name="Percent 2 7 2 2 3 3" xfId="22103" xr:uid="{00000000-0005-0000-0000-000095560000}"/>
    <cellStyle name="Percent 2 7 2 2 3 3 2" xfId="22104" xr:uid="{00000000-0005-0000-0000-000096560000}"/>
    <cellStyle name="Percent 2 7 2 2 3 3 2 2" xfId="22105" xr:uid="{00000000-0005-0000-0000-000097560000}"/>
    <cellStyle name="Percent 2 7 2 2 3 3 2 3" xfId="22106" xr:uid="{00000000-0005-0000-0000-000098560000}"/>
    <cellStyle name="Percent 2 7 2 2 3 3 2 4" xfId="22107" xr:uid="{00000000-0005-0000-0000-000099560000}"/>
    <cellStyle name="Percent 2 7 2 2 3 3 3" xfId="22108" xr:uid="{00000000-0005-0000-0000-00009A560000}"/>
    <cellStyle name="Percent 2 7 2 2 3 3 3 2" xfId="22109" xr:uid="{00000000-0005-0000-0000-00009B560000}"/>
    <cellStyle name="Percent 2 7 2 2 3 3 3 3" xfId="22110" xr:uid="{00000000-0005-0000-0000-00009C560000}"/>
    <cellStyle name="Percent 2 7 2 2 3 3 3 4" xfId="22111" xr:uid="{00000000-0005-0000-0000-00009D560000}"/>
    <cellStyle name="Percent 2 7 2 2 3 3 4" xfId="22112" xr:uid="{00000000-0005-0000-0000-00009E560000}"/>
    <cellStyle name="Percent 2 7 2 2 3 3 5" xfId="22113" xr:uid="{00000000-0005-0000-0000-00009F560000}"/>
    <cellStyle name="Percent 2 7 2 2 3 3 6" xfId="22114" xr:uid="{00000000-0005-0000-0000-0000A0560000}"/>
    <cellStyle name="Percent 2 7 2 2 3 4" xfId="22115" xr:uid="{00000000-0005-0000-0000-0000A1560000}"/>
    <cellStyle name="Percent 2 7 2 2 3 4 2" xfId="22116" xr:uid="{00000000-0005-0000-0000-0000A2560000}"/>
    <cellStyle name="Percent 2 7 2 2 3 4 3" xfId="22117" xr:uid="{00000000-0005-0000-0000-0000A3560000}"/>
    <cellStyle name="Percent 2 7 2 2 3 4 4" xfId="22118" xr:uid="{00000000-0005-0000-0000-0000A4560000}"/>
    <cellStyle name="Percent 2 7 2 2 3 5" xfId="22119" xr:uid="{00000000-0005-0000-0000-0000A5560000}"/>
    <cellStyle name="Percent 2 7 2 2 3 5 2" xfId="22120" xr:uid="{00000000-0005-0000-0000-0000A6560000}"/>
    <cellStyle name="Percent 2 7 2 2 3 5 3" xfId="22121" xr:uid="{00000000-0005-0000-0000-0000A7560000}"/>
    <cellStyle name="Percent 2 7 2 2 3 5 4" xfId="22122" xr:uid="{00000000-0005-0000-0000-0000A8560000}"/>
    <cellStyle name="Percent 2 7 2 2 3 6" xfId="22123" xr:uid="{00000000-0005-0000-0000-0000A9560000}"/>
    <cellStyle name="Percent 2 7 2 2 3 7" xfId="22124" xr:uid="{00000000-0005-0000-0000-0000AA560000}"/>
    <cellStyle name="Percent 2 7 2 2 3 8" xfId="22125" xr:uid="{00000000-0005-0000-0000-0000AB560000}"/>
    <cellStyle name="Percent 2 7 2 2 4" xfId="22126" xr:uid="{00000000-0005-0000-0000-0000AC560000}"/>
    <cellStyle name="Percent 2 7 2 2 4 2" xfId="22127" xr:uid="{00000000-0005-0000-0000-0000AD560000}"/>
    <cellStyle name="Percent 2 7 2 2 4 2 2" xfId="22128" xr:uid="{00000000-0005-0000-0000-0000AE560000}"/>
    <cellStyle name="Percent 2 7 2 2 4 2 3" xfId="22129" xr:uid="{00000000-0005-0000-0000-0000AF560000}"/>
    <cellStyle name="Percent 2 7 2 2 4 2 4" xfId="22130" xr:uid="{00000000-0005-0000-0000-0000B0560000}"/>
    <cellStyle name="Percent 2 7 2 2 4 3" xfId="22131" xr:uid="{00000000-0005-0000-0000-0000B1560000}"/>
    <cellStyle name="Percent 2 7 2 2 4 3 2" xfId="22132" xr:uid="{00000000-0005-0000-0000-0000B2560000}"/>
    <cellStyle name="Percent 2 7 2 2 4 3 3" xfId="22133" xr:uid="{00000000-0005-0000-0000-0000B3560000}"/>
    <cellStyle name="Percent 2 7 2 2 4 3 4" xfId="22134" xr:uid="{00000000-0005-0000-0000-0000B4560000}"/>
    <cellStyle name="Percent 2 7 2 2 4 4" xfId="22135" xr:uid="{00000000-0005-0000-0000-0000B5560000}"/>
    <cellStyle name="Percent 2 7 2 2 4 5" xfId="22136" xr:uid="{00000000-0005-0000-0000-0000B6560000}"/>
    <cellStyle name="Percent 2 7 2 2 4 6" xfId="22137" xr:uid="{00000000-0005-0000-0000-0000B7560000}"/>
    <cellStyle name="Percent 2 7 2 2 5" xfId="22138" xr:uid="{00000000-0005-0000-0000-0000B8560000}"/>
    <cellStyle name="Percent 2 7 2 2 5 2" xfId="22139" xr:uid="{00000000-0005-0000-0000-0000B9560000}"/>
    <cellStyle name="Percent 2 7 2 2 5 2 2" xfId="22140" xr:uid="{00000000-0005-0000-0000-0000BA560000}"/>
    <cellStyle name="Percent 2 7 2 2 5 2 3" xfId="22141" xr:uid="{00000000-0005-0000-0000-0000BB560000}"/>
    <cellStyle name="Percent 2 7 2 2 5 2 4" xfId="22142" xr:uid="{00000000-0005-0000-0000-0000BC560000}"/>
    <cellStyle name="Percent 2 7 2 2 5 3" xfId="22143" xr:uid="{00000000-0005-0000-0000-0000BD560000}"/>
    <cellStyle name="Percent 2 7 2 2 5 3 2" xfId="22144" xr:uid="{00000000-0005-0000-0000-0000BE560000}"/>
    <cellStyle name="Percent 2 7 2 2 5 3 3" xfId="22145" xr:uid="{00000000-0005-0000-0000-0000BF560000}"/>
    <cellStyle name="Percent 2 7 2 2 5 3 4" xfId="22146" xr:uid="{00000000-0005-0000-0000-0000C0560000}"/>
    <cellStyle name="Percent 2 7 2 2 5 4" xfId="22147" xr:uid="{00000000-0005-0000-0000-0000C1560000}"/>
    <cellStyle name="Percent 2 7 2 2 5 5" xfId="22148" xr:uid="{00000000-0005-0000-0000-0000C2560000}"/>
    <cellStyle name="Percent 2 7 2 2 5 6" xfId="22149" xr:uid="{00000000-0005-0000-0000-0000C3560000}"/>
    <cellStyle name="Percent 2 7 2 2 6" xfId="22150" xr:uid="{00000000-0005-0000-0000-0000C4560000}"/>
    <cellStyle name="Percent 2 7 2 2 6 2" xfId="22151" xr:uid="{00000000-0005-0000-0000-0000C5560000}"/>
    <cellStyle name="Percent 2 7 2 2 6 3" xfId="22152" xr:uid="{00000000-0005-0000-0000-0000C6560000}"/>
    <cellStyle name="Percent 2 7 2 2 6 4" xfId="22153" xr:uid="{00000000-0005-0000-0000-0000C7560000}"/>
    <cellStyle name="Percent 2 7 2 2 7" xfId="22154" xr:uid="{00000000-0005-0000-0000-0000C8560000}"/>
    <cellStyle name="Percent 2 7 2 2 7 2" xfId="22155" xr:uid="{00000000-0005-0000-0000-0000C9560000}"/>
    <cellStyle name="Percent 2 7 2 2 7 3" xfId="22156" xr:uid="{00000000-0005-0000-0000-0000CA560000}"/>
    <cellStyle name="Percent 2 7 2 2 7 4" xfId="22157" xr:uid="{00000000-0005-0000-0000-0000CB560000}"/>
    <cellStyle name="Percent 2 7 2 2 8" xfId="22158" xr:uid="{00000000-0005-0000-0000-0000CC560000}"/>
    <cellStyle name="Percent 2 7 2 2 9" xfId="22159" xr:uid="{00000000-0005-0000-0000-0000CD560000}"/>
    <cellStyle name="Percent 2 7 2 3" xfId="22160" xr:uid="{00000000-0005-0000-0000-0000CE560000}"/>
    <cellStyle name="Percent 2 7 2 3 2" xfId="22161" xr:uid="{00000000-0005-0000-0000-0000CF560000}"/>
    <cellStyle name="Percent 2 7 2 3 2 2" xfId="22162" xr:uid="{00000000-0005-0000-0000-0000D0560000}"/>
    <cellStyle name="Percent 2 7 2 3 2 2 2" xfId="22163" xr:uid="{00000000-0005-0000-0000-0000D1560000}"/>
    <cellStyle name="Percent 2 7 2 3 2 2 3" xfId="22164" xr:uid="{00000000-0005-0000-0000-0000D2560000}"/>
    <cellStyle name="Percent 2 7 2 3 2 2 4" xfId="22165" xr:uid="{00000000-0005-0000-0000-0000D3560000}"/>
    <cellStyle name="Percent 2 7 2 3 2 3" xfId="22166" xr:uid="{00000000-0005-0000-0000-0000D4560000}"/>
    <cellStyle name="Percent 2 7 2 3 2 3 2" xfId="22167" xr:uid="{00000000-0005-0000-0000-0000D5560000}"/>
    <cellStyle name="Percent 2 7 2 3 2 3 3" xfId="22168" xr:uid="{00000000-0005-0000-0000-0000D6560000}"/>
    <cellStyle name="Percent 2 7 2 3 2 3 4" xfId="22169" xr:uid="{00000000-0005-0000-0000-0000D7560000}"/>
    <cellStyle name="Percent 2 7 2 3 2 4" xfId="22170" xr:uid="{00000000-0005-0000-0000-0000D8560000}"/>
    <cellStyle name="Percent 2 7 2 3 2 5" xfId="22171" xr:uid="{00000000-0005-0000-0000-0000D9560000}"/>
    <cellStyle name="Percent 2 7 2 3 2 6" xfId="22172" xr:uid="{00000000-0005-0000-0000-0000DA560000}"/>
    <cellStyle name="Percent 2 7 2 3 3" xfId="22173" xr:uid="{00000000-0005-0000-0000-0000DB560000}"/>
    <cellStyle name="Percent 2 7 2 3 3 2" xfId="22174" xr:uid="{00000000-0005-0000-0000-0000DC560000}"/>
    <cellStyle name="Percent 2 7 2 3 3 2 2" xfId="22175" xr:uid="{00000000-0005-0000-0000-0000DD560000}"/>
    <cellStyle name="Percent 2 7 2 3 3 2 3" xfId="22176" xr:uid="{00000000-0005-0000-0000-0000DE560000}"/>
    <cellStyle name="Percent 2 7 2 3 3 2 4" xfId="22177" xr:uid="{00000000-0005-0000-0000-0000DF560000}"/>
    <cellStyle name="Percent 2 7 2 3 3 3" xfId="22178" xr:uid="{00000000-0005-0000-0000-0000E0560000}"/>
    <cellStyle name="Percent 2 7 2 3 3 3 2" xfId="22179" xr:uid="{00000000-0005-0000-0000-0000E1560000}"/>
    <cellStyle name="Percent 2 7 2 3 3 3 3" xfId="22180" xr:uid="{00000000-0005-0000-0000-0000E2560000}"/>
    <cellStyle name="Percent 2 7 2 3 3 3 4" xfId="22181" xr:uid="{00000000-0005-0000-0000-0000E3560000}"/>
    <cellStyle name="Percent 2 7 2 3 3 4" xfId="22182" xr:uid="{00000000-0005-0000-0000-0000E4560000}"/>
    <cellStyle name="Percent 2 7 2 3 3 5" xfId="22183" xr:uid="{00000000-0005-0000-0000-0000E5560000}"/>
    <cellStyle name="Percent 2 7 2 3 3 6" xfId="22184" xr:uid="{00000000-0005-0000-0000-0000E6560000}"/>
    <cellStyle name="Percent 2 7 2 3 4" xfId="22185" xr:uid="{00000000-0005-0000-0000-0000E7560000}"/>
    <cellStyle name="Percent 2 7 2 3 4 2" xfId="22186" xr:uid="{00000000-0005-0000-0000-0000E8560000}"/>
    <cellStyle name="Percent 2 7 2 3 4 3" xfId="22187" xr:uid="{00000000-0005-0000-0000-0000E9560000}"/>
    <cellStyle name="Percent 2 7 2 3 4 4" xfId="22188" xr:uid="{00000000-0005-0000-0000-0000EA560000}"/>
    <cellStyle name="Percent 2 7 2 3 5" xfId="22189" xr:uid="{00000000-0005-0000-0000-0000EB560000}"/>
    <cellStyle name="Percent 2 7 2 3 5 2" xfId="22190" xr:uid="{00000000-0005-0000-0000-0000EC560000}"/>
    <cellStyle name="Percent 2 7 2 3 5 3" xfId="22191" xr:uid="{00000000-0005-0000-0000-0000ED560000}"/>
    <cellStyle name="Percent 2 7 2 3 5 4" xfId="22192" xr:uid="{00000000-0005-0000-0000-0000EE560000}"/>
    <cellStyle name="Percent 2 7 2 3 6" xfId="22193" xr:uid="{00000000-0005-0000-0000-0000EF560000}"/>
    <cellStyle name="Percent 2 7 2 3 7" xfId="22194" xr:uid="{00000000-0005-0000-0000-0000F0560000}"/>
    <cellStyle name="Percent 2 7 2 3 8" xfId="22195" xr:uid="{00000000-0005-0000-0000-0000F1560000}"/>
    <cellStyle name="Percent 2 7 2 4" xfId="22196" xr:uid="{00000000-0005-0000-0000-0000F2560000}"/>
    <cellStyle name="Percent 2 7 2 4 2" xfId="22197" xr:uid="{00000000-0005-0000-0000-0000F3560000}"/>
    <cellStyle name="Percent 2 7 2 4 2 2" xfId="22198" xr:uid="{00000000-0005-0000-0000-0000F4560000}"/>
    <cellStyle name="Percent 2 7 2 4 2 2 2" xfId="22199" xr:uid="{00000000-0005-0000-0000-0000F5560000}"/>
    <cellStyle name="Percent 2 7 2 4 2 2 3" xfId="22200" xr:uid="{00000000-0005-0000-0000-0000F6560000}"/>
    <cellStyle name="Percent 2 7 2 4 2 2 4" xfId="22201" xr:uid="{00000000-0005-0000-0000-0000F7560000}"/>
    <cellStyle name="Percent 2 7 2 4 2 3" xfId="22202" xr:uid="{00000000-0005-0000-0000-0000F8560000}"/>
    <cellStyle name="Percent 2 7 2 4 2 3 2" xfId="22203" xr:uid="{00000000-0005-0000-0000-0000F9560000}"/>
    <cellStyle name="Percent 2 7 2 4 2 3 3" xfId="22204" xr:uid="{00000000-0005-0000-0000-0000FA560000}"/>
    <cellStyle name="Percent 2 7 2 4 2 3 4" xfId="22205" xr:uid="{00000000-0005-0000-0000-0000FB560000}"/>
    <cellStyle name="Percent 2 7 2 4 2 4" xfId="22206" xr:uid="{00000000-0005-0000-0000-0000FC560000}"/>
    <cellStyle name="Percent 2 7 2 4 2 5" xfId="22207" xr:uid="{00000000-0005-0000-0000-0000FD560000}"/>
    <cellStyle name="Percent 2 7 2 4 2 6" xfId="22208" xr:uid="{00000000-0005-0000-0000-0000FE560000}"/>
    <cellStyle name="Percent 2 7 2 4 3" xfId="22209" xr:uid="{00000000-0005-0000-0000-0000FF560000}"/>
    <cellStyle name="Percent 2 7 2 4 3 2" xfId="22210" xr:uid="{00000000-0005-0000-0000-000000570000}"/>
    <cellStyle name="Percent 2 7 2 4 3 2 2" xfId="22211" xr:uid="{00000000-0005-0000-0000-000001570000}"/>
    <cellStyle name="Percent 2 7 2 4 3 2 3" xfId="22212" xr:uid="{00000000-0005-0000-0000-000002570000}"/>
    <cellStyle name="Percent 2 7 2 4 3 2 4" xfId="22213" xr:uid="{00000000-0005-0000-0000-000003570000}"/>
    <cellStyle name="Percent 2 7 2 4 3 3" xfId="22214" xr:uid="{00000000-0005-0000-0000-000004570000}"/>
    <cellStyle name="Percent 2 7 2 4 3 3 2" xfId="22215" xr:uid="{00000000-0005-0000-0000-000005570000}"/>
    <cellStyle name="Percent 2 7 2 4 3 3 3" xfId="22216" xr:uid="{00000000-0005-0000-0000-000006570000}"/>
    <cellStyle name="Percent 2 7 2 4 3 3 4" xfId="22217" xr:uid="{00000000-0005-0000-0000-000007570000}"/>
    <cellStyle name="Percent 2 7 2 4 3 4" xfId="22218" xr:uid="{00000000-0005-0000-0000-000008570000}"/>
    <cellStyle name="Percent 2 7 2 4 3 5" xfId="22219" xr:uid="{00000000-0005-0000-0000-000009570000}"/>
    <cellStyle name="Percent 2 7 2 4 3 6" xfId="22220" xr:uid="{00000000-0005-0000-0000-00000A570000}"/>
    <cellStyle name="Percent 2 7 2 4 4" xfId="22221" xr:uid="{00000000-0005-0000-0000-00000B570000}"/>
    <cellStyle name="Percent 2 7 2 4 4 2" xfId="22222" xr:uid="{00000000-0005-0000-0000-00000C570000}"/>
    <cellStyle name="Percent 2 7 2 4 4 3" xfId="22223" xr:uid="{00000000-0005-0000-0000-00000D570000}"/>
    <cellStyle name="Percent 2 7 2 4 4 4" xfId="22224" xr:uid="{00000000-0005-0000-0000-00000E570000}"/>
    <cellStyle name="Percent 2 7 2 4 5" xfId="22225" xr:uid="{00000000-0005-0000-0000-00000F570000}"/>
    <cellStyle name="Percent 2 7 2 4 5 2" xfId="22226" xr:uid="{00000000-0005-0000-0000-000010570000}"/>
    <cellStyle name="Percent 2 7 2 4 5 3" xfId="22227" xr:uid="{00000000-0005-0000-0000-000011570000}"/>
    <cellStyle name="Percent 2 7 2 4 5 4" xfId="22228" xr:uid="{00000000-0005-0000-0000-000012570000}"/>
    <cellStyle name="Percent 2 7 2 4 6" xfId="22229" xr:uid="{00000000-0005-0000-0000-000013570000}"/>
    <cellStyle name="Percent 2 7 2 4 7" xfId="22230" xr:uid="{00000000-0005-0000-0000-000014570000}"/>
    <cellStyle name="Percent 2 7 2 4 8" xfId="22231" xr:uid="{00000000-0005-0000-0000-000015570000}"/>
    <cellStyle name="Percent 2 7 2 5" xfId="22232" xr:uid="{00000000-0005-0000-0000-000016570000}"/>
    <cellStyle name="Percent 2 7 2 5 2" xfId="22233" xr:uid="{00000000-0005-0000-0000-000017570000}"/>
    <cellStyle name="Percent 2 7 2 5 2 2" xfId="22234" xr:uid="{00000000-0005-0000-0000-000018570000}"/>
    <cellStyle name="Percent 2 7 2 5 2 2 2" xfId="22235" xr:uid="{00000000-0005-0000-0000-000019570000}"/>
    <cellStyle name="Percent 2 7 2 5 2 2 3" xfId="22236" xr:uid="{00000000-0005-0000-0000-00001A570000}"/>
    <cellStyle name="Percent 2 7 2 5 2 2 4" xfId="22237" xr:uid="{00000000-0005-0000-0000-00001B570000}"/>
    <cellStyle name="Percent 2 7 2 5 2 3" xfId="22238" xr:uid="{00000000-0005-0000-0000-00001C570000}"/>
    <cellStyle name="Percent 2 7 2 5 2 3 2" xfId="22239" xr:uid="{00000000-0005-0000-0000-00001D570000}"/>
    <cellStyle name="Percent 2 7 2 5 2 3 3" xfId="22240" xr:uid="{00000000-0005-0000-0000-00001E570000}"/>
    <cellStyle name="Percent 2 7 2 5 2 3 4" xfId="22241" xr:uid="{00000000-0005-0000-0000-00001F570000}"/>
    <cellStyle name="Percent 2 7 2 5 2 4" xfId="22242" xr:uid="{00000000-0005-0000-0000-000020570000}"/>
    <cellStyle name="Percent 2 7 2 5 2 5" xfId="22243" xr:uid="{00000000-0005-0000-0000-000021570000}"/>
    <cellStyle name="Percent 2 7 2 5 2 6" xfId="22244" xr:uid="{00000000-0005-0000-0000-000022570000}"/>
    <cellStyle name="Percent 2 7 2 5 3" xfId="22245" xr:uid="{00000000-0005-0000-0000-000023570000}"/>
    <cellStyle name="Percent 2 7 2 5 3 2" xfId="22246" xr:uid="{00000000-0005-0000-0000-000024570000}"/>
    <cellStyle name="Percent 2 7 2 5 3 2 2" xfId="22247" xr:uid="{00000000-0005-0000-0000-000025570000}"/>
    <cellStyle name="Percent 2 7 2 5 3 2 3" xfId="22248" xr:uid="{00000000-0005-0000-0000-000026570000}"/>
    <cellStyle name="Percent 2 7 2 5 3 2 4" xfId="22249" xr:uid="{00000000-0005-0000-0000-000027570000}"/>
    <cellStyle name="Percent 2 7 2 5 3 3" xfId="22250" xr:uid="{00000000-0005-0000-0000-000028570000}"/>
    <cellStyle name="Percent 2 7 2 5 3 3 2" xfId="22251" xr:uid="{00000000-0005-0000-0000-000029570000}"/>
    <cellStyle name="Percent 2 7 2 5 3 3 3" xfId="22252" xr:uid="{00000000-0005-0000-0000-00002A570000}"/>
    <cellStyle name="Percent 2 7 2 5 3 3 4" xfId="22253" xr:uid="{00000000-0005-0000-0000-00002B570000}"/>
    <cellStyle name="Percent 2 7 2 5 3 4" xfId="22254" xr:uid="{00000000-0005-0000-0000-00002C570000}"/>
    <cellStyle name="Percent 2 7 2 5 3 5" xfId="22255" xr:uid="{00000000-0005-0000-0000-00002D570000}"/>
    <cellStyle name="Percent 2 7 2 5 3 6" xfId="22256" xr:uid="{00000000-0005-0000-0000-00002E570000}"/>
    <cellStyle name="Percent 2 7 2 5 4" xfId="22257" xr:uid="{00000000-0005-0000-0000-00002F570000}"/>
    <cellStyle name="Percent 2 7 2 5 4 2" xfId="22258" xr:uid="{00000000-0005-0000-0000-000030570000}"/>
    <cellStyle name="Percent 2 7 2 5 4 3" xfId="22259" xr:uid="{00000000-0005-0000-0000-000031570000}"/>
    <cellStyle name="Percent 2 7 2 5 4 4" xfId="22260" xr:uid="{00000000-0005-0000-0000-000032570000}"/>
    <cellStyle name="Percent 2 7 2 5 5" xfId="22261" xr:uid="{00000000-0005-0000-0000-000033570000}"/>
    <cellStyle name="Percent 2 7 2 5 5 2" xfId="22262" xr:uid="{00000000-0005-0000-0000-000034570000}"/>
    <cellStyle name="Percent 2 7 2 5 5 3" xfId="22263" xr:uid="{00000000-0005-0000-0000-000035570000}"/>
    <cellStyle name="Percent 2 7 2 5 5 4" xfId="22264" xr:uid="{00000000-0005-0000-0000-000036570000}"/>
    <cellStyle name="Percent 2 7 2 5 6" xfId="22265" xr:uid="{00000000-0005-0000-0000-000037570000}"/>
    <cellStyle name="Percent 2 7 2 5 7" xfId="22266" xr:uid="{00000000-0005-0000-0000-000038570000}"/>
    <cellStyle name="Percent 2 7 2 5 8" xfId="22267" xr:uid="{00000000-0005-0000-0000-000039570000}"/>
    <cellStyle name="Percent 2 7 2 6" xfId="22268" xr:uid="{00000000-0005-0000-0000-00003A570000}"/>
    <cellStyle name="Percent 2 7 2 6 2" xfId="22269" xr:uid="{00000000-0005-0000-0000-00003B570000}"/>
    <cellStyle name="Percent 2 7 2 6 2 2" xfId="22270" xr:uid="{00000000-0005-0000-0000-00003C570000}"/>
    <cellStyle name="Percent 2 7 2 6 2 3" xfId="22271" xr:uid="{00000000-0005-0000-0000-00003D570000}"/>
    <cellStyle name="Percent 2 7 2 6 2 4" xfId="22272" xr:uid="{00000000-0005-0000-0000-00003E570000}"/>
    <cellStyle name="Percent 2 7 2 6 3" xfId="22273" xr:uid="{00000000-0005-0000-0000-00003F570000}"/>
    <cellStyle name="Percent 2 7 2 6 3 2" xfId="22274" xr:uid="{00000000-0005-0000-0000-000040570000}"/>
    <cellStyle name="Percent 2 7 2 6 3 3" xfId="22275" xr:uid="{00000000-0005-0000-0000-000041570000}"/>
    <cellStyle name="Percent 2 7 2 6 3 4" xfId="22276" xr:uid="{00000000-0005-0000-0000-000042570000}"/>
    <cellStyle name="Percent 2 7 2 6 4" xfId="22277" xr:uid="{00000000-0005-0000-0000-000043570000}"/>
    <cellStyle name="Percent 2 7 2 6 5" xfId="22278" xr:uid="{00000000-0005-0000-0000-000044570000}"/>
    <cellStyle name="Percent 2 7 2 6 6" xfId="22279" xr:uid="{00000000-0005-0000-0000-000045570000}"/>
    <cellStyle name="Percent 2 7 2 7" xfId="22280" xr:uid="{00000000-0005-0000-0000-000046570000}"/>
    <cellStyle name="Percent 2 7 2 7 2" xfId="22281" xr:uid="{00000000-0005-0000-0000-000047570000}"/>
    <cellStyle name="Percent 2 7 2 7 2 2" xfId="22282" xr:uid="{00000000-0005-0000-0000-000048570000}"/>
    <cellStyle name="Percent 2 7 2 7 2 3" xfId="22283" xr:uid="{00000000-0005-0000-0000-000049570000}"/>
    <cellStyle name="Percent 2 7 2 7 2 4" xfId="22284" xr:uid="{00000000-0005-0000-0000-00004A570000}"/>
    <cellStyle name="Percent 2 7 2 7 3" xfId="22285" xr:uid="{00000000-0005-0000-0000-00004B570000}"/>
    <cellStyle name="Percent 2 7 2 7 3 2" xfId="22286" xr:uid="{00000000-0005-0000-0000-00004C570000}"/>
    <cellStyle name="Percent 2 7 2 7 3 3" xfId="22287" xr:uid="{00000000-0005-0000-0000-00004D570000}"/>
    <cellStyle name="Percent 2 7 2 7 3 4" xfId="22288" xr:uid="{00000000-0005-0000-0000-00004E570000}"/>
    <cellStyle name="Percent 2 7 2 7 4" xfId="22289" xr:uid="{00000000-0005-0000-0000-00004F570000}"/>
    <cellStyle name="Percent 2 7 2 7 5" xfId="22290" xr:uid="{00000000-0005-0000-0000-000050570000}"/>
    <cellStyle name="Percent 2 7 2 7 6" xfId="22291" xr:uid="{00000000-0005-0000-0000-000051570000}"/>
    <cellStyle name="Percent 2 7 2 8" xfId="22292" xr:uid="{00000000-0005-0000-0000-000052570000}"/>
    <cellStyle name="Percent 2 7 2 8 2" xfId="22293" xr:uid="{00000000-0005-0000-0000-000053570000}"/>
    <cellStyle name="Percent 2 7 2 8 3" xfId="22294" xr:uid="{00000000-0005-0000-0000-000054570000}"/>
    <cellStyle name="Percent 2 7 2 8 4" xfId="22295" xr:uid="{00000000-0005-0000-0000-000055570000}"/>
    <cellStyle name="Percent 2 7 2 9" xfId="22296" xr:uid="{00000000-0005-0000-0000-000056570000}"/>
    <cellStyle name="Percent 2 7 2 9 2" xfId="22297" xr:uid="{00000000-0005-0000-0000-000057570000}"/>
    <cellStyle name="Percent 2 7 2 9 3" xfId="22298" xr:uid="{00000000-0005-0000-0000-000058570000}"/>
    <cellStyle name="Percent 2 7 2 9 4" xfId="22299" xr:uid="{00000000-0005-0000-0000-000059570000}"/>
    <cellStyle name="Percent 2 7 3" xfId="22300" xr:uid="{00000000-0005-0000-0000-00005A570000}"/>
    <cellStyle name="Percent 2 7 3 10" xfId="22301" xr:uid="{00000000-0005-0000-0000-00005B570000}"/>
    <cellStyle name="Percent 2 7 3 2" xfId="22302" xr:uid="{00000000-0005-0000-0000-00005C570000}"/>
    <cellStyle name="Percent 2 7 3 2 2" xfId="22303" xr:uid="{00000000-0005-0000-0000-00005D570000}"/>
    <cellStyle name="Percent 2 7 3 2 2 2" xfId="22304" xr:uid="{00000000-0005-0000-0000-00005E570000}"/>
    <cellStyle name="Percent 2 7 3 2 2 2 2" xfId="22305" xr:uid="{00000000-0005-0000-0000-00005F570000}"/>
    <cellStyle name="Percent 2 7 3 2 2 2 3" xfId="22306" xr:uid="{00000000-0005-0000-0000-000060570000}"/>
    <cellStyle name="Percent 2 7 3 2 2 2 4" xfId="22307" xr:uid="{00000000-0005-0000-0000-000061570000}"/>
    <cellStyle name="Percent 2 7 3 2 2 3" xfId="22308" xr:uid="{00000000-0005-0000-0000-000062570000}"/>
    <cellStyle name="Percent 2 7 3 2 2 3 2" xfId="22309" xr:uid="{00000000-0005-0000-0000-000063570000}"/>
    <cellStyle name="Percent 2 7 3 2 2 3 3" xfId="22310" xr:uid="{00000000-0005-0000-0000-000064570000}"/>
    <cellStyle name="Percent 2 7 3 2 2 3 4" xfId="22311" xr:uid="{00000000-0005-0000-0000-000065570000}"/>
    <cellStyle name="Percent 2 7 3 2 2 4" xfId="22312" xr:uid="{00000000-0005-0000-0000-000066570000}"/>
    <cellStyle name="Percent 2 7 3 2 2 5" xfId="22313" xr:uid="{00000000-0005-0000-0000-000067570000}"/>
    <cellStyle name="Percent 2 7 3 2 2 6" xfId="22314" xr:uid="{00000000-0005-0000-0000-000068570000}"/>
    <cellStyle name="Percent 2 7 3 2 3" xfId="22315" xr:uid="{00000000-0005-0000-0000-000069570000}"/>
    <cellStyle name="Percent 2 7 3 2 3 2" xfId="22316" xr:uid="{00000000-0005-0000-0000-00006A570000}"/>
    <cellStyle name="Percent 2 7 3 2 3 2 2" xfId="22317" xr:uid="{00000000-0005-0000-0000-00006B570000}"/>
    <cellStyle name="Percent 2 7 3 2 3 2 3" xfId="22318" xr:uid="{00000000-0005-0000-0000-00006C570000}"/>
    <cellStyle name="Percent 2 7 3 2 3 2 4" xfId="22319" xr:uid="{00000000-0005-0000-0000-00006D570000}"/>
    <cellStyle name="Percent 2 7 3 2 3 3" xfId="22320" xr:uid="{00000000-0005-0000-0000-00006E570000}"/>
    <cellStyle name="Percent 2 7 3 2 3 3 2" xfId="22321" xr:uid="{00000000-0005-0000-0000-00006F570000}"/>
    <cellStyle name="Percent 2 7 3 2 3 3 3" xfId="22322" xr:uid="{00000000-0005-0000-0000-000070570000}"/>
    <cellStyle name="Percent 2 7 3 2 3 3 4" xfId="22323" xr:uid="{00000000-0005-0000-0000-000071570000}"/>
    <cellStyle name="Percent 2 7 3 2 3 4" xfId="22324" xr:uid="{00000000-0005-0000-0000-000072570000}"/>
    <cellStyle name="Percent 2 7 3 2 3 5" xfId="22325" xr:uid="{00000000-0005-0000-0000-000073570000}"/>
    <cellStyle name="Percent 2 7 3 2 3 6" xfId="22326" xr:uid="{00000000-0005-0000-0000-000074570000}"/>
    <cellStyle name="Percent 2 7 3 2 4" xfId="22327" xr:uid="{00000000-0005-0000-0000-000075570000}"/>
    <cellStyle name="Percent 2 7 3 2 4 2" xfId="22328" xr:uid="{00000000-0005-0000-0000-000076570000}"/>
    <cellStyle name="Percent 2 7 3 2 4 3" xfId="22329" xr:uid="{00000000-0005-0000-0000-000077570000}"/>
    <cellStyle name="Percent 2 7 3 2 4 4" xfId="22330" xr:uid="{00000000-0005-0000-0000-000078570000}"/>
    <cellStyle name="Percent 2 7 3 2 5" xfId="22331" xr:uid="{00000000-0005-0000-0000-000079570000}"/>
    <cellStyle name="Percent 2 7 3 2 5 2" xfId="22332" xr:uid="{00000000-0005-0000-0000-00007A570000}"/>
    <cellStyle name="Percent 2 7 3 2 5 3" xfId="22333" xr:uid="{00000000-0005-0000-0000-00007B570000}"/>
    <cellStyle name="Percent 2 7 3 2 5 4" xfId="22334" xr:uid="{00000000-0005-0000-0000-00007C570000}"/>
    <cellStyle name="Percent 2 7 3 2 6" xfId="22335" xr:uid="{00000000-0005-0000-0000-00007D570000}"/>
    <cellStyle name="Percent 2 7 3 2 7" xfId="22336" xr:uid="{00000000-0005-0000-0000-00007E570000}"/>
    <cellStyle name="Percent 2 7 3 2 8" xfId="22337" xr:uid="{00000000-0005-0000-0000-00007F570000}"/>
    <cellStyle name="Percent 2 7 3 3" xfId="22338" xr:uid="{00000000-0005-0000-0000-000080570000}"/>
    <cellStyle name="Percent 2 7 3 3 2" xfId="22339" xr:uid="{00000000-0005-0000-0000-000081570000}"/>
    <cellStyle name="Percent 2 7 3 3 2 2" xfId="22340" xr:uid="{00000000-0005-0000-0000-000082570000}"/>
    <cellStyle name="Percent 2 7 3 3 2 2 2" xfId="22341" xr:uid="{00000000-0005-0000-0000-000083570000}"/>
    <cellStyle name="Percent 2 7 3 3 2 2 3" xfId="22342" xr:uid="{00000000-0005-0000-0000-000084570000}"/>
    <cellStyle name="Percent 2 7 3 3 2 2 4" xfId="22343" xr:uid="{00000000-0005-0000-0000-000085570000}"/>
    <cellStyle name="Percent 2 7 3 3 2 3" xfId="22344" xr:uid="{00000000-0005-0000-0000-000086570000}"/>
    <cellStyle name="Percent 2 7 3 3 2 3 2" xfId="22345" xr:uid="{00000000-0005-0000-0000-000087570000}"/>
    <cellStyle name="Percent 2 7 3 3 2 3 3" xfId="22346" xr:uid="{00000000-0005-0000-0000-000088570000}"/>
    <cellStyle name="Percent 2 7 3 3 2 3 4" xfId="22347" xr:uid="{00000000-0005-0000-0000-000089570000}"/>
    <cellStyle name="Percent 2 7 3 3 2 4" xfId="22348" xr:uid="{00000000-0005-0000-0000-00008A570000}"/>
    <cellStyle name="Percent 2 7 3 3 2 5" xfId="22349" xr:uid="{00000000-0005-0000-0000-00008B570000}"/>
    <cellStyle name="Percent 2 7 3 3 2 6" xfId="22350" xr:uid="{00000000-0005-0000-0000-00008C570000}"/>
    <cellStyle name="Percent 2 7 3 3 3" xfId="22351" xr:uid="{00000000-0005-0000-0000-00008D570000}"/>
    <cellStyle name="Percent 2 7 3 3 3 2" xfId="22352" xr:uid="{00000000-0005-0000-0000-00008E570000}"/>
    <cellStyle name="Percent 2 7 3 3 3 2 2" xfId="22353" xr:uid="{00000000-0005-0000-0000-00008F570000}"/>
    <cellStyle name="Percent 2 7 3 3 3 2 3" xfId="22354" xr:uid="{00000000-0005-0000-0000-000090570000}"/>
    <cellStyle name="Percent 2 7 3 3 3 2 4" xfId="22355" xr:uid="{00000000-0005-0000-0000-000091570000}"/>
    <cellStyle name="Percent 2 7 3 3 3 3" xfId="22356" xr:uid="{00000000-0005-0000-0000-000092570000}"/>
    <cellStyle name="Percent 2 7 3 3 3 3 2" xfId="22357" xr:uid="{00000000-0005-0000-0000-000093570000}"/>
    <cellStyle name="Percent 2 7 3 3 3 3 3" xfId="22358" xr:uid="{00000000-0005-0000-0000-000094570000}"/>
    <cellStyle name="Percent 2 7 3 3 3 3 4" xfId="22359" xr:uid="{00000000-0005-0000-0000-000095570000}"/>
    <cellStyle name="Percent 2 7 3 3 3 4" xfId="22360" xr:uid="{00000000-0005-0000-0000-000096570000}"/>
    <cellStyle name="Percent 2 7 3 3 3 5" xfId="22361" xr:uid="{00000000-0005-0000-0000-000097570000}"/>
    <cellStyle name="Percent 2 7 3 3 3 6" xfId="22362" xr:uid="{00000000-0005-0000-0000-000098570000}"/>
    <cellStyle name="Percent 2 7 3 3 4" xfId="22363" xr:uid="{00000000-0005-0000-0000-000099570000}"/>
    <cellStyle name="Percent 2 7 3 3 4 2" xfId="22364" xr:uid="{00000000-0005-0000-0000-00009A570000}"/>
    <cellStyle name="Percent 2 7 3 3 4 3" xfId="22365" xr:uid="{00000000-0005-0000-0000-00009B570000}"/>
    <cellStyle name="Percent 2 7 3 3 4 4" xfId="22366" xr:uid="{00000000-0005-0000-0000-00009C570000}"/>
    <cellStyle name="Percent 2 7 3 3 5" xfId="22367" xr:uid="{00000000-0005-0000-0000-00009D570000}"/>
    <cellStyle name="Percent 2 7 3 3 5 2" xfId="22368" xr:uid="{00000000-0005-0000-0000-00009E570000}"/>
    <cellStyle name="Percent 2 7 3 3 5 3" xfId="22369" xr:uid="{00000000-0005-0000-0000-00009F570000}"/>
    <cellStyle name="Percent 2 7 3 3 5 4" xfId="22370" xr:uid="{00000000-0005-0000-0000-0000A0570000}"/>
    <cellStyle name="Percent 2 7 3 3 6" xfId="22371" xr:uid="{00000000-0005-0000-0000-0000A1570000}"/>
    <cellStyle name="Percent 2 7 3 3 7" xfId="22372" xr:uid="{00000000-0005-0000-0000-0000A2570000}"/>
    <cellStyle name="Percent 2 7 3 3 8" xfId="22373" xr:uid="{00000000-0005-0000-0000-0000A3570000}"/>
    <cellStyle name="Percent 2 7 3 4" xfId="22374" xr:uid="{00000000-0005-0000-0000-0000A4570000}"/>
    <cellStyle name="Percent 2 7 3 4 2" xfId="22375" xr:uid="{00000000-0005-0000-0000-0000A5570000}"/>
    <cellStyle name="Percent 2 7 3 4 2 2" xfId="22376" xr:uid="{00000000-0005-0000-0000-0000A6570000}"/>
    <cellStyle name="Percent 2 7 3 4 2 3" xfId="22377" xr:uid="{00000000-0005-0000-0000-0000A7570000}"/>
    <cellStyle name="Percent 2 7 3 4 2 4" xfId="22378" xr:uid="{00000000-0005-0000-0000-0000A8570000}"/>
    <cellStyle name="Percent 2 7 3 4 3" xfId="22379" xr:uid="{00000000-0005-0000-0000-0000A9570000}"/>
    <cellStyle name="Percent 2 7 3 4 3 2" xfId="22380" xr:uid="{00000000-0005-0000-0000-0000AA570000}"/>
    <cellStyle name="Percent 2 7 3 4 3 3" xfId="22381" xr:uid="{00000000-0005-0000-0000-0000AB570000}"/>
    <cellStyle name="Percent 2 7 3 4 3 4" xfId="22382" xr:uid="{00000000-0005-0000-0000-0000AC570000}"/>
    <cellStyle name="Percent 2 7 3 4 4" xfId="22383" xr:uid="{00000000-0005-0000-0000-0000AD570000}"/>
    <cellStyle name="Percent 2 7 3 4 5" xfId="22384" xr:uid="{00000000-0005-0000-0000-0000AE570000}"/>
    <cellStyle name="Percent 2 7 3 4 6" xfId="22385" xr:uid="{00000000-0005-0000-0000-0000AF570000}"/>
    <cellStyle name="Percent 2 7 3 5" xfId="22386" xr:uid="{00000000-0005-0000-0000-0000B0570000}"/>
    <cellStyle name="Percent 2 7 3 5 2" xfId="22387" xr:uid="{00000000-0005-0000-0000-0000B1570000}"/>
    <cellStyle name="Percent 2 7 3 5 2 2" xfId="22388" xr:uid="{00000000-0005-0000-0000-0000B2570000}"/>
    <cellStyle name="Percent 2 7 3 5 2 3" xfId="22389" xr:uid="{00000000-0005-0000-0000-0000B3570000}"/>
    <cellStyle name="Percent 2 7 3 5 2 4" xfId="22390" xr:uid="{00000000-0005-0000-0000-0000B4570000}"/>
    <cellStyle name="Percent 2 7 3 5 3" xfId="22391" xr:uid="{00000000-0005-0000-0000-0000B5570000}"/>
    <cellStyle name="Percent 2 7 3 5 3 2" xfId="22392" xr:uid="{00000000-0005-0000-0000-0000B6570000}"/>
    <cellStyle name="Percent 2 7 3 5 3 3" xfId="22393" xr:uid="{00000000-0005-0000-0000-0000B7570000}"/>
    <cellStyle name="Percent 2 7 3 5 3 4" xfId="22394" xr:uid="{00000000-0005-0000-0000-0000B8570000}"/>
    <cellStyle name="Percent 2 7 3 5 4" xfId="22395" xr:uid="{00000000-0005-0000-0000-0000B9570000}"/>
    <cellStyle name="Percent 2 7 3 5 5" xfId="22396" xr:uid="{00000000-0005-0000-0000-0000BA570000}"/>
    <cellStyle name="Percent 2 7 3 5 6" xfId="22397" xr:uid="{00000000-0005-0000-0000-0000BB570000}"/>
    <cellStyle name="Percent 2 7 3 6" xfId="22398" xr:uid="{00000000-0005-0000-0000-0000BC570000}"/>
    <cellStyle name="Percent 2 7 3 6 2" xfId="22399" xr:uid="{00000000-0005-0000-0000-0000BD570000}"/>
    <cellStyle name="Percent 2 7 3 6 3" xfId="22400" xr:uid="{00000000-0005-0000-0000-0000BE570000}"/>
    <cellStyle name="Percent 2 7 3 6 4" xfId="22401" xr:uid="{00000000-0005-0000-0000-0000BF570000}"/>
    <cellStyle name="Percent 2 7 3 7" xfId="22402" xr:uid="{00000000-0005-0000-0000-0000C0570000}"/>
    <cellStyle name="Percent 2 7 3 7 2" xfId="22403" xr:uid="{00000000-0005-0000-0000-0000C1570000}"/>
    <cellStyle name="Percent 2 7 3 7 3" xfId="22404" xr:uid="{00000000-0005-0000-0000-0000C2570000}"/>
    <cellStyle name="Percent 2 7 3 7 4" xfId="22405" xr:uid="{00000000-0005-0000-0000-0000C3570000}"/>
    <cellStyle name="Percent 2 7 3 8" xfId="22406" xr:uid="{00000000-0005-0000-0000-0000C4570000}"/>
    <cellStyle name="Percent 2 7 3 9" xfId="22407" xr:uid="{00000000-0005-0000-0000-0000C5570000}"/>
    <cellStyle name="Percent 2 7 4" xfId="22408" xr:uid="{00000000-0005-0000-0000-0000C6570000}"/>
    <cellStyle name="Percent 2 7 4 2" xfId="22409" xr:uid="{00000000-0005-0000-0000-0000C7570000}"/>
    <cellStyle name="Percent 2 7 4 2 2" xfId="22410" xr:uid="{00000000-0005-0000-0000-0000C8570000}"/>
    <cellStyle name="Percent 2 7 4 2 2 2" xfId="22411" xr:uid="{00000000-0005-0000-0000-0000C9570000}"/>
    <cellStyle name="Percent 2 7 4 2 2 3" xfId="22412" xr:uid="{00000000-0005-0000-0000-0000CA570000}"/>
    <cellStyle name="Percent 2 7 4 2 2 4" xfId="22413" xr:uid="{00000000-0005-0000-0000-0000CB570000}"/>
    <cellStyle name="Percent 2 7 4 2 3" xfId="22414" xr:uid="{00000000-0005-0000-0000-0000CC570000}"/>
    <cellStyle name="Percent 2 7 4 2 3 2" xfId="22415" xr:uid="{00000000-0005-0000-0000-0000CD570000}"/>
    <cellStyle name="Percent 2 7 4 2 3 3" xfId="22416" xr:uid="{00000000-0005-0000-0000-0000CE570000}"/>
    <cellStyle name="Percent 2 7 4 2 3 4" xfId="22417" xr:uid="{00000000-0005-0000-0000-0000CF570000}"/>
    <cellStyle name="Percent 2 7 4 2 4" xfId="22418" xr:uid="{00000000-0005-0000-0000-0000D0570000}"/>
    <cellStyle name="Percent 2 7 4 2 5" xfId="22419" xr:uid="{00000000-0005-0000-0000-0000D1570000}"/>
    <cellStyle name="Percent 2 7 4 2 6" xfId="22420" xr:uid="{00000000-0005-0000-0000-0000D2570000}"/>
    <cellStyle name="Percent 2 7 4 3" xfId="22421" xr:uid="{00000000-0005-0000-0000-0000D3570000}"/>
    <cellStyle name="Percent 2 7 4 3 2" xfId="22422" xr:uid="{00000000-0005-0000-0000-0000D4570000}"/>
    <cellStyle name="Percent 2 7 4 3 2 2" xfId="22423" xr:uid="{00000000-0005-0000-0000-0000D5570000}"/>
    <cellStyle name="Percent 2 7 4 3 2 3" xfId="22424" xr:uid="{00000000-0005-0000-0000-0000D6570000}"/>
    <cellStyle name="Percent 2 7 4 3 2 4" xfId="22425" xr:uid="{00000000-0005-0000-0000-0000D7570000}"/>
    <cellStyle name="Percent 2 7 4 3 3" xfId="22426" xr:uid="{00000000-0005-0000-0000-0000D8570000}"/>
    <cellStyle name="Percent 2 7 4 3 3 2" xfId="22427" xr:uid="{00000000-0005-0000-0000-0000D9570000}"/>
    <cellStyle name="Percent 2 7 4 3 3 3" xfId="22428" xr:uid="{00000000-0005-0000-0000-0000DA570000}"/>
    <cellStyle name="Percent 2 7 4 3 3 4" xfId="22429" xr:uid="{00000000-0005-0000-0000-0000DB570000}"/>
    <cellStyle name="Percent 2 7 4 3 4" xfId="22430" xr:uid="{00000000-0005-0000-0000-0000DC570000}"/>
    <cellStyle name="Percent 2 7 4 3 5" xfId="22431" xr:uid="{00000000-0005-0000-0000-0000DD570000}"/>
    <cellStyle name="Percent 2 7 4 3 6" xfId="22432" xr:uid="{00000000-0005-0000-0000-0000DE570000}"/>
    <cellStyle name="Percent 2 7 4 4" xfId="22433" xr:uid="{00000000-0005-0000-0000-0000DF570000}"/>
    <cellStyle name="Percent 2 7 4 4 2" xfId="22434" xr:uid="{00000000-0005-0000-0000-0000E0570000}"/>
    <cellStyle name="Percent 2 7 4 4 3" xfId="22435" xr:uid="{00000000-0005-0000-0000-0000E1570000}"/>
    <cellStyle name="Percent 2 7 4 4 4" xfId="22436" xr:uid="{00000000-0005-0000-0000-0000E2570000}"/>
    <cellStyle name="Percent 2 7 4 5" xfId="22437" xr:uid="{00000000-0005-0000-0000-0000E3570000}"/>
    <cellStyle name="Percent 2 7 4 5 2" xfId="22438" xr:uid="{00000000-0005-0000-0000-0000E4570000}"/>
    <cellStyle name="Percent 2 7 4 5 3" xfId="22439" xr:uid="{00000000-0005-0000-0000-0000E5570000}"/>
    <cellStyle name="Percent 2 7 4 5 4" xfId="22440" xr:uid="{00000000-0005-0000-0000-0000E6570000}"/>
    <cellStyle name="Percent 2 7 4 6" xfId="22441" xr:uid="{00000000-0005-0000-0000-0000E7570000}"/>
    <cellStyle name="Percent 2 7 4 7" xfId="22442" xr:uid="{00000000-0005-0000-0000-0000E8570000}"/>
    <cellStyle name="Percent 2 7 4 8" xfId="22443" xr:uid="{00000000-0005-0000-0000-0000E9570000}"/>
    <cellStyle name="Percent 2 7 5" xfId="22444" xr:uid="{00000000-0005-0000-0000-0000EA570000}"/>
    <cellStyle name="Percent 2 7 5 2" xfId="22445" xr:uid="{00000000-0005-0000-0000-0000EB570000}"/>
    <cellStyle name="Percent 2 7 5 2 2" xfId="22446" xr:uid="{00000000-0005-0000-0000-0000EC570000}"/>
    <cellStyle name="Percent 2 7 5 2 2 2" xfId="22447" xr:uid="{00000000-0005-0000-0000-0000ED570000}"/>
    <cellStyle name="Percent 2 7 5 2 2 3" xfId="22448" xr:uid="{00000000-0005-0000-0000-0000EE570000}"/>
    <cellStyle name="Percent 2 7 5 2 2 4" xfId="22449" xr:uid="{00000000-0005-0000-0000-0000EF570000}"/>
    <cellStyle name="Percent 2 7 5 2 3" xfId="22450" xr:uid="{00000000-0005-0000-0000-0000F0570000}"/>
    <cellStyle name="Percent 2 7 5 2 3 2" xfId="22451" xr:uid="{00000000-0005-0000-0000-0000F1570000}"/>
    <cellStyle name="Percent 2 7 5 2 3 3" xfId="22452" xr:uid="{00000000-0005-0000-0000-0000F2570000}"/>
    <cellStyle name="Percent 2 7 5 2 3 4" xfId="22453" xr:uid="{00000000-0005-0000-0000-0000F3570000}"/>
    <cellStyle name="Percent 2 7 5 2 4" xfId="22454" xr:uid="{00000000-0005-0000-0000-0000F4570000}"/>
    <cellStyle name="Percent 2 7 5 2 5" xfId="22455" xr:uid="{00000000-0005-0000-0000-0000F5570000}"/>
    <cellStyle name="Percent 2 7 5 2 6" xfId="22456" xr:uid="{00000000-0005-0000-0000-0000F6570000}"/>
    <cellStyle name="Percent 2 7 5 3" xfId="22457" xr:uid="{00000000-0005-0000-0000-0000F7570000}"/>
    <cellStyle name="Percent 2 7 5 3 2" xfId="22458" xr:uid="{00000000-0005-0000-0000-0000F8570000}"/>
    <cellStyle name="Percent 2 7 5 3 2 2" xfId="22459" xr:uid="{00000000-0005-0000-0000-0000F9570000}"/>
    <cellStyle name="Percent 2 7 5 3 2 3" xfId="22460" xr:uid="{00000000-0005-0000-0000-0000FA570000}"/>
    <cellStyle name="Percent 2 7 5 3 2 4" xfId="22461" xr:uid="{00000000-0005-0000-0000-0000FB570000}"/>
    <cellStyle name="Percent 2 7 5 3 3" xfId="22462" xr:uid="{00000000-0005-0000-0000-0000FC570000}"/>
    <cellStyle name="Percent 2 7 5 3 3 2" xfId="22463" xr:uid="{00000000-0005-0000-0000-0000FD570000}"/>
    <cellStyle name="Percent 2 7 5 3 3 3" xfId="22464" xr:uid="{00000000-0005-0000-0000-0000FE570000}"/>
    <cellStyle name="Percent 2 7 5 3 3 4" xfId="22465" xr:uid="{00000000-0005-0000-0000-0000FF570000}"/>
    <cellStyle name="Percent 2 7 5 3 4" xfId="22466" xr:uid="{00000000-0005-0000-0000-000000580000}"/>
    <cellStyle name="Percent 2 7 5 3 5" xfId="22467" xr:uid="{00000000-0005-0000-0000-000001580000}"/>
    <cellStyle name="Percent 2 7 5 3 6" xfId="22468" xr:uid="{00000000-0005-0000-0000-000002580000}"/>
    <cellStyle name="Percent 2 7 5 4" xfId="22469" xr:uid="{00000000-0005-0000-0000-000003580000}"/>
    <cellStyle name="Percent 2 7 5 4 2" xfId="22470" xr:uid="{00000000-0005-0000-0000-000004580000}"/>
    <cellStyle name="Percent 2 7 5 4 3" xfId="22471" xr:uid="{00000000-0005-0000-0000-000005580000}"/>
    <cellStyle name="Percent 2 7 5 4 4" xfId="22472" xr:uid="{00000000-0005-0000-0000-000006580000}"/>
    <cellStyle name="Percent 2 7 5 5" xfId="22473" xr:uid="{00000000-0005-0000-0000-000007580000}"/>
    <cellStyle name="Percent 2 7 5 5 2" xfId="22474" xr:uid="{00000000-0005-0000-0000-000008580000}"/>
    <cellStyle name="Percent 2 7 5 5 3" xfId="22475" xr:uid="{00000000-0005-0000-0000-000009580000}"/>
    <cellStyle name="Percent 2 7 5 5 4" xfId="22476" xr:uid="{00000000-0005-0000-0000-00000A580000}"/>
    <cellStyle name="Percent 2 7 5 6" xfId="22477" xr:uid="{00000000-0005-0000-0000-00000B580000}"/>
    <cellStyle name="Percent 2 7 5 7" xfId="22478" xr:uid="{00000000-0005-0000-0000-00000C580000}"/>
    <cellStyle name="Percent 2 7 5 8" xfId="22479" xr:uid="{00000000-0005-0000-0000-00000D580000}"/>
    <cellStyle name="Percent 2 7 6" xfId="22480" xr:uid="{00000000-0005-0000-0000-00000E580000}"/>
    <cellStyle name="Percent 2 7 6 2" xfId="22481" xr:uid="{00000000-0005-0000-0000-00000F580000}"/>
    <cellStyle name="Percent 2 7 6 2 2" xfId="22482" xr:uid="{00000000-0005-0000-0000-000010580000}"/>
    <cellStyle name="Percent 2 7 6 2 2 2" xfId="22483" xr:uid="{00000000-0005-0000-0000-000011580000}"/>
    <cellStyle name="Percent 2 7 6 2 2 3" xfId="22484" xr:uid="{00000000-0005-0000-0000-000012580000}"/>
    <cellStyle name="Percent 2 7 6 2 2 4" xfId="22485" xr:uid="{00000000-0005-0000-0000-000013580000}"/>
    <cellStyle name="Percent 2 7 6 2 3" xfId="22486" xr:uid="{00000000-0005-0000-0000-000014580000}"/>
    <cellStyle name="Percent 2 7 6 2 3 2" xfId="22487" xr:uid="{00000000-0005-0000-0000-000015580000}"/>
    <cellStyle name="Percent 2 7 6 2 3 3" xfId="22488" xr:uid="{00000000-0005-0000-0000-000016580000}"/>
    <cellStyle name="Percent 2 7 6 2 3 4" xfId="22489" xr:uid="{00000000-0005-0000-0000-000017580000}"/>
    <cellStyle name="Percent 2 7 6 2 4" xfId="22490" xr:uid="{00000000-0005-0000-0000-000018580000}"/>
    <cellStyle name="Percent 2 7 6 2 5" xfId="22491" xr:uid="{00000000-0005-0000-0000-000019580000}"/>
    <cellStyle name="Percent 2 7 6 2 6" xfId="22492" xr:uid="{00000000-0005-0000-0000-00001A580000}"/>
    <cellStyle name="Percent 2 7 6 3" xfId="22493" xr:uid="{00000000-0005-0000-0000-00001B580000}"/>
    <cellStyle name="Percent 2 7 6 3 2" xfId="22494" xr:uid="{00000000-0005-0000-0000-00001C580000}"/>
    <cellStyle name="Percent 2 7 6 3 2 2" xfId="22495" xr:uid="{00000000-0005-0000-0000-00001D580000}"/>
    <cellStyle name="Percent 2 7 6 3 2 3" xfId="22496" xr:uid="{00000000-0005-0000-0000-00001E580000}"/>
    <cellStyle name="Percent 2 7 6 3 2 4" xfId="22497" xr:uid="{00000000-0005-0000-0000-00001F580000}"/>
    <cellStyle name="Percent 2 7 6 3 3" xfId="22498" xr:uid="{00000000-0005-0000-0000-000020580000}"/>
    <cellStyle name="Percent 2 7 6 3 3 2" xfId="22499" xr:uid="{00000000-0005-0000-0000-000021580000}"/>
    <cellStyle name="Percent 2 7 6 3 3 3" xfId="22500" xr:uid="{00000000-0005-0000-0000-000022580000}"/>
    <cellStyle name="Percent 2 7 6 3 3 4" xfId="22501" xr:uid="{00000000-0005-0000-0000-000023580000}"/>
    <cellStyle name="Percent 2 7 6 3 4" xfId="22502" xr:uid="{00000000-0005-0000-0000-000024580000}"/>
    <cellStyle name="Percent 2 7 6 3 5" xfId="22503" xr:uid="{00000000-0005-0000-0000-000025580000}"/>
    <cellStyle name="Percent 2 7 6 3 6" xfId="22504" xr:uid="{00000000-0005-0000-0000-000026580000}"/>
    <cellStyle name="Percent 2 7 6 4" xfId="22505" xr:uid="{00000000-0005-0000-0000-000027580000}"/>
    <cellStyle name="Percent 2 7 6 4 2" xfId="22506" xr:uid="{00000000-0005-0000-0000-000028580000}"/>
    <cellStyle name="Percent 2 7 6 4 3" xfId="22507" xr:uid="{00000000-0005-0000-0000-000029580000}"/>
    <cellStyle name="Percent 2 7 6 4 4" xfId="22508" xr:uid="{00000000-0005-0000-0000-00002A580000}"/>
    <cellStyle name="Percent 2 7 6 5" xfId="22509" xr:uid="{00000000-0005-0000-0000-00002B580000}"/>
    <cellStyle name="Percent 2 7 6 5 2" xfId="22510" xr:uid="{00000000-0005-0000-0000-00002C580000}"/>
    <cellStyle name="Percent 2 7 6 5 3" xfId="22511" xr:uid="{00000000-0005-0000-0000-00002D580000}"/>
    <cellStyle name="Percent 2 7 6 5 4" xfId="22512" xr:uid="{00000000-0005-0000-0000-00002E580000}"/>
    <cellStyle name="Percent 2 7 6 6" xfId="22513" xr:uid="{00000000-0005-0000-0000-00002F580000}"/>
    <cellStyle name="Percent 2 7 6 7" xfId="22514" xr:uid="{00000000-0005-0000-0000-000030580000}"/>
    <cellStyle name="Percent 2 7 6 8" xfId="22515" xr:uid="{00000000-0005-0000-0000-000031580000}"/>
    <cellStyle name="Percent 2 7 7" xfId="22516" xr:uid="{00000000-0005-0000-0000-000032580000}"/>
    <cellStyle name="Percent 2 7 7 2" xfId="22517" xr:uid="{00000000-0005-0000-0000-000033580000}"/>
    <cellStyle name="Percent 2 7 7 2 2" xfId="22518" xr:uid="{00000000-0005-0000-0000-000034580000}"/>
    <cellStyle name="Percent 2 7 7 2 3" xfId="22519" xr:uid="{00000000-0005-0000-0000-000035580000}"/>
    <cellStyle name="Percent 2 7 7 2 4" xfId="22520" xr:uid="{00000000-0005-0000-0000-000036580000}"/>
    <cellStyle name="Percent 2 7 7 3" xfId="22521" xr:uid="{00000000-0005-0000-0000-000037580000}"/>
    <cellStyle name="Percent 2 7 7 3 2" xfId="22522" xr:uid="{00000000-0005-0000-0000-000038580000}"/>
    <cellStyle name="Percent 2 7 7 3 3" xfId="22523" xr:uid="{00000000-0005-0000-0000-000039580000}"/>
    <cellStyle name="Percent 2 7 7 3 4" xfId="22524" xr:uid="{00000000-0005-0000-0000-00003A580000}"/>
    <cellStyle name="Percent 2 7 7 4" xfId="22525" xr:uid="{00000000-0005-0000-0000-00003B580000}"/>
    <cellStyle name="Percent 2 7 7 5" xfId="22526" xr:uid="{00000000-0005-0000-0000-00003C580000}"/>
    <cellStyle name="Percent 2 7 7 6" xfId="22527" xr:uid="{00000000-0005-0000-0000-00003D580000}"/>
    <cellStyle name="Percent 2 7 8" xfId="22528" xr:uid="{00000000-0005-0000-0000-00003E580000}"/>
    <cellStyle name="Percent 2 7 8 2" xfId="22529" xr:uid="{00000000-0005-0000-0000-00003F580000}"/>
    <cellStyle name="Percent 2 7 8 2 2" xfId="22530" xr:uid="{00000000-0005-0000-0000-000040580000}"/>
    <cellStyle name="Percent 2 7 8 2 3" xfId="22531" xr:uid="{00000000-0005-0000-0000-000041580000}"/>
    <cellStyle name="Percent 2 7 8 2 4" xfId="22532" xr:uid="{00000000-0005-0000-0000-000042580000}"/>
    <cellStyle name="Percent 2 7 8 3" xfId="22533" xr:uid="{00000000-0005-0000-0000-000043580000}"/>
    <cellStyle name="Percent 2 7 8 3 2" xfId="22534" xr:uid="{00000000-0005-0000-0000-000044580000}"/>
    <cellStyle name="Percent 2 7 8 3 3" xfId="22535" xr:uid="{00000000-0005-0000-0000-000045580000}"/>
    <cellStyle name="Percent 2 7 8 3 4" xfId="22536" xr:uid="{00000000-0005-0000-0000-000046580000}"/>
    <cellStyle name="Percent 2 7 8 4" xfId="22537" xr:uid="{00000000-0005-0000-0000-000047580000}"/>
    <cellStyle name="Percent 2 7 8 5" xfId="22538" xr:uid="{00000000-0005-0000-0000-000048580000}"/>
    <cellStyle name="Percent 2 7 8 6" xfId="22539" xr:uid="{00000000-0005-0000-0000-000049580000}"/>
    <cellStyle name="Percent 2 7 9" xfId="22540" xr:uid="{00000000-0005-0000-0000-00004A580000}"/>
    <cellStyle name="Percent 2 7 9 2" xfId="22541" xr:uid="{00000000-0005-0000-0000-00004B580000}"/>
    <cellStyle name="Percent 2 7 9 3" xfId="22542" xr:uid="{00000000-0005-0000-0000-00004C580000}"/>
    <cellStyle name="Percent 2 7 9 4" xfId="22543" xr:uid="{00000000-0005-0000-0000-00004D580000}"/>
    <cellStyle name="Percent 2 8" xfId="22544" xr:uid="{00000000-0005-0000-0000-00004E580000}"/>
    <cellStyle name="Percent 2 8 10" xfId="22545" xr:uid="{00000000-0005-0000-0000-00004F580000}"/>
    <cellStyle name="Percent 2 8 11" xfId="22546" xr:uid="{00000000-0005-0000-0000-000050580000}"/>
    <cellStyle name="Percent 2 8 12" xfId="22547" xr:uid="{00000000-0005-0000-0000-000051580000}"/>
    <cellStyle name="Percent 2 8 2" xfId="22548" xr:uid="{00000000-0005-0000-0000-000052580000}"/>
    <cellStyle name="Percent 2 8 2 10" xfId="22549" xr:uid="{00000000-0005-0000-0000-000053580000}"/>
    <cellStyle name="Percent 2 8 2 2" xfId="22550" xr:uid="{00000000-0005-0000-0000-000054580000}"/>
    <cellStyle name="Percent 2 8 2 2 2" xfId="22551" xr:uid="{00000000-0005-0000-0000-000055580000}"/>
    <cellStyle name="Percent 2 8 2 2 2 2" xfId="22552" xr:uid="{00000000-0005-0000-0000-000056580000}"/>
    <cellStyle name="Percent 2 8 2 2 2 2 2" xfId="22553" xr:uid="{00000000-0005-0000-0000-000057580000}"/>
    <cellStyle name="Percent 2 8 2 2 2 2 3" xfId="22554" xr:uid="{00000000-0005-0000-0000-000058580000}"/>
    <cellStyle name="Percent 2 8 2 2 2 2 4" xfId="22555" xr:uid="{00000000-0005-0000-0000-000059580000}"/>
    <cellStyle name="Percent 2 8 2 2 2 3" xfId="22556" xr:uid="{00000000-0005-0000-0000-00005A580000}"/>
    <cellStyle name="Percent 2 8 2 2 2 3 2" xfId="22557" xr:uid="{00000000-0005-0000-0000-00005B580000}"/>
    <cellStyle name="Percent 2 8 2 2 2 3 3" xfId="22558" xr:uid="{00000000-0005-0000-0000-00005C580000}"/>
    <cellStyle name="Percent 2 8 2 2 2 3 4" xfId="22559" xr:uid="{00000000-0005-0000-0000-00005D580000}"/>
    <cellStyle name="Percent 2 8 2 2 2 4" xfId="22560" xr:uid="{00000000-0005-0000-0000-00005E580000}"/>
    <cellStyle name="Percent 2 8 2 2 2 5" xfId="22561" xr:uid="{00000000-0005-0000-0000-00005F580000}"/>
    <cellStyle name="Percent 2 8 2 2 2 6" xfId="22562" xr:uid="{00000000-0005-0000-0000-000060580000}"/>
    <cellStyle name="Percent 2 8 2 2 3" xfId="22563" xr:uid="{00000000-0005-0000-0000-000061580000}"/>
    <cellStyle name="Percent 2 8 2 2 3 2" xfId="22564" xr:uid="{00000000-0005-0000-0000-000062580000}"/>
    <cellStyle name="Percent 2 8 2 2 3 2 2" xfId="22565" xr:uid="{00000000-0005-0000-0000-000063580000}"/>
    <cellStyle name="Percent 2 8 2 2 3 2 3" xfId="22566" xr:uid="{00000000-0005-0000-0000-000064580000}"/>
    <cellStyle name="Percent 2 8 2 2 3 2 4" xfId="22567" xr:uid="{00000000-0005-0000-0000-000065580000}"/>
    <cellStyle name="Percent 2 8 2 2 3 3" xfId="22568" xr:uid="{00000000-0005-0000-0000-000066580000}"/>
    <cellStyle name="Percent 2 8 2 2 3 3 2" xfId="22569" xr:uid="{00000000-0005-0000-0000-000067580000}"/>
    <cellStyle name="Percent 2 8 2 2 3 3 3" xfId="22570" xr:uid="{00000000-0005-0000-0000-000068580000}"/>
    <cellStyle name="Percent 2 8 2 2 3 3 4" xfId="22571" xr:uid="{00000000-0005-0000-0000-000069580000}"/>
    <cellStyle name="Percent 2 8 2 2 3 4" xfId="22572" xr:uid="{00000000-0005-0000-0000-00006A580000}"/>
    <cellStyle name="Percent 2 8 2 2 3 5" xfId="22573" xr:uid="{00000000-0005-0000-0000-00006B580000}"/>
    <cellStyle name="Percent 2 8 2 2 3 6" xfId="22574" xr:uid="{00000000-0005-0000-0000-00006C580000}"/>
    <cellStyle name="Percent 2 8 2 2 4" xfId="22575" xr:uid="{00000000-0005-0000-0000-00006D580000}"/>
    <cellStyle name="Percent 2 8 2 2 4 2" xfId="22576" xr:uid="{00000000-0005-0000-0000-00006E580000}"/>
    <cellStyle name="Percent 2 8 2 2 4 3" xfId="22577" xr:uid="{00000000-0005-0000-0000-00006F580000}"/>
    <cellStyle name="Percent 2 8 2 2 4 4" xfId="22578" xr:uid="{00000000-0005-0000-0000-000070580000}"/>
    <cellStyle name="Percent 2 8 2 2 5" xfId="22579" xr:uid="{00000000-0005-0000-0000-000071580000}"/>
    <cellStyle name="Percent 2 8 2 2 5 2" xfId="22580" xr:uid="{00000000-0005-0000-0000-000072580000}"/>
    <cellStyle name="Percent 2 8 2 2 5 3" xfId="22581" xr:uid="{00000000-0005-0000-0000-000073580000}"/>
    <cellStyle name="Percent 2 8 2 2 5 4" xfId="22582" xr:uid="{00000000-0005-0000-0000-000074580000}"/>
    <cellStyle name="Percent 2 8 2 2 6" xfId="22583" xr:uid="{00000000-0005-0000-0000-000075580000}"/>
    <cellStyle name="Percent 2 8 2 2 7" xfId="22584" xr:uid="{00000000-0005-0000-0000-000076580000}"/>
    <cellStyle name="Percent 2 8 2 2 8" xfId="22585" xr:uid="{00000000-0005-0000-0000-000077580000}"/>
    <cellStyle name="Percent 2 8 2 3" xfId="22586" xr:uid="{00000000-0005-0000-0000-000078580000}"/>
    <cellStyle name="Percent 2 8 2 3 2" xfId="22587" xr:uid="{00000000-0005-0000-0000-000079580000}"/>
    <cellStyle name="Percent 2 8 2 3 2 2" xfId="22588" xr:uid="{00000000-0005-0000-0000-00007A580000}"/>
    <cellStyle name="Percent 2 8 2 3 2 2 2" xfId="22589" xr:uid="{00000000-0005-0000-0000-00007B580000}"/>
    <cellStyle name="Percent 2 8 2 3 2 2 3" xfId="22590" xr:uid="{00000000-0005-0000-0000-00007C580000}"/>
    <cellStyle name="Percent 2 8 2 3 2 2 4" xfId="22591" xr:uid="{00000000-0005-0000-0000-00007D580000}"/>
    <cellStyle name="Percent 2 8 2 3 2 3" xfId="22592" xr:uid="{00000000-0005-0000-0000-00007E580000}"/>
    <cellStyle name="Percent 2 8 2 3 2 3 2" xfId="22593" xr:uid="{00000000-0005-0000-0000-00007F580000}"/>
    <cellStyle name="Percent 2 8 2 3 2 3 3" xfId="22594" xr:uid="{00000000-0005-0000-0000-000080580000}"/>
    <cellStyle name="Percent 2 8 2 3 2 3 4" xfId="22595" xr:uid="{00000000-0005-0000-0000-000081580000}"/>
    <cellStyle name="Percent 2 8 2 3 2 4" xfId="22596" xr:uid="{00000000-0005-0000-0000-000082580000}"/>
    <cellStyle name="Percent 2 8 2 3 2 5" xfId="22597" xr:uid="{00000000-0005-0000-0000-000083580000}"/>
    <cellStyle name="Percent 2 8 2 3 2 6" xfId="22598" xr:uid="{00000000-0005-0000-0000-000084580000}"/>
    <cellStyle name="Percent 2 8 2 3 3" xfId="22599" xr:uid="{00000000-0005-0000-0000-000085580000}"/>
    <cellStyle name="Percent 2 8 2 3 3 2" xfId="22600" xr:uid="{00000000-0005-0000-0000-000086580000}"/>
    <cellStyle name="Percent 2 8 2 3 3 2 2" xfId="22601" xr:uid="{00000000-0005-0000-0000-000087580000}"/>
    <cellStyle name="Percent 2 8 2 3 3 2 3" xfId="22602" xr:uid="{00000000-0005-0000-0000-000088580000}"/>
    <cellStyle name="Percent 2 8 2 3 3 2 4" xfId="22603" xr:uid="{00000000-0005-0000-0000-000089580000}"/>
    <cellStyle name="Percent 2 8 2 3 3 3" xfId="22604" xr:uid="{00000000-0005-0000-0000-00008A580000}"/>
    <cellStyle name="Percent 2 8 2 3 3 3 2" xfId="22605" xr:uid="{00000000-0005-0000-0000-00008B580000}"/>
    <cellStyle name="Percent 2 8 2 3 3 3 3" xfId="22606" xr:uid="{00000000-0005-0000-0000-00008C580000}"/>
    <cellStyle name="Percent 2 8 2 3 3 3 4" xfId="22607" xr:uid="{00000000-0005-0000-0000-00008D580000}"/>
    <cellStyle name="Percent 2 8 2 3 3 4" xfId="22608" xr:uid="{00000000-0005-0000-0000-00008E580000}"/>
    <cellStyle name="Percent 2 8 2 3 3 5" xfId="22609" xr:uid="{00000000-0005-0000-0000-00008F580000}"/>
    <cellStyle name="Percent 2 8 2 3 3 6" xfId="22610" xr:uid="{00000000-0005-0000-0000-000090580000}"/>
    <cellStyle name="Percent 2 8 2 3 4" xfId="22611" xr:uid="{00000000-0005-0000-0000-000091580000}"/>
    <cellStyle name="Percent 2 8 2 3 4 2" xfId="22612" xr:uid="{00000000-0005-0000-0000-000092580000}"/>
    <cellStyle name="Percent 2 8 2 3 4 3" xfId="22613" xr:uid="{00000000-0005-0000-0000-000093580000}"/>
    <cellStyle name="Percent 2 8 2 3 4 4" xfId="22614" xr:uid="{00000000-0005-0000-0000-000094580000}"/>
    <cellStyle name="Percent 2 8 2 3 5" xfId="22615" xr:uid="{00000000-0005-0000-0000-000095580000}"/>
    <cellStyle name="Percent 2 8 2 3 5 2" xfId="22616" xr:uid="{00000000-0005-0000-0000-000096580000}"/>
    <cellStyle name="Percent 2 8 2 3 5 3" xfId="22617" xr:uid="{00000000-0005-0000-0000-000097580000}"/>
    <cellStyle name="Percent 2 8 2 3 5 4" xfId="22618" xr:uid="{00000000-0005-0000-0000-000098580000}"/>
    <cellStyle name="Percent 2 8 2 3 6" xfId="22619" xr:uid="{00000000-0005-0000-0000-000099580000}"/>
    <cellStyle name="Percent 2 8 2 3 7" xfId="22620" xr:uid="{00000000-0005-0000-0000-00009A580000}"/>
    <cellStyle name="Percent 2 8 2 3 8" xfId="22621" xr:uid="{00000000-0005-0000-0000-00009B580000}"/>
    <cellStyle name="Percent 2 8 2 4" xfId="22622" xr:uid="{00000000-0005-0000-0000-00009C580000}"/>
    <cellStyle name="Percent 2 8 2 4 2" xfId="22623" xr:uid="{00000000-0005-0000-0000-00009D580000}"/>
    <cellStyle name="Percent 2 8 2 4 2 2" xfId="22624" xr:uid="{00000000-0005-0000-0000-00009E580000}"/>
    <cellStyle name="Percent 2 8 2 4 2 3" xfId="22625" xr:uid="{00000000-0005-0000-0000-00009F580000}"/>
    <cellStyle name="Percent 2 8 2 4 2 4" xfId="22626" xr:uid="{00000000-0005-0000-0000-0000A0580000}"/>
    <cellStyle name="Percent 2 8 2 4 3" xfId="22627" xr:uid="{00000000-0005-0000-0000-0000A1580000}"/>
    <cellStyle name="Percent 2 8 2 4 3 2" xfId="22628" xr:uid="{00000000-0005-0000-0000-0000A2580000}"/>
    <cellStyle name="Percent 2 8 2 4 3 3" xfId="22629" xr:uid="{00000000-0005-0000-0000-0000A3580000}"/>
    <cellStyle name="Percent 2 8 2 4 3 4" xfId="22630" xr:uid="{00000000-0005-0000-0000-0000A4580000}"/>
    <cellStyle name="Percent 2 8 2 4 4" xfId="22631" xr:uid="{00000000-0005-0000-0000-0000A5580000}"/>
    <cellStyle name="Percent 2 8 2 4 5" xfId="22632" xr:uid="{00000000-0005-0000-0000-0000A6580000}"/>
    <cellStyle name="Percent 2 8 2 4 6" xfId="22633" xr:uid="{00000000-0005-0000-0000-0000A7580000}"/>
    <cellStyle name="Percent 2 8 2 5" xfId="22634" xr:uid="{00000000-0005-0000-0000-0000A8580000}"/>
    <cellStyle name="Percent 2 8 2 5 2" xfId="22635" xr:uid="{00000000-0005-0000-0000-0000A9580000}"/>
    <cellStyle name="Percent 2 8 2 5 2 2" xfId="22636" xr:uid="{00000000-0005-0000-0000-0000AA580000}"/>
    <cellStyle name="Percent 2 8 2 5 2 3" xfId="22637" xr:uid="{00000000-0005-0000-0000-0000AB580000}"/>
    <cellStyle name="Percent 2 8 2 5 2 4" xfId="22638" xr:uid="{00000000-0005-0000-0000-0000AC580000}"/>
    <cellStyle name="Percent 2 8 2 5 3" xfId="22639" xr:uid="{00000000-0005-0000-0000-0000AD580000}"/>
    <cellStyle name="Percent 2 8 2 5 3 2" xfId="22640" xr:uid="{00000000-0005-0000-0000-0000AE580000}"/>
    <cellStyle name="Percent 2 8 2 5 3 3" xfId="22641" xr:uid="{00000000-0005-0000-0000-0000AF580000}"/>
    <cellStyle name="Percent 2 8 2 5 3 4" xfId="22642" xr:uid="{00000000-0005-0000-0000-0000B0580000}"/>
    <cellStyle name="Percent 2 8 2 5 4" xfId="22643" xr:uid="{00000000-0005-0000-0000-0000B1580000}"/>
    <cellStyle name="Percent 2 8 2 5 5" xfId="22644" xr:uid="{00000000-0005-0000-0000-0000B2580000}"/>
    <cellStyle name="Percent 2 8 2 5 6" xfId="22645" xr:uid="{00000000-0005-0000-0000-0000B3580000}"/>
    <cellStyle name="Percent 2 8 2 6" xfId="22646" xr:uid="{00000000-0005-0000-0000-0000B4580000}"/>
    <cellStyle name="Percent 2 8 2 6 2" xfId="22647" xr:uid="{00000000-0005-0000-0000-0000B5580000}"/>
    <cellStyle name="Percent 2 8 2 6 3" xfId="22648" xr:uid="{00000000-0005-0000-0000-0000B6580000}"/>
    <cellStyle name="Percent 2 8 2 6 4" xfId="22649" xr:uid="{00000000-0005-0000-0000-0000B7580000}"/>
    <cellStyle name="Percent 2 8 2 7" xfId="22650" xr:uid="{00000000-0005-0000-0000-0000B8580000}"/>
    <cellStyle name="Percent 2 8 2 7 2" xfId="22651" xr:uid="{00000000-0005-0000-0000-0000B9580000}"/>
    <cellStyle name="Percent 2 8 2 7 3" xfId="22652" xr:uid="{00000000-0005-0000-0000-0000BA580000}"/>
    <cellStyle name="Percent 2 8 2 7 4" xfId="22653" xr:uid="{00000000-0005-0000-0000-0000BB580000}"/>
    <cellStyle name="Percent 2 8 2 8" xfId="22654" xr:uid="{00000000-0005-0000-0000-0000BC580000}"/>
    <cellStyle name="Percent 2 8 2 9" xfId="22655" xr:uid="{00000000-0005-0000-0000-0000BD580000}"/>
    <cellStyle name="Percent 2 8 3" xfId="22656" xr:uid="{00000000-0005-0000-0000-0000BE580000}"/>
    <cellStyle name="Percent 2 8 3 2" xfId="22657" xr:uid="{00000000-0005-0000-0000-0000BF580000}"/>
    <cellStyle name="Percent 2 8 3 2 2" xfId="22658" xr:uid="{00000000-0005-0000-0000-0000C0580000}"/>
    <cellStyle name="Percent 2 8 3 2 2 2" xfId="22659" xr:uid="{00000000-0005-0000-0000-0000C1580000}"/>
    <cellStyle name="Percent 2 8 3 2 2 3" xfId="22660" xr:uid="{00000000-0005-0000-0000-0000C2580000}"/>
    <cellStyle name="Percent 2 8 3 2 2 4" xfId="22661" xr:uid="{00000000-0005-0000-0000-0000C3580000}"/>
    <cellStyle name="Percent 2 8 3 2 3" xfId="22662" xr:uid="{00000000-0005-0000-0000-0000C4580000}"/>
    <cellStyle name="Percent 2 8 3 2 3 2" xfId="22663" xr:uid="{00000000-0005-0000-0000-0000C5580000}"/>
    <cellStyle name="Percent 2 8 3 2 3 3" xfId="22664" xr:uid="{00000000-0005-0000-0000-0000C6580000}"/>
    <cellStyle name="Percent 2 8 3 2 3 4" xfId="22665" xr:uid="{00000000-0005-0000-0000-0000C7580000}"/>
    <cellStyle name="Percent 2 8 3 2 4" xfId="22666" xr:uid="{00000000-0005-0000-0000-0000C8580000}"/>
    <cellStyle name="Percent 2 8 3 2 5" xfId="22667" xr:uid="{00000000-0005-0000-0000-0000C9580000}"/>
    <cellStyle name="Percent 2 8 3 2 6" xfId="22668" xr:uid="{00000000-0005-0000-0000-0000CA580000}"/>
    <cellStyle name="Percent 2 8 3 3" xfId="22669" xr:uid="{00000000-0005-0000-0000-0000CB580000}"/>
    <cellStyle name="Percent 2 8 3 3 2" xfId="22670" xr:uid="{00000000-0005-0000-0000-0000CC580000}"/>
    <cellStyle name="Percent 2 8 3 3 2 2" xfId="22671" xr:uid="{00000000-0005-0000-0000-0000CD580000}"/>
    <cellStyle name="Percent 2 8 3 3 2 3" xfId="22672" xr:uid="{00000000-0005-0000-0000-0000CE580000}"/>
    <cellStyle name="Percent 2 8 3 3 2 4" xfId="22673" xr:uid="{00000000-0005-0000-0000-0000CF580000}"/>
    <cellStyle name="Percent 2 8 3 3 3" xfId="22674" xr:uid="{00000000-0005-0000-0000-0000D0580000}"/>
    <cellStyle name="Percent 2 8 3 3 3 2" xfId="22675" xr:uid="{00000000-0005-0000-0000-0000D1580000}"/>
    <cellStyle name="Percent 2 8 3 3 3 3" xfId="22676" xr:uid="{00000000-0005-0000-0000-0000D2580000}"/>
    <cellStyle name="Percent 2 8 3 3 3 4" xfId="22677" xr:uid="{00000000-0005-0000-0000-0000D3580000}"/>
    <cellStyle name="Percent 2 8 3 3 4" xfId="22678" xr:uid="{00000000-0005-0000-0000-0000D4580000}"/>
    <cellStyle name="Percent 2 8 3 3 5" xfId="22679" xr:uid="{00000000-0005-0000-0000-0000D5580000}"/>
    <cellStyle name="Percent 2 8 3 3 6" xfId="22680" xr:uid="{00000000-0005-0000-0000-0000D6580000}"/>
    <cellStyle name="Percent 2 8 3 4" xfId="22681" xr:uid="{00000000-0005-0000-0000-0000D7580000}"/>
    <cellStyle name="Percent 2 8 3 4 2" xfId="22682" xr:uid="{00000000-0005-0000-0000-0000D8580000}"/>
    <cellStyle name="Percent 2 8 3 4 3" xfId="22683" xr:uid="{00000000-0005-0000-0000-0000D9580000}"/>
    <cellStyle name="Percent 2 8 3 4 4" xfId="22684" xr:uid="{00000000-0005-0000-0000-0000DA580000}"/>
    <cellStyle name="Percent 2 8 3 5" xfId="22685" xr:uid="{00000000-0005-0000-0000-0000DB580000}"/>
    <cellStyle name="Percent 2 8 3 5 2" xfId="22686" xr:uid="{00000000-0005-0000-0000-0000DC580000}"/>
    <cellStyle name="Percent 2 8 3 5 3" xfId="22687" xr:uid="{00000000-0005-0000-0000-0000DD580000}"/>
    <cellStyle name="Percent 2 8 3 5 4" xfId="22688" xr:uid="{00000000-0005-0000-0000-0000DE580000}"/>
    <cellStyle name="Percent 2 8 3 6" xfId="22689" xr:uid="{00000000-0005-0000-0000-0000DF580000}"/>
    <cellStyle name="Percent 2 8 3 7" xfId="22690" xr:uid="{00000000-0005-0000-0000-0000E0580000}"/>
    <cellStyle name="Percent 2 8 3 8" xfId="22691" xr:uid="{00000000-0005-0000-0000-0000E1580000}"/>
    <cellStyle name="Percent 2 8 4" xfId="22692" xr:uid="{00000000-0005-0000-0000-0000E2580000}"/>
    <cellStyle name="Percent 2 8 4 2" xfId="22693" xr:uid="{00000000-0005-0000-0000-0000E3580000}"/>
    <cellStyle name="Percent 2 8 4 2 2" xfId="22694" xr:uid="{00000000-0005-0000-0000-0000E4580000}"/>
    <cellStyle name="Percent 2 8 4 2 2 2" xfId="22695" xr:uid="{00000000-0005-0000-0000-0000E5580000}"/>
    <cellStyle name="Percent 2 8 4 2 2 3" xfId="22696" xr:uid="{00000000-0005-0000-0000-0000E6580000}"/>
    <cellStyle name="Percent 2 8 4 2 2 4" xfId="22697" xr:uid="{00000000-0005-0000-0000-0000E7580000}"/>
    <cellStyle name="Percent 2 8 4 2 3" xfId="22698" xr:uid="{00000000-0005-0000-0000-0000E8580000}"/>
    <cellStyle name="Percent 2 8 4 2 3 2" xfId="22699" xr:uid="{00000000-0005-0000-0000-0000E9580000}"/>
    <cellStyle name="Percent 2 8 4 2 3 3" xfId="22700" xr:uid="{00000000-0005-0000-0000-0000EA580000}"/>
    <cellStyle name="Percent 2 8 4 2 3 4" xfId="22701" xr:uid="{00000000-0005-0000-0000-0000EB580000}"/>
    <cellStyle name="Percent 2 8 4 2 4" xfId="22702" xr:uid="{00000000-0005-0000-0000-0000EC580000}"/>
    <cellStyle name="Percent 2 8 4 2 5" xfId="22703" xr:uid="{00000000-0005-0000-0000-0000ED580000}"/>
    <cellStyle name="Percent 2 8 4 2 6" xfId="22704" xr:uid="{00000000-0005-0000-0000-0000EE580000}"/>
    <cellStyle name="Percent 2 8 4 3" xfId="22705" xr:uid="{00000000-0005-0000-0000-0000EF580000}"/>
    <cellStyle name="Percent 2 8 4 3 2" xfId="22706" xr:uid="{00000000-0005-0000-0000-0000F0580000}"/>
    <cellStyle name="Percent 2 8 4 3 2 2" xfId="22707" xr:uid="{00000000-0005-0000-0000-0000F1580000}"/>
    <cellStyle name="Percent 2 8 4 3 2 3" xfId="22708" xr:uid="{00000000-0005-0000-0000-0000F2580000}"/>
    <cellStyle name="Percent 2 8 4 3 2 4" xfId="22709" xr:uid="{00000000-0005-0000-0000-0000F3580000}"/>
    <cellStyle name="Percent 2 8 4 3 3" xfId="22710" xr:uid="{00000000-0005-0000-0000-0000F4580000}"/>
    <cellStyle name="Percent 2 8 4 3 3 2" xfId="22711" xr:uid="{00000000-0005-0000-0000-0000F5580000}"/>
    <cellStyle name="Percent 2 8 4 3 3 3" xfId="22712" xr:uid="{00000000-0005-0000-0000-0000F6580000}"/>
    <cellStyle name="Percent 2 8 4 3 3 4" xfId="22713" xr:uid="{00000000-0005-0000-0000-0000F7580000}"/>
    <cellStyle name="Percent 2 8 4 3 4" xfId="22714" xr:uid="{00000000-0005-0000-0000-0000F8580000}"/>
    <cellStyle name="Percent 2 8 4 3 5" xfId="22715" xr:uid="{00000000-0005-0000-0000-0000F9580000}"/>
    <cellStyle name="Percent 2 8 4 3 6" xfId="22716" xr:uid="{00000000-0005-0000-0000-0000FA580000}"/>
    <cellStyle name="Percent 2 8 4 4" xfId="22717" xr:uid="{00000000-0005-0000-0000-0000FB580000}"/>
    <cellStyle name="Percent 2 8 4 4 2" xfId="22718" xr:uid="{00000000-0005-0000-0000-0000FC580000}"/>
    <cellStyle name="Percent 2 8 4 4 3" xfId="22719" xr:uid="{00000000-0005-0000-0000-0000FD580000}"/>
    <cellStyle name="Percent 2 8 4 4 4" xfId="22720" xr:uid="{00000000-0005-0000-0000-0000FE580000}"/>
    <cellStyle name="Percent 2 8 4 5" xfId="22721" xr:uid="{00000000-0005-0000-0000-0000FF580000}"/>
    <cellStyle name="Percent 2 8 4 5 2" xfId="22722" xr:uid="{00000000-0005-0000-0000-000000590000}"/>
    <cellStyle name="Percent 2 8 4 5 3" xfId="22723" xr:uid="{00000000-0005-0000-0000-000001590000}"/>
    <cellStyle name="Percent 2 8 4 5 4" xfId="22724" xr:uid="{00000000-0005-0000-0000-000002590000}"/>
    <cellStyle name="Percent 2 8 4 6" xfId="22725" xr:uid="{00000000-0005-0000-0000-000003590000}"/>
    <cellStyle name="Percent 2 8 4 7" xfId="22726" xr:uid="{00000000-0005-0000-0000-000004590000}"/>
    <cellStyle name="Percent 2 8 4 8" xfId="22727" xr:uid="{00000000-0005-0000-0000-000005590000}"/>
    <cellStyle name="Percent 2 8 5" xfId="22728" xr:uid="{00000000-0005-0000-0000-000006590000}"/>
    <cellStyle name="Percent 2 8 5 2" xfId="22729" xr:uid="{00000000-0005-0000-0000-000007590000}"/>
    <cellStyle name="Percent 2 8 5 2 2" xfId="22730" xr:uid="{00000000-0005-0000-0000-000008590000}"/>
    <cellStyle name="Percent 2 8 5 2 2 2" xfId="22731" xr:uid="{00000000-0005-0000-0000-000009590000}"/>
    <cellStyle name="Percent 2 8 5 2 2 3" xfId="22732" xr:uid="{00000000-0005-0000-0000-00000A590000}"/>
    <cellStyle name="Percent 2 8 5 2 2 4" xfId="22733" xr:uid="{00000000-0005-0000-0000-00000B590000}"/>
    <cellStyle name="Percent 2 8 5 2 3" xfId="22734" xr:uid="{00000000-0005-0000-0000-00000C590000}"/>
    <cellStyle name="Percent 2 8 5 2 3 2" xfId="22735" xr:uid="{00000000-0005-0000-0000-00000D590000}"/>
    <cellStyle name="Percent 2 8 5 2 3 3" xfId="22736" xr:uid="{00000000-0005-0000-0000-00000E590000}"/>
    <cellStyle name="Percent 2 8 5 2 3 4" xfId="22737" xr:uid="{00000000-0005-0000-0000-00000F590000}"/>
    <cellStyle name="Percent 2 8 5 2 4" xfId="22738" xr:uid="{00000000-0005-0000-0000-000010590000}"/>
    <cellStyle name="Percent 2 8 5 2 5" xfId="22739" xr:uid="{00000000-0005-0000-0000-000011590000}"/>
    <cellStyle name="Percent 2 8 5 2 6" xfId="22740" xr:uid="{00000000-0005-0000-0000-000012590000}"/>
    <cellStyle name="Percent 2 8 5 3" xfId="22741" xr:uid="{00000000-0005-0000-0000-000013590000}"/>
    <cellStyle name="Percent 2 8 5 3 2" xfId="22742" xr:uid="{00000000-0005-0000-0000-000014590000}"/>
    <cellStyle name="Percent 2 8 5 3 2 2" xfId="22743" xr:uid="{00000000-0005-0000-0000-000015590000}"/>
    <cellStyle name="Percent 2 8 5 3 2 3" xfId="22744" xr:uid="{00000000-0005-0000-0000-000016590000}"/>
    <cellStyle name="Percent 2 8 5 3 2 4" xfId="22745" xr:uid="{00000000-0005-0000-0000-000017590000}"/>
    <cellStyle name="Percent 2 8 5 3 3" xfId="22746" xr:uid="{00000000-0005-0000-0000-000018590000}"/>
    <cellStyle name="Percent 2 8 5 3 3 2" xfId="22747" xr:uid="{00000000-0005-0000-0000-000019590000}"/>
    <cellStyle name="Percent 2 8 5 3 3 3" xfId="22748" xr:uid="{00000000-0005-0000-0000-00001A590000}"/>
    <cellStyle name="Percent 2 8 5 3 3 4" xfId="22749" xr:uid="{00000000-0005-0000-0000-00001B590000}"/>
    <cellStyle name="Percent 2 8 5 3 4" xfId="22750" xr:uid="{00000000-0005-0000-0000-00001C590000}"/>
    <cellStyle name="Percent 2 8 5 3 5" xfId="22751" xr:uid="{00000000-0005-0000-0000-00001D590000}"/>
    <cellStyle name="Percent 2 8 5 3 6" xfId="22752" xr:uid="{00000000-0005-0000-0000-00001E590000}"/>
    <cellStyle name="Percent 2 8 5 4" xfId="22753" xr:uid="{00000000-0005-0000-0000-00001F590000}"/>
    <cellStyle name="Percent 2 8 5 4 2" xfId="22754" xr:uid="{00000000-0005-0000-0000-000020590000}"/>
    <cellStyle name="Percent 2 8 5 4 3" xfId="22755" xr:uid="{00000000-0005-0000-0000-000021590000}"/>
    <cellStyle name="Percent 2 8 5 4 4" xfId="22756" xr:uid="{00000000-0005-0000-0000-000022590000}"/>
    <cellStyle name="Percent 2 8 5 5" xfId="22757" xr:uid="{00000000-0005-0000-0000-000023590000}"/>
    <cellStyle name="Percent 2 8 5 5 2" xfId="22758" xr:uid="{00000000-0005-0000-0000-000024590000}"/>
    <cellStyle name="Percent 2 8 5 5 3" xfId="22759" xr:uid="{00000000-0005-0000-0000-000025590000}"/>
    <cellStyle name="Percent 2 8 5 5 4" xfId="22760" xr:uid="{00000000-0005-0000-0000-000026590000}"/>
    <cellStyle name="Percent 2 8 5 6" xfId="22761" xr:uid="{00000000-0005-0000-0000-000027590000}"/>
    <cellStyle name="Percent 2 8 5 7" xfId="22762" xr:uid="{00000000-0005-0000-0000-000028590000}"/>
    <cellStyle name="Percent 2 8 5 8" xfId="22763" xr:uid="{00000000-0005-0000-0000-000029590000}"/>
    <cellStyle name="Percent 2 8 6" xfId="22764" xr:uid="{00000000-0005-0000-0000-00002A590000}"/>
    <cellStyle name="Percent 2 8 6 2" xfId="22765" xr:uid="{00000000-0005-0000-0000-00002B590000}"/>
    <cellStyle name="Percent 2 8 6 2 2" xfId="22766" xr:uid="{00000000-0005-0000-0000-00002C590000}"/>
    <cellStyle name="Percent 2 8 6 2 3" xfId="22767" xr:uid="{00000000-0005-0000-0000-00002D590000}"/>
    <cellStyle name="Percent 2 8 6 2 4" xfId="22768" xr:uid="{00000000-0005-0000-0000-00002E590000}"/>
    <cellStyle name="Percent 2 8 6 3" xfId="22769" xr:uid="{00000000-0005-0000-0000-00002F590000}"/>
    <cellStyle name="Percent 2 8 6 3 2" xfId="22770" xr:uid="{00000000-0005-0000-0000-000030590000}"/>
    <cellStyle name="Percent 2 8 6 3 3" xfId="22771" xr:uid="{00000000-0005-0000-0000-000031590000}"/>
    <cellStyle name="Percent 2 8 6 3 4" xfId="22772" xr:uid="{00000000-0005-0000-0000-000032590000}"/>
    <cellStyle name="Percent 2 8 6 4" xfId="22773" xr:uid="{00000000-0005-0000-0000-000033590000}"/>
    <cellStyle name="Percent 2 8 6 5" xfId="22774" xr:uid="{00000000-0005-0000-0000-000034590000}"/>
    <cellStyle name="Percent 2 8 6 6" xfId="22775" xr:uid="{00000000-0005-0000-0000-000035590000}"/>
    <cellStyle name="Percent 2 8 7" xfId="22776" xr:uid="{00000000-0005-0000-0000-000036590000}"/>
    <cellStyle name="Percent 2 8 7 2" xfId="22777" xr:uid="{00000000-0005-0000-0000-000037590000}"/>
    <cellStyle name="Percent 2 8 7 2 2" xfId="22778" xr:uid="{00000000-0005-0000-0000-000038590000}"/>
    <cellStyle name="Percent 2 8 7 2 3" xfId="22779" xr:uid="{00000000-0005-0000-0000-000039590000}"/>
    <cellStyle name="Percent 2 8 7 2 4" xfId="22780" xr:uid="{00000000-0005-0000-0000-00003A590000}"/>
    <cellStyle name="Percent 2 8 7 3" xfId="22781" xr:uid="{00000000-0005-0000-0000-00003B590000}"/>
    <cellStyle name="Percent 2 8 7 3 2" xfId="22782" xr:uid="{00000000-0005-0000-0000-00003C590000}"/>
    <cellStyle name="Percent 2 8 7 3 3" xfId="22783" xr:uid="{00000000-0005-0000-0000-00003D590000}"/>
    <cellStyle name="Percent 2 8 7 3 4" xfId="22784" xr:uid="{00000000-0005-0000-0000-00003E590000}"/>
    <cellStyle name="Percent 2 8 7 4" xfId="22785" xr:uid="{00000000-0005-0000-0000-00003F590000}"/>
    <cellStyle name="Percent 2 8 7 5" xfId="22786" xr:uid="{00000000-0005-0000-0000-000040590000}"/>
    <cellStyle name="Percent 2 8 7 6" xfId="22787" xr:uid="{00000000-0005-0000-0000-000041590000}"/>
    <cellStyle name="Percent 2 8 8" xfId="22788" xr:uid="{00000000-0005-0000-0000-000042590000}"/>
    <cellStyle name="Percent 2 8 8 2" xfId="22789" xr:uid="{00000000-0005-0000-0000-000043590000}"/>
    <cellStyle name="Percent 2 8 8 3" xfId="22790" xr:uid="{00000000-0005-0000-0000-000044590000}"/>
    <cellStyle name="Percent 2 8 8 4" xfId="22791" xr:uid="{00000000-0005-0000-0000-000045590000}"/>
    <cellStyle name="Percent 2 8 9" xfId="22792" xr:uid="{00000000-0005-0000-0000-000046590000}"/>
    <cellStyle name="Percent 2 8 9 2" xfId="22793" xr:uid="{00000000-0005-0000-0000-000047590000}"/>
    <cellStyle name="Percent 2 8 9 3" xfId="22794" xr:uid="{00000000-0005-0000-0000-000048590000}"/>
    <cellStyle name="Percent 2 8 9 4" xfId="22795" xr:uid="{00000000-0005-0000-0000-000049590000}"/>
    <cellStyle name="Percent 2 9" xfId="22796" xr:uid="{00000000-0005-0000-0000-00004A590000}"/>
    <cellStyle name="Percent 2 9 10" xfId="22797" xr:uid="{00000000-0005-0000-0000-00004B590000}"/>
    <cellStyle name="Percent 2 9 11" xfId="22798" xr:uid="{00000000-0005-0000-0000-00004C590000}"/>
    <cellStyle name="Percent 2 9 12" xfId="22799" xr:uid="{00000000-0005-0000-0000-00004D590000}"/>
    <cellStyle name="Percent 2 9 2" xfId="22800" xr:uid="{00000000-0005-0000-0000-00004E590000}"/>
    <cellStyle name="Percent 2 9 2 2" xfId="22801" xr:uid="{00000000-0005-0000-0000-00004F590000}"/>
    <cellStyle name="Percent 2 9 2 2 2" xfId="22802" xr:uid="{00000000-0005-0000-0000-000050590000}"/>
    <cellStyle name="Percent 2 9 2 2 2 2" xfId="22803" xr:uid="{00000000-0005-0000-0000-000051590000}"/>
    <cellStyle name="Percent 2 9 2 2 2 3" xfId="22804" xr:uid="{00000000-0005-0000-0000-000052590000}"/>
    <cellStyle name="Percent 2 9 2 2 2 4" xfId="22805" xr:uid="{00000000-0005-0000-0000-000053590000}"/>
    <cellStyle name="Percent 2 9 2 2 3" xfId="22806" xr:uid="{00000000-0005-0000-0000-000054590000}"/>
    <cellStyle name="Percent 2 9 2 2 3 2" xfId="22807" xr:uid="{00000000-0005-0000-0000-000055590000}"/>
    <cellStyle name="Percent 2 9 2 2 3 3" xfId="22808" xr:uid="{00000000-0005-0000-0000-000056590000}"/>
    <cellStyle name="Percent 2 9 2 2 3 4" xfId="22809" xr:uid="{00000000-0005-0000-0000-000057590000}"/>
    <cellStyle name="Percent 2 9 2 2 4" xfId="22810" xr:uid="{00000000-0005-0000-0000-000058590000}"/>
    <cellStyle name="Percent 2 9 2 2 5" xfId="22811" xr:uid="{00000000-0005-0000-0000-000059590000}"/>
    <cellStyle name="Percent 2 9 2 2 6" xfId="22812" xr:uid="{00000000-0005-0000-0000-00005A590000}"/>
    <cellStyle name="Percent 2 9 2 3" xfId="22813" xr:uid="{00000000-0005-0000-0000-00005B590000}"/>
    <cellStyle name="Percent 2 9 2 3 2" xfId="22814" xr:uid="{00000000-0005-0000-0000-00005C590000}"/>
    <cellStyle name="Percent 2 9 2 3 2 2" xfId="22815" xr:uid="{00000000-0005-0000-0000-00005D590000}"/>
    <cellStyle name="Percent 2 9 2 3 2 3" xfId="22816" xr:uid="{00000000-0005-0000-0000-00005E590000}"/>
    <cellStyle name="Percent 2 9 2 3 2 4" xfId="22817" xr:uid="{00000000-0005-0000-0000-00005F590000}"/>
    <cellStyle name="Percent 2 9 2 3 3" xfId="22818" xr:uid="{00000000-0005-0000-0000-000060590000}"/>
    <cellStyle name="Percent 2 9 2 3 3 2" xfId="22819" xr:uid="{00000000-0005-0000-0000-000061590000}"/>
    <cellStyle name="Percent 2 9 2 3 3 3" xfId="22820" xr:uid="{00000000-0005-0000-0000-000062590000}"/>
    <cellStyle name="Percent 2 9 2 3 3 4" xfId="22821" xr:uid="{00000000-0005-0000-0000-000063590000}"/>
    <cellStyle name="Percent 2 9 2 3 4" xfId="22822" xr:uid="{00000000-0005-0000-0000-000064590000}"/>
    <cellStyle name="Percent 2 9 2 3 5" xfId="22823" xr:uid="{00000000-0005-0000-0000-000065590000}"/>
    <cellStyle name="Percent 2 9 2 3 6" xfId="22824" xr:uid="{00000000-0005-0000-0000-000066590000}"/>
    <cellStyle name="Percent 2 9 2 4" xfId="22825" xr:uid="{00000000-0005-0000-0000-000067590000}"/>
    <cellStyle name="Percent 2 9 2 4 2" xfId="22826" xr:uid="{00000000-0005-0000-0000-000068590000}"/>
    <cellStyle name="Percent 2 9 2 4 3" xfId="22827" xr:uid="{00000000-0005-0000-0000-000069590000}"/>
    <cellStyle name="Percent 2 9 2 4 4" xfId="22828" xr:uid="{00000000-0005-0000-0000-00006A590000}"/>
    <cellStyle name="Percent 2 9 2 5" xfId="22829" xr:uid="{00000000-0005-0000-0000-00006B590000}"/>
    <cellStyle name="Percent 2 9 2 5 2" xfId="22830" xr:uid="{00000000-0005-0000-0000-00006C590000}"/>
    <cellStyle name="Percent 2 9 2 5 3" xfId="22831" xr:uid="{00000000-0005-0000-0000-00006D590000}"/>
    <cellStyle name="Percent 2 9 2 5 4" xfId="22832" xr:uid="{00000000-0005-0000-0000-00006E590000}"/>
    <cellStyle name="Percent 2 9 2 6" xfId="22833" xr:uid="{00000000-0005-0000-0000-00006F590000}"/>
    <cellStyle name="Percent 2 9 2 7" xfId="22834" xr:uid="{00000000-0005-0000-0000-000070590000}"/>
    <cellStyle name="Percent 2 9 2 8" xfId="22835" xr:uid="{00000000-0005-0000-0000-000071590000}"/>
    <cellStyle name="Percent 2 9 3" xfId="22836" xr:uid="{00000000-0005-0000-0000-000072590000}"/>
    <cellStyle name="Percent 2 9 3 2" xfId="22837" xr:uid="{00000000-0005-0000-0000-000073590000}"/>
    <cellStyle name="Percent 2 9 3 2 2" xfId="22838" xr:uid="{00000000-0005-0000-0000-000074590000}"/>
    <cellStyle name="Percent 2 9 3 2 2 2" xfId="22839" xr:uid="{00000000-0005-0000-0000-000075590000}"/>
    <cellStyle name="Percent 2 9 3 2 2 3" xfId="22840" xr:uid="{00000000-0005-0000-0000-000076590000}"/>
    <cellStyle name="Percent 2 9 3 2 2 4" xfId="22841" xr:uid="{00000000-0005-0000-0000-000077590000}"/>
    <cellStyle name="Percent 2 9 3 2 3" xfId="22842" xr:uid="{00000000-0005-0000-0000-000078590000}"/>
    <cellStyle name="Percent 2 9 3 2 3 2" xfId="22843" xr:uid="{00000000-0005-0000-0000-000079590000}"/>
    <cellStyle name="Percent 2 9 3 2 3 3" xfId="22844" xr:uid="{00000000-0005-0000-0000-00007A590000}"/>
    <cellStyle name="Percent 2 9 3 2 3 4" xfId="22845" xr:uid="{00000000-0005-0000-0000-00007B590000}"/>
    <cellStyle name="Percent 2 9 3 2 4" xfId="22846" xr:uid="{00000000-0005-0000-0000-00007C590000}"/>
    <cellStyle name="Percent 2 9 3 2 5" xfId="22847" xr:uid="{00000000-0005-0000-0000-00007D590000}"/>
    <cellStyle name="Percent 2 9 3 2 6" xfId="22848" xr:uid="{00000000-0005-0000-0000-00007E590000}"/>
    <cellStyle name="Percent 2 9 3 3" xfId="22849" xr:uid="{00000000-0005-0000-0000-00007F590000}"/>
    <cellStyle name="Percent 2 9 3 3 2" xfId="22850" xr:uid="{00000000-0005-0000-0000-000080590000}"/>
    <cellStyle name="Percent 2 9 3 3 2 2" xfId="22851" xr:uid="{00000000-0005-0000-0000-000081590000}"/>
    <cellStyle name="Percent 2 9 3 3 2 3" xfId="22852" xr:uid="{00000000-0005-0000-0000-000082590000}"/>
    <cellStyle name="Percent 2 9 3 3 2 4" xfId="22853" xr:uid="{00000000-0005-0000-0000-000083590000}"/>
    <cellStyle name="Percent 2 9 3 3 3" xfId="22854" xr:uid="{00000000-0005-0000-0000-000084590000}"/>
    <cellStyle name="Percent 2 9 3 3 3 2" xfId="22855" xr:uid="{00000000-0005-0000-0000-000085590000}"/>
    <cellStyle name="Percent 2 9 3 3 3 3" xfId="22856" xr:uid="{00000000-0005-0000-0000-000086590000}"/>
    <cellStyle name="Percent 2 9 3 3 3 4" xfId="22857" xr:uid="{00000000-0005-0000-0000-000087590000}"/>
    <cellStyle name="Percent 2 9 3 3 4" xfId="22858" xr:uid="{00000000-0005-0000-0000-000088590000}"/>
    <cellStyle name="Percent 2 9 3 3 5" xfId="22859" xr:uid="{00000000-0005-0000-0000-000089590000}"/>
    <cellStyle name="Percent 2 9 3 3 6" xfId="22860" xr:uid="{00000000-0005-0000-0000-00008A590000}"/>
    <cellStyle name="Percent 2 9 3 4" xfId="22861" xr:uid="{00000000-0005-0000-0000-00008B590000}"/>
    <cellStyle name="Percent 2 9 3 4 2" xfId="22862" xr:uid="{00000000-0005-0000-0000-00008C590000}"/>
    <cellStyle name="Percent 2 9 3 4 3" xfId="22863" xr:uid="{00000000-0005-0000-0000-00008D590000}"/>
    <cellStyle name="Percent 2 9 3 4 4" xfId="22864" xr:uid="{00000000-0005-0000-0000-00008E590000}"/>
    <cellStyle name="Percent 2 9 3 5" xfId="22865" xr:uid="{00000000-0005-0000-0000-00008F590000}"/>
    <cellStyle name="Percent 2 9 3 5 2" xfId="22866" xr:uid="{00000000-0005-0000-0000-000090590000}"/>
    <cellStyle name="Percent 2 9 3 5 3" xfId="22867" xr:uid="{00000000-0005-0000-0000-000091590000}"/>
    <cellStyle name="Percent 2 9 3 5 4" xfId="22868" xr:uid="{00000000-0005-0000-0000-000092590000}"/>
    <cellStyle name="Percent 2 9 3 6" xfId="22869" xr:uid="{00000000-0005-0000-0000-000093590000}"/>
    <cellStyle name="Percent 2 9 3 7" xfId="22870" xr:uid="{00000000-0005-0000-0000-000094590000}"/>
    <cellStyle name="Percent 2 9 3 8" xfId="22871" xr:uid="{00000000-0005-0000-0000-000095590000}"/>
    <cellStyle name="Percent 2 9 4" xfId="22872" xr:uid="{00000000-0005-0000-0000-000096590000}"/>
    <cellStyle name="Percent 2 9 4 2" xfId="22873" xr:uid="{00000000-0005-0000-0000-000097590000}"/>
    <cellStyle name="Percent 2 9 4 2 2" xfId="22874" xr:uid="{00000000-0005-0000-0000-000098590000}"/>
    <cellStyle name="Percent 2 9 4 2 2 2" xfId="22875" xr:uid="{00000000-0005-0000-0000-000099590000}"/>
    <cellStyle name="Percent 2 9 4 2 2 3" xfId="22876" xr:uid="{00000000-0005-0000-0000-00009A590000}"/>
    <cellStyle name="Percent 2 9 4 2 2 4" xfId="22877" xr:uid="{00000000-0005-0000-0000-00009B590000}"/>
    <cellStyle name="Percent 2 9 4 2 3" xfId="22878" xr:uid="{00000000-0005-0000-0000-00009C590000}"/>
    <cellStyle name="Percent 2 9 4 2 3 2" xfId="22879" xr:uid="{00000000-0005-0000-0000-00009D590000}"/>
    <cellStyle name="Percent 2 9 4 2 3 3" xfId="22880" xr:uid="{00000000-0005-0000-0000-00009E590000}"/>
    <cellStyle name="Percent 2 9 4 2 3 4" xfId="22881" xr:uid="{00000000-0005-0000-0000-00009F590000}"/>
    <cellStyle name="Percent 2 9 4 2 4" xfId="22882" xr:uid="{00000000-0005-0000-0000-0000A0590000}"/>
    <cellStyle name="Percent 2 9 4 2 5" xfId="22883" xr:uid="{00000000-0005-0000-0000-0000A1590000}"/>
    <cellStyle name="Percent 2 9 4 2 6" xfId="22884" xr:uid="{00000000-0005-0000-0000-0000A2590000}"/>
    <cellStyle name="Percent 2 9 4 3" xfId="22885" xr:uid="{00000000-0005-0000-0000-0000A3590000}"/>
    <cellStyle name="Percent 2 9 4 3 2" xfId="22886" xr:uid="{00000000-0005-0000-0000-0000A4590000}"/>
    <cellStyle name="Percent 2 9 4 3 2 2" xfId="22887" xr:uid="{00000000-0005-0000-0000-0000A5590000}"/>
    <cellStyle name="Percent 2 9 4 3 2 3" xfId="22888" xr:uid="{00000000-0005-0000-0000-0000A6590000}"/>
    <cellStyle name="Percent 2 9 4 3 2 4" xfId="22889" xr:uid="{00000000-0005-0000-0000-0000A7590000}"/>
    <cellStyle name="Percent 2 9 4 3 3" xfId="22890" xr:uid="{00000000-0005-0000-0000-0000A8590000}"/>
    <cellStyle name="Percent 2 9 4 3 3 2" xfId="22891" xr:uid="{00000000-0005-0000-0000-0000A9590000}"/>
    <cellStyle name="Percent 2 9 4 3 3 3" xfId="22892" xr:uid="{00000000-0005-0000-0000-0000AA590000}"/>
    <cellStyle name="Percent 2 9 4 3 3 4" xfId="22893" xr:uid="{00000000-0005-0000-0000-0000AB590000}"/>
    <cellStyle name="Percent 2 9 4 3 4" xfId="22894" xr:uid="{00000000-0005-0000-0000-0000AC590000}"/>
    <cellStyle name="Percent 2 9 4 3 5" xfId="22895" xr:uid="{00000000-0005-0000-0000-0000AD590000}"/>
    <cellStyle name="Percent 2 9 4 3 6" xfId="22896" xr:uid="{00000000-0005-0000-0000-0000AE590000}"/>
    <cellStyle name="Percent 2 9 4 4" xfId="22897" xr:uid="{00000000-0005-0000-0000-0000AF590000}"/>
    <cellStyle name="Percent 2 9 4 4 2" xfId="22898" xr:uid="{00000000-0005-0000-0000-0000B0590000}"/>
    <cellStyle name="Percent 2 9 4 4 3" xfId="22899" xr:uid="{00000000-0005-0000-0000-0000B1590000}"/>
    <cellStyle name="Percent 2 9 4 4 4" xfId="22900" xr:uid="{00000000-0005-0000-0000-0000B2590000}"/>
    <cellStyle name="Percent 2 9 4 5" xfId="22901" xr:uid="{00000000-0005-0000-0000-0000B3590000}"/>
    <cellStyle name="Percent 2 9 4 5 2" xfId="22902" xr:uid="{00000000-0005-0000-0000-0000B4590000}"/>
    <cellStyle name="Percent 2 9 4 5 3" xfId="22903" xr:uid="{00000000-0005-0000-0000-0000B5590000}"/>
    <cellStyle name="Percent 2 9 4 5 4" xfId="22904" xr:uid="{00000000-0005-0000-0000-0000B6590000}"/>
    <cellStyle name="Percent 2 9 4 6" xfId="22905" xr:uid="{00000000-0005-0000-0000-0000B7590000}"/>
    <cellStyle name="Percent 2 9 4 7" xfId="22906" xr:uid="{00000000-0005-0000-0000-0000B8590000}"/>
    <cellStyle name="Percent 2 9 4 8" xfId="22907" xr:uid="{00000000-0005-0000-0000-0000B9590000}"/>
    <cellStyle name="Percent 2 9 5" xfId="22908" xr:uid="{00000000-0005-0000-0000-0000BA590000}"/>
    <cellStyle name="Percent 2 9 5 2" xfId="22909" xr:uid="{00000000-0005-0000-0000-0000BB590000}"/>
    <cellStyle name="Percent 2 9 5 2 2" xfId="22910" xr:uid="{00000000-0005-0000-0000-0000BC590000}"/>
    <cellStyle name="Percent 2 9 5 2 2 2" xfId="22911" xr:uid="{00000000-0005-0000-0000-0000BD590000}"/>
    <cellStyle name="Percent 2 9 5 2 2 3" xfId="22912" xr:uid="{00000000-0005-0000-0000-0000BE590000}"/>
    <cellStyle name="Percent 2 9 5 2 2 4" xfId="22913" xr:uid="{00000000-0005-0000-0000-0000BF590000}"/>
    <cellStyle name="Percent 2 9 5 2 3" xfId="22914" xr:uid="{00000000-0005-0000-0000-0000C0590000}"/>
    <cellStyle name="Percent 2 9 5 2 3 2" xfId="22915" xr:uid="{00000000-0005-0000-0000-0000C1590000}"/>
    <cellStyle name="Percent 2 9 5 2 3 3" xfId="22916" xr:uid="{00000000-0005-0000-0000-0000C2590000}"/>
    <cellStyle name="Percent 2 9 5 2 3 4" xfId="22917" xr:uid="{00000000-0005-0000-0000-0000C3590000}"/>
    <cellStyle name="Percent 2 9 5 2 4" xfId="22918" xr:uid="{00000000-0005-0000-0000-0000C4590000}"/>
    <cellStyle name="Percent 2 9 5 2 5" xfId="22919" xr:uid="{00000000-0005-0000-0000-0000C5590000}"/>
    <cellStyle name="Percent 2 9 5 2 6" xfId="22920" xr:uid="{00000000-0005-0000-0000-0000C6590000}"/>
    <cellStyle name="Percent 2 9 5 3" xfId="22921" xr:uid="{00000000-0005-0000-0000-0000C7590000}"/>
    <cellStyle name="Percent 2 9 5 3 2" xfId="22922" xr:uid="{00000000-0005-0000-0000-0000C8590000}"/>
    <cellStyle name="Percent 2 9 5 3 2 2" xfId="22923" xr:uid="{00000000-0005-0000-0000-0000C9590000}"/>
    <cellStyle name="Percent 2 9 5 3 2 3" xfId="22924" xr:uid="{00000000-0005-0000-0000-0000CA590000}"/>
    <cellStyle name="Percent 2 9 5 3 2 4" xfId="22925" xr:uid="{00000000-0005-0000-0000-0000CB590000}"/>
    <cellStyle name="Percent 2 9 5 3 3" xfId="22926" xr:uid="{00000000-0005-0000-0000-0000CC590000}"/>
    <cellStyle name="Percent 2 9 5 3 3 2" xfId="22927" xr:uid="{00000000-0005-0000-0000-0000CD590000}"/>
    <cellStyle name="Percent 2 9 5 3 3 3" xfId="22928" xr:uid="{00000000-0005-0000-0000-0000CE590000}"/>
    <cellStyle name="Percent 2 9 5 3 3 4" xfId="22929" xr:uid="{00000000-0005-0000-0000-0000CF590000}"/>
    <cellStyle name="Percent 2 9 5 3 4" xfId="22930" xr:uid="{00000000-0005-0000-0000-0000D0590000}"/>
    <cellStyle name="Percent 2 9 5 3 5" xfId="22931" xr:uid="{00000000-0005-0000-0000-0000D1590000}"/>
    <cellStyle name="Percent 2 9 5 3 6" xfId="22932" xr:uid="{00000000-0005-0000-0000-0000D2590000}"/>
    <cellStyle name="Percent 2 9 5 4" xfId="22933" xr:uid="{00000000-0005-0000-0000-0000D3590000}"/>
    <cellStyle name="Percent 2 9 5 4 2" xfId="22934" xr:uid="{00000000-0005-0000-0000-0000D4590000}"/>
    <cellStyle name="Percent 2 9 5 4 3" xfId="22935" xr:uid="{00000000-0005-0000-0000-0000D5590000}"/>
    <cellStyle name="Percent 2 9 5 4 4" xfId="22936" xr:uid="{00000000-0005-0000-0000-0000D6590000}"/>
    <cellStyle name="Percent 2 9 5 5" xfId="22937" xr:uid="{00000000-0005-0000-0000-0000D7590000}"/>
    <cellStyle name="Percent 2 9 5 5 2" xfId="22938" xr:uid="{00000000-0005-0000-0000-0000D8590000}"/>
    <cellStyle name="Percent 2 9 5 5 3" xfId="22939" xr:uid="{00000000-0005-0000-0000-0000D9590000}"/>
    <cellStyle name="Percent 2 9 5 5 4" xfId="22940" xr:uid="{00000000-0005-0000-0000-0000DA590000}"/>
    <cellStyle name="Percent 2 9 5 6" xfId="22941" xr:uid="{00000000-0005-0000-0000-0000DB590000}"/>
    <cellStyle name="Percent 2 9 5 7" xfId="22942" xr:uid="{00000000-0005-0000-0000-0000DC590000}"/>
    <cellStyle name="Percent 2 9 5 8" xfId="22943" xr:uid="{00000000-0005-0000-0000-0000DD590000}"/>
    <cellStyle name="Percent 2 9 6" xfId="22944" xr:uid="{00000000-0005-0000-0000-0000DE590000}"/>
    <cellStyle name="Percent 2 9 6 2" xfId="22945" xr:uid="{00000000-0005-0000-0000-0000DF590000}"/>
    <cellStyle name="Percent 2 9 6 2 2" xfId="22946" xr:uid="{00000000-0005-0000-0000-0000E0590000}"/>
    <cellStyle name="Percent 2 9 6 2 3" xfId="22947" xr:uid="{00000000-0005-0000-0000-0000E1590000}"/>
    <cellStyle name="Percent 2 9 6 2 4" xfId="22948" xr:uid="{00000000-0005-0000-0000-0000E2590000}"/>
    <cellStyle name="Percent 2 9 6 3" xfId="22949" xr:uid="{00000000-0005-0000-0000-0000E3590000}"/>
    <cellStyle name="Percent 2 9 6 3 2" xfId="22950" xr:uid="{00000000-0005-0000-0000-0000E4590000}"/>
    <cellStyle name="Percent 2 9 6 3 3" xfId="22951" xr:uid="{00000000-0005-0000-0000-0000E5590000}"/>
    <cellStyle name="Percent 2 9 6 3 4" xfId="22952" xr:uid="{00000000-0005-0000-0000-0000E6590000}"/>
    <cellStyle name="Percent 2 9 6 4" xfId="22953" xr:uid="{00000000-0005-0000-0000-0000E7590000}"/>
    <cellStyle name="Percent 2 9 6 5" xfId="22954" xr:uid="{00000000-0005-0000-0000-0000E8590000}"/>
    <cellStyle name="Percent 2 9 6 6" xfId="22955" xr:uid="{00000000-0005-0000-0000-0000E9590000}"/>
    <cellStyle name="Percent 2 9 7" xfId="22956" xr:uid="{00000000-0005-0000-0000-0000EA590000}"/>
    <cellStyle name="Percent 2 9 7 2" xfId="22957" xr:uid="{00000000-0005-0000-0000-0000EB590000}"/>
    <cellStyle name="Percent 2 9 7 2 2" xfId="22958" xr:uid="{00000000-0005-0000-0000-0000EC590000}"/>
    <cellStyle name="Percent 2 9 7 2 3" xfId="22959" xr:uid="{00000000-0005-0000-0000-0000ED590000}"/>
    <cellStyle name="Percent 2 9 7 2 4" xfId="22960" xr:uid="{00000000-0005-0000-0000-0000EE590000}"/>
    <cellStyle name="Percent 2 9 7 3" xfId="22961" xr:uid="{00000000-0005-0000-0000-0000EF590000}"/>
    <cellStyle name="Percent 2 9 7 3 2" xfId="22962" xr:uid="{00000000-0005-0000-0000-0000F0590000}"/>
    <cellStyle name="Percent 2 9 7 3 3" xfId="22963" xr:uid="{00000000-0005-0000-0000-0000F1590000}"/>
    <cellStyle name="Percent 2 9 7 3 4" xfId="22964" xr:uid="{00000000-0005-0000-0000-0000F2590000}"/>
    <cellStyle name="Percent 2 9 7 4" xfId="22965" xr:uid="{00000000-0005-0000-0000-0000F3590000}"/>
    <cellStyle name="Percent 2 9 7 5" xfId="22966" xr:uid="{00000000-0005-0000-0000-0000F4590000}"/>
    <cellStyle name="Percent 2 9 7 6" xfId="22967" xr:uid="{00000000-0005-0000-0000-0000F5590000}"/>
    <cellStyle name="Percent 2 9 8" xfId="22968" xr:uid="{00000000-0005-0000-0000-0000F6590000}"/>
    <cellStyle name="Percent 2 9 8 2" xfId="22969" xr:uid="{00000000-0005-0000-0000-0000F7590000}"/>
    <cellStyle name="Percent 2 9 8 3" xfId="22970" xr:uid="{00000000-0005-0000-0000-0000F8590000}"/>
    <cellStyle name="Percent 2 9 8 4" xfId="22971" xr:uid="{00000000-0005-0000-0000-0000F9590000}"/>
    <cellStyle name="Percent 2 9 9" xfId="22972" xr:uid="{00000000-0005-0000-0000-0000FA590000}"/>
    <cellStyle name="Percent 2 9 9 2" xfId="22973" xr:uid="{00000000-0005-0000-0000-0000FB590000}"/>
    <cellStyle name="Percent 2 9 9 3" xfId="22974" xr:uid="{00000000-0005-0000-0000-0000FC590000}"/>
    <cellStyle name="Percent 2 9 9 4" xfId="22975" xr:uid="{00000000-0005-0000-0000-0000FD590000}"/>
    <cellStyle name="Percent 20" xfId="22976" xr:uid="{00000000-0005-0000-0000-0000FE590000}"/>
    <cellStyle name="Percent 20 2" xfId="22977" xr:uid="{00000000-0005-0000-0000-0000FF590000}"/>
    <cellStyle name="Percent 20 2 2" xfId="22978" xr:uid="{00000000-0005-0000-0000-0000005A0000}"/>
    <cellStyle name="Percent 20 2 3" xfId="22979" xr:uid="{00000000-0005-0000-0000-0000015A0000}"/>
    <cellStyle name="Percent 20 2 4" xfId="22980" xr:uid="{00000000-0005-0000-0000-0000025A0000}"/>
    <cellStyle name="Percent 20 2 5" xfId="22981" xr:uid="{00000000-0005-0000-0000-0000035A0000}"/>
    <cellStyle name="Percent 20 2 6" xfId="22982" xr:uid="{00000000-0005-0000-0000-0000045A0000}"/>
    <cellStyle name="Percent 20 3" xfId="22983" xr:uid="{00000000-0005-0000-0000-0000055A0000}"/>
    <cellStyle name="Percent 20 3 2" xfId="22984" xr:uid="{00000000-0005-0000-0000-0000065A0000}"/>
    <cellStyle name="Percent 20 3 3" xfId="22985" xr:uid="{00000000-0005-0000-0000-0000075A0000}"/>
    <cellStyle name="Percent 20 3 4" xfId="22986" xr:uid="{00000000-0005-0000-0000-0000085A0000}"/>
    <cellStyle name="Percent 20 3 5" xfId="22987" xr:uid="{00000000-0005-0000-0000-0000095A0000}"/>
    <cellStyle name="Percent 20 4" xfId="22988" xr:uid="{00000000-0005-0000-0000-00000A5A0000}"/>
    <cellStyle name="Percent 20 5" xfId="22989" xr:uid="{00000000-0005-0000-0000-00000B5A0000}"/>
    <cellStyle name="Percent 20 6" xfId="22990" xr:uid="{00000000-0005-0000-0000-00000C5A0000}"/>
    <cellStyle name="Percent 20 7" xfId="22991" xr:uid="{00000000-0005-0000-0000-00000D5A0000}"/>
    <cellStyle name="Percent 21" xfId="22992" xr:uid="{00000000-0005-0000-0000-00000E5A0000}"/>
    <cellStyle name="Percent 21 2" xfId="22993" xr:uid="{00000000-0005-0000-0000-00000F5A0000}"/>
    <cellStyle name="Percent 21 3" xfId="22994" xr:uid="{00000000-0005-0000-0000-0000105A0000}"/>
    <cellStyle name="Percent 21 4" xfId="22995" xr:uid="{00000000-0005-0000-0000-0000115A0000}"/>
    <cellStyle name="Percent 21 5" xfId="22996" xr:uid="{00000000-0005-0000-0000-0000125A0000}"/>
    <cellStyle name="Percent 21 6" xfId="22997" xr:uid="{00000000-0005-0000-0000-0000135A0000}"/>
    <cellStyle name="Percent 22" xfId="22998" xr:uid="{00000000-0005-0000-0000-0000145A0000}"/>
    <cellStyle name="Percent 22 2" xfId="22999" xr:uid="{00000000-0005-0000-0000-0000155A0000}"/>
    <cellStyle name="Percent 22 2 2" xfId="23000" xr:uid="{00000000-0005-0000-0000-0000165A0000}"/>
    <cellStyle name="Percent 22 3" xfId="23001" xr:uid="{00000000-0005-0000-0000-0000175A0000}"/>
    <cellStyle name="Percent 22 4" xfId="23002" xr:uid="{00000000-0005-0000-0000-0000185A0000}"/>
    <cellStyle name="Percent 22 5" xfId="23003" xr:uid="{00000000-0005-0000-0000-0000195A0000}"/>
    <cellStyle name="Percent 22 6" xfId="23004" xr:uid="{00000000-0005-0000-0000-00001A5A0000}"/>
    <cellStyle name="Percent 22 7" xfId="23005" xr:uid="{00000000-0005-0000-0000-00001B5A0000}"/>
    <cellStyle name="Percent 23" xfId="23006" xr:uid="{00000000-0005-0000-0000-00001C5A0000}"/>
    <cellStyle name="Percent 23 2" xfId="23007" xr:uid="{00000000-0005-0000-0000-00001D5A0000}"/>
    <cellStyle name="Percent 23 3" xfId="23008" xr:uid="{00000000-0005-0000-0000-00001E5A0000}"/>
    <cellStyle name="Percent 23 4" xfId="23009" xr:uid="{00000000-0005-0000-0000-00001F5A0000}"/>
    <cellStyle name="Percent 23 5" xfId="23010" xr:uid="{00000000-0005-0000-0000-0000205A0000}"/>
    <cellStyle name="Percent 23 6" xfId="23011" xr:uid="{00000000-0005-0000-0000-0000215A0000}"/>
    <cellStyle name="Percent 24" xfId="23012" xr:uid="{00000000-0005-0000-0000-0000225A0000}"/>
    <cellStyle name="Percent 24 2" xfId="23013" xr:uid="{00000000-0005-0000-0000-0000235A0000}"/>
    <cellStyle name="Percent 25" xfId="23014" xr:uid="{00000000-0005-0000-0000-0000245A0000}"/>
    <cellStyle name="Percent 25 2" xfId="23015" xr:uid="{00000000-0005-0000-0000-0000255A0000}"/>
    <cellStyle name="Percent 26" xfId="23016" xr:uid="{00000000-0005-0000-0000-0000265A0000}"/>
    <cellStyle name="Percent 26 2" xfId="23017" xr:uid="{00000000-0005-0000-0000-0000275A0000}"/>
    <cellStyle name="Percent 27" xfId="23018" xr:uid="{00000000-0005-0000-0000-0000285A0000}"/>
    <cellStyle name="Percent 27 2" xfId="23019" xr:uid="{00000000-0005-0000-0000-0000295A0000}"/>
    <cellStyle name="Percent 28" xfId="23020" xr:uid="{00000000-0005-0000-0000-00002A5A0000}"/>
    <cellStyle name="Percent 28 2" xfId="23021" xr:uid="{00000000-0005-0000-0000-00002B5A0000}"/>
    <cellStyle name="Percent 29" xfId="23022" xr:uid="{00000000-0005-0000-0000-00002C5A0000}"/>
    <cellStyle name="Percent 29 2" xfId="23023" xr:uid="{00000000-0005-0000-0000-00002D5A0000}"/>
    <cellStyle name="Percent 3" xfId="23024" xr:uid="{00000000-0005-0000-0000-00002E5A0000}"/>
    <cellStyle name="Percent 3 10" xfId="23025" xr:uid="{00000000-0005-0000-0000-00002F5A0000}"/>
    <cellStyle name="Percent 3 10 2" xfId="23026" xr:uid="{00000000-0005-0000-0000-0000305A0000}"/>
    <cellStyle name="Percent 3 10 2 2" xfId="23027" xr:uid="{00000000-0005-0000-0000-0000315A0000}"/>
    <cellStyle name="Percent 3 10 2 2 2" xfId="23028" xr:uid="{00000000-0005-0000-0000-0000325A0000}"/>
    <cellStyle name="Percent 3 10 2 2 3" xfId="23029" xr:uid="{00000000-0005-0000-0000-0000335A0000}"/>
    <cellStyle name="Percent 3 10 2 2 4" xfId="23030" xr:uid="{00000000-0005-0000-0000-0000345A0000}"/>
    <cellStyle name="Percent 3 10 2 3" xfId="23031" xr:uid="{00000000-0005-0000-0000-0000355A0000}"/>
    <cellStyle name="Percent 3 10 2 3 2" xfId="23032" xr:uid="{00000000-0005-0000-0000-0000365A0000}"/>
    <cellStyle name="Percent 3 10 2 3 3" xfId="23033" xr:uid="{00000000-0005-0000-0000-0000375A0000}"/>
    <cellStyle name="Percent 3 10 2 3 4" xfId="23034" xr:uid="{00000000-0005-0000-0000-0000385A0000}"/>
    <cellStyle name="Percent 3 10 2 4" xfId="23035" xr:uid="{00000000-0005-0000-0000-0000395A0000}"/>
    <cellStyle name="Percent 3 10 2 5" xfId="23036" xr:uid="{00000000-0005-0000-0000-00003A5A0000}"/>
    <cellStyle name="Percent 3 10 2 6" xfId="23037" xr:uid="{00000000-0005-0000-0000-00003B5A0000}"/>
    <cellStyle name="Percent 3 10 3" xfId="23038" xr:uid="{00000000-0005-0000-0000-00003C5A0000}"/>
    <cellStyle name="Percent 3 10 3 2" xfId="23039" xr:uid="{00000000-0005-0000-0000-00003D5A0000}"/>
    <cellStyle name="Percent 3 10 3 2 2" xfId="23040" xr:uid="{00000000-0005-0000-0000-00003E5A0000}"/>
    <cellStyle name="Percent 3 10 3 2 3" xfId="23041" xr:uid="{00000000-0005-0000-0000-00003F5A0000}"/>
    <cellStyle name="Percent 3 10 3 2 4" xfId="23042" xr:uid="{00000000-0005-0000-0000-0000405A0000}"/>
    <cellStyle name="Percent 3 10 3 3" xfId="23043" xr:uid="{00000000-0005-0000-0000-0000415A0000}"/>
    <cellStyle name="Percent 3 10 3 3 2" xfId="23044" xr:uid="{00000000-0005-0000-0000-0000425A0000}"/>
    <cellStyle name="Percent 3 10 3 3 3" xfId="23045" xr:uid="{00000000-0005-0000-0000-0000435A0000}"/>
    <cellStyle name="Percent 3 10 3 3 4" xfId="23046" xr:uid="{00000000-0005-0000-0000-0000445A0000}"/>
    <cellStyle name="Percent 3 10 3 4" xfId="23047" xr:uid="{00000000-0005-0000-0000-0000455A0000}"/>
    <cellStyle name="Percent 3 10 3 5" xfId="23048" xr:uid="{00000000-0005-0000-0000-0000465A0000}"/>
    <cellStyle name="Percent 3 10 3 6" xfId="23049" xr:uid="{00000000-0005-0000-0000-0000475A0000}"/>
    <cellStyle name="Percent 3 10 4" xfId="23050" xr:uid="{00000000-0005-0000-0000-0000485A0000}"/>
    <cellStyle name="Percent 3 10 4 2" xfId="23051" xr:uid="{00000000-0005-0000-0000-0000495A0000}"/>
    <cellStyle name="Percent 3 10 4 3" xfId="23052" xr:uid="{00000000-0005-0000-0000-00004A5A0000}"/>
    <cellStyle name="Percent 3 10 4 4" xfId="23053" xr:uid="{00000000-0005-0000-0000-00004B5A0000}"/>
    <cellStyle name="Percent 3 10 5" xfId="23054" xr:uid="{00000000-0005-0000-0000-00004C5A0000}"/>
    <cellStyle name="Percent 3 10 5 2" xfId="23055" xr:uid="{00000000-0005-0000-0000-00004D5A0000}"/>
    <cellStyle name="Percent 3 10 5 3" xfId="23056" xr:uid="{00000000-0005-0000-0000-00004E5A0000}"/>
    <cellStyle name="Percent 3 10 5 4" xfId="23057" xr:uid="{00000000-0005-0000-0000-00004F5A0000}"/>
    <cellStyle name="Percent 3 10 6" xfId="23058" xr:uid="{00000000-0005-0000-0000-0000505A0000}"/>
    <cellStyle name="Percent 3 10 7" xfId="23059" xr:uid="{00000000-0005-0000-0000-0000515A0000}"/>
    <cellStyle name="Percent 3 10 8" xfId="23060" xr:uid="{00000000-0005-0000-0000-0000525A0000}"/>
    <cellStyle name="Percent 3 11" xfId="23061" xr:uid="{00000000-0005-0000-0000-0000535A0000}"/>
    <cellStyle name="Percent 3 11 2" xfId="23062" xr:uid="{00000000-0005-0000-0000-0000545A0000}"/>
    <cellStyle name="Percent 3 11 2 2" xfId="23063" xr:uid="{00000000-0005-0000-0000-0000555A0000}"/>
    <cellStyle name="Percent 3 11 2 2 2" xfId="23064" xr:uid="{00000000-0005-0000-0000-0000565A0000}"/>
    <cellStyle name="Percent 3 11 2 2 3" xfId="23065" xr:uid="{00000000-0005-0000-0000-0000575A0000}"/>
    <cellStyle name="Percent 3 11 2 2 4" xfId="23066" xr:uid="{00000000-0005-0000-0000-0000585A0000}"/>
    <cellStyle name="Percent 3 11 2 3" xfId="23067" xr:uid="{00000000-0005-0000-0000-0000595A0000}"/>
    <cellStyle name="Percent 3 11 2 3 2" xfId="23068" xr:uid="{00000000-0005-0000-0000-00005A5A0000}"/>
    <cellStyle name="Percent 3 11 2 3 3" xfId="23069" xr:uid="{00000000-0005-0000-0000-00005B5A0000}"/>
    <cellStyle name="Percent 3 11 2 3 4" xfId="23070" xr:uid="{00000000-0005-0000-0000-00005C5A0000}"/>
    <cellStyle name="Percent 3 11 2 4" xfId="23071" xr:uid="{00000000-0005-0000-0000-00005D5A0000}"/>
    <cellStyle name="Percent 3 11 2 5" xfId="23072" xr:uid="{00000000-0005-0000-0000-00005E5A0000}"/>
    <cellStyle name="Percent 3 11 2 6" xfId="23073" xr:uid="{00000000-0005-0000-0000-00005F5A0000}"/>
    <cellStyle name="Percent 3 11 3" xfId="23074" xr:uid="{00000000-0005-0000-0000-0000605A0000}"/>
    <cellStyle name="Percent 3 11 3 2" xfId="23075" xr:uid="{00000000-0005-0000-0000-0000615A0000}"/>
    <cellStyle name="Percent 3 11 3 2 2" xfId="23076" xr:uid="{00000000-0005-0000-0000-0000625A0000}"/>
    <cellStyle name="Percent 3 11 3 2 3" xfId="23077" xr:uid="{00000000-0005-0000-0000-0000635A0000}"/>
    <cellStyle name="Percent 3 11 3 2 4" xfId="23078" xr:uid="{00000000-0005-0000-0000-0000645A0000}"/>
    <cellStyle name="Percent 3 11 3 3" xfId="23079" xr:uid="{00000000-0005-0000-0000-0000655A0000}"/>
    <cellStyle name="Percent 3 11 3 3 2" xfId="23080" xr:uid="{00000000-0005-0000-0000-0000665A0000}"/>
    <cellStyle name="Percent 3 11 3 3 3" xfId="23081" xr:uid="{00000000-0005-0000-0000-0000675A0000}"/>
    <cellStyle name="Percent 3 11 3 3 4" xfId="23082" xr:uid="{00000000-0005-0000-0000-0000685A0000}"/>
    <cellStyle name="Percent 3 11 3 4" xfId="23083" xr:uid="{00000000-0005-0000-0000-0000695A0000}"/>
    <cellStyle name="Percent 3 11 3 5" xfId="23084" xr:uid="{00000000-0005-0000-0000-00006A5A0000}"/>
    <cellStyle name="Percent 3 11 3 6" xfId="23085" xr:uid="{00000000-0005-0000-0000-00006B5A0000}"/>
    <cellStyle name="Percent 3 11 4" xfId="23086" xr:uid="{00000000-0005-0000-0000-00006C5A0000}"/>
    <cellStyle name="Percent 3 11 4 2" xfId="23087" xr:uid="{00000000-0005-0000-0000-00006D5A0000}"/>
    <cellStyle name="Percent 3 11 4 3" xfId="23088" xr:uid="{00000000-0005-0000-0000-00006E5A0000}"/>
    <cellStyle name="Percent 3 11 4 4" xfId="23089" xr:uid="{00000000-0005-0000-0000-00006F5A0000}"/>
    <cellStyle name="Percent 3 11 5" xfId="23090" xr:uid="{00000000-0005-0000-0000-0000705A0000}"/>
    <cellStyle name="Percent 3 11 5 2" xfId="23091" xr:uid="{00000000-0005-0000-0000-0000715A0000}"/>
    <cellStyle name="Percent 3 11 5 3" xfId="23092" xr:uid="{00000000-0005-0000-0000-0000725A0000}"/>
    <cellStyle name="Percent 3 11 5 4" xfId="23093" xr:uid="{00000000-0005-0000-0000-0000735A0000}"/>
    <cellStyle name="Percent 3 11 6" xfId="23094" xr:uid="{00000000-0005-0000-0000-0000745A0000}"/>
    <cellStyle name="Percent 3 11 7" xfId="23095" xr:uid="{00000000-0005-0000-0000-0000755A0000}"/>
    <cellStyle name="Percent 3 11 8" xfId="23096" xr:uid="{00000000-0005-0000-0000-0000765A0000}"/>
    <cellStyle name="Percent 3 12" xfId="23097" xr:uid="{00000000-0005-0000-0000-0000775A0000}"/>
    <cellStyle name="Percent 3 12 2" xfId="23098" xr:uid="{00000000-0005-0000-0000-0000785A0000}"/>
    <cellStyle name="Percent 3 12 2 2" xfId="23099" xr:uid="{00000000-0005-0000-0000-0000795A0000}"/>
    <cellStyle name="Percent 3 12 2 2 2" xfId="23100" xr:uid="{00000000-0005-0000-0000-00007A5A0000}"/>
    <cellStyle name="Percent 3 12 2 2 3" xfId="23101" xr:uid="{00000000-0005-0000-0000-00007B5A0000}"/>
    <cellStyle name="Percent 3 12 2 2 4" xfId="23102" xr:uid="{00000000-0005-0000-0000-00007C5A0000}"/>
    <cellStyle name="Percent 3 12 2 3" xfId="23103" xr:uid="{00000000-0005-0000-0000-00007D5A0000}"/>
    <cellStyle name="Percent 3 12 2 3 2" xfId="23104" xr:uid="{00000000-0005-0000-0000-00007E5A0000}"/>
    <cellStyle name="Percent 3 12 2 3 3" xfId="23105" xr:uid="{00000000-0005-0000-0000-00007F5A0000}"/>
    <cellStyle name="Percent 3 12 2 3 4" xfId="23106" xr:uid="{00000000-0005-0000-0000-0000805A0000}"/>
    <cellStyle name="Percent 3 12 2 4" xfId="23107" xr:uid="{00000000-0005-0000-0000-0000815A0000}"/>
    <cellStyle name="Percent 3 12 2 5" xfId="23108" xr:uid="{00000000-0005-0000-0000-0000825A0000}"/>
    <cellStyle name="Percent 3 12 2 6" xfId="23109" xr:uid="{00000000-0005-0000-0000-0000835A0000}"/>
    <cellStyle name="Percent 3 12 3" xfId="23110" xr:uid="{00000000-0005-0000-0000-0000845A0000}"/>
    <cellStyle name="Percent 3 12 3 2" xfId="23111" xr:uid="{00000000-0005-0000-0000-0000855A0000}"/>
    <cellStyle name="Percent 3 12 3 2 2" xfId="23112" xr:uid="{00000000-0005-0000-0000-0000865A0000}"/>
    <cellStyle name="Percent 3 12 3 2 3" xfId="23113" xr:uid="{00000000-0005-0000-0000-0000875A0000}"/>
    <cellStyle name="Percent 3 12 3 2 4" xfId="23114" xr:uid="{00000000-0005-0000-0000-0000885A0000}"/>
    <cellStyle name="Percent 3 12 3 3" xfId="23115" xr:uid="{00000000-0005-0000-0000-0000895A0000}"/>
    <cellStyle name="Percent 3 12 3 3 2" xfId="23116" xr:uid="{00000000-0005-0000-0000-00008A5A0000}"/>
    <cellStyle name="Percent 3 12 3 3 3" xfId="23117" xr:uid="{00000000-0005-0000-0000-00008B5A0000}"/>
    <cellStyle name="Percent 3 12 3 3 4" xfId="23118" xr:uid="{00000000-0005-0000-0000-00008C5A0000}"/>
    <cellStyle name="Percent 3 12 3 4" xfId="23119" xr:uid="{00000000-0005-0000-0000-00008D5A0000}"/>
    <cellStyle name="Percent 3 12 3 5" xfId="23120" xr:uid="{00000000-0005-0000-0000-00008E5A0000}"/>
    <cellStyle name="Percent 3 12 3 6" xfId="23121" xr:uid="{00000000-0005-0000-0000-00008F5A0000}"/>
    <cellStyle name="Percent 3 12 4" xfId="23122" xr:uid="{00000000-0005-0000-0000-0000905A0000}"/>
    <cellStyle name="Percent 3 12 4 2" xfId="23123" xr:uid="{00000000-0005-0000-0000-0000915A0000}"/>
    <cellStyle name="Percent 3 12 4 3" xfId="23124" xr:uid="{00000000-0005-0000-0000-0000925A0000}"/>
    <cellStyle name="Percent 3 12 4 4" xfId="23125" xr:uid="{00000000-0005-0000-0000-0000935A0000}"/>
    <cellStyle name="Percent 3 12 5" xfId="23126" xr:uid="{00000000-0005-0000-0000-0000945A0000}"/>
    <cellStyle name="Percent 3 12 5 2" xfId="23127" xr:uid="{00000000-0005-0000-0000-0000955A0000}"/>
    <cellStyle name="Percent 3 12 5 3" xfId="23128" xr:uid="{00000000-0005-0000-0000-0000965A0000}"/>
    <cellStyle name="Percent 3 12 5 4" xfId="23129" xr:uid="{00000000-0005-0000-0000-0000975A0000}"/>
    <cellStyle name="Percent 3 12 6" xfId="23130" xr:uid="{00000000-0005-0000-0000-0000985A0000}"/>
    <cellStyle name="Percent 3 12 7" xfId="23131" xr:uid="{00000000-0005-0000-0000-0000995A0000}"/>
    <cellStyle name="Percent 3 12 8" xfId="23132" xr:uid="{00000000-0005-0000-0000-00009A5A0000}"/>
    <cellStyle name="Percent 3 13" xfId="23133" xr:uid="{00000000-0005-0000-0000-00009B5A0000}"/>
    <cellStyle name="Percent 3 13 2" xfId="23134" xr:uid="{00000000-0005-0000-0000-00009C5A0000}"/>
    <cellStyle name="Percent 3 13 2 2" xfId="23135" xr:uid="{00000000-0005-0000-0000-00009D5A0000}"/>
    <cellStyle name="Percent 3 13 2 3" xfId="23136" xr:uid="{00000000-0005-0000-0000-00009E5A0000}"/>
    <cellStyle name="Percent 3 13 2 4" xfId="23137" xr:uid="{00000000-0005-0000-0000-00009F5A0000}"/>
    <cellStyle name="Percent 3 13 3" xfId="23138" xr:uid="{00000000-0005-0000-0000-0000A05A0000}"/>
    <cellStyle name="Percent 3 13 3 2" xfId="23139" xr:uid="{00000000-0005-0000-0000-0000A15A0000}"/>
    <cellStyle name="Percent 3 13 3 3" xfId="23140" xr:uid="{00000000-0005-0000-0000-0000A25A0000}"/>
    <cellStyle name="Percent 3 13 3 4" xfId="23141" xr:uid="{00000000-0005-0000-0000-0000A35A0000}"/>
    <cellStyle name="Percent 3 13 4" xfId="23142" xr:uid="{00000000-0005-0000-0000-0000A45A0000}"/>
    <cellStyle name="Percent 3 13 5" xfId="23143" xr:uid="{00000000-0005-0000-0000-0000A55A0000}"/>
    <cellStyle name="Percent 3 13 6" xfId="23144" xr:uid="{00000000-0005-0000-0000-0000A65A0000}"/>
    <cellStyle name="Percent 3 14" xfId="23145" xr:uid="{00000000-0005-0000-0000-0000A75A0000}"/>
    <cellStyle name="Percent 3 14 2" xfId="23146" xr:uid="{00000000-0005-0000-0000-0000A85A0000}"/>
    <cellStyle name="Percent 3 14 2 2" xfId="23147" xr:uid="{00000000-0005-0000-0000-0000A95A0000}"/>
    <cellStyle name="Percent 3 14 2 3" xfId="23148" xr:uid="{00000000-0005-0000-0000-0000AA5A0000}"/>
    <cellStyle name="Percent 3 14 2 4" xfId="23149" xr:uid="{00000000-0005-0000-0000-0000AB5A0000}"/>
    <cellStyle name="Percent 3 14 3" xfId="23150" xr:uid="{00000000-0005-0000-0000-0000AC5A0000}"/>
    <cellStyle name="Percent 3 14 3 2" xfId="23151" xr:uid="{00000000-0005-0000-0000-0000AD5A0000}"/>
    <cellStyle name="Percent 3 14 3 3" xfId="23152" xr:uid="{00000000-0005-0000-0000-0000AE5A0000}"/>
    <cellStyle name="Percent 3 14 3 4" xfId="23153" xr:uid="{00000000-0005-0000-0000-0000AF5A0000}"/>
    <cellStyle name="Percent 3 14 4" xfId="23154" xr:uid="{00000000-0005-0000-0000-0000B05A0000}"/>
    <cellStyle name="Percent 3 14 5" xfId="23155" xr:uid="{00000000-0005-0000-0000-0000B15A0000}"/>
    <cellStyle name="Percent 3 14 6" xfId="23156" xr:uid="{00000000-0005-0000-0000-0000B25A0000}"/>
    <cellStyle name="Percent 3 15" xfId="23157" xr:uid="{00000000-0005-0000-0000-0000B35A0000}"/>
    <cellStyle name="Percent 3 15 2" xfId="23158" xr:uid="{00000000-0005-0000-0000-0000B45A0000}"/>
    <cellStyle name="Percent 3 15 3" xfId="23159" xr:uid="{00000000-0005-0000-0000-0000B55A0000}"/>
    <cellStyle name="Percent 3 15 4" xfId="23160" xr:uid="{00000000-0005-0000-0000-0000B65A0000}"/>
    <cellStyle name="Percent 3 16" xfId="23161" xr:uid="{00000000-0005-0000-0000-0000B75A0000}"/>
    <cellStyle name="Percent 3 16 2" xfId="23162" xr:uid="{00000000-0005-0000-0000-0000B85A0000}"/>
    <cellStyle name="Percent 3 16 3" xfId="23163" xr:uid="{00000000-0005-0000-0000-0000B95A0000}"/>
    <cellStyle name="Percent 3 16 4" xfId="23164" xr:uid="{00000000-0005-0000-0000-0000BA5A0000}"/>
    <cellStyle name="Percent 3 17" xfId="23165" xr:uid="{00000000-0005-0000-0000-0000BB5A0000}"/>
    <cellStyle name="Percent 3 17 2" xfId="23166" xr:uid="{00000000-0005-0000-0000-0000BC5A0000}"/>
    <cellStyle name="Percent 3 17 3" xfId="23167" xr:uid="{00000000-0005-0000-0000-0000BD5A0000}"/>
    <cellStyle name="Percent 3 17 4" xfId="23168" xr:uid="{00000000-0005-0000-0000-0000BE5A0000}"/>
    <cellStyle name="Percent 3 17 5" xfId="23169" xr:uid="{00000000-0005-0000-0000-0000BF5A0000}"/>
    <cellStyle name="Percent 3 18" xfId="23170" xr:uid="{00000000-0005-0000-0000-0000C05A0000}"/>
    <cellStyle name="Percent 3 19" xfId="23171" xr:uid="{00000000-0005-0000-0000-0000C15A0000}"/>
    <cellStyle name="Percent 3 2" xfId="23172" xr:uid="{00000000-0005-0000-0000-0000C25A0000}"/>
    <cellStyle name="Percent 3 2 10" xfId="23173" xr:uid="{00000000-0005-0000-0000-0000C35A0000}"/>
    <cellStyle name="Percent 3 2 10 2" xfId="23174" xr:uid="{00000000-0005-0000-0000-0000C45A0000}"/>
    <cellStyle name="Percent 3 2 10 2 2" xfId="23175" xr:uid="{00000000-0005-0000-0000-0000C55A0000}"/>
    <cellStyle name="Percent 3 2 10 2 3" xfId="23176" xr:uid="{00000000-0005-0000-0000-0000C65A0000}"/>
    <cellStyle name="Percent 3 2 10 2 4" xfId="23177" xr:uid="{00000000-0005-0000-0000-0000C75A0000}"/>
    <cellStyle name="Percent 3 2 10 3" xfId="23178" xr:uid="{00000000-0005-0000-0000-0000C85A0000}"/>
    <cellStyle name="Percent 3 2 10 3 2" xfId="23179" xr:uid="{00000000-0005-0000-0000-0000C95A0000}"/>
    <cellStyle name="Percent 3 2 10 3 3" xfId="23180" xr:uid="{00000000-0005-0000-0000-0000CA5A0000}"/>
    <cellStyle name="Percent 3 2 10 3 4" xfId="23181" xr:uid="{00000000-0005-0000-0000-0000CB5A0000}"/>
    <cellStyle name="Percent 3 2 10 4" xfId="23182" xr:uid="{00000000-0005-0000-0000-0000CC5A0000}"/>
    <cellStyle name="Percent 3 2 10 5" xfId="23183" xr:uid="{00000000-0005-0000-0000-0000CD5A0000}"/>
    <cellStyle name="Percent 3 2 10 6" xfId="23184" xr:uid="{00000000-0005-0000-0000-0000CE5A0000}"/>
    <cellStyle name="Percent 3 2 11" xfId="23185" xr:uid="{00000000-0005-0000-0000-0000CF5A0000}"/>
    <cellStyle name="Percent 3 2 11 2" xfId="23186" xr:uid="{00000000-0005-0000-0000-0000D05A0000}"/>
    <cellStyle name="Percent 3 2 11 3" xfId="23187" xr:uid="{00000000-0005-0000-0000-0000D15A0000}"/>
    <cellStyle name="Percent 3 2 11 4" xfId="23188" xr:uid="{00000000-0005-0000-0000-0000D25A0000}"/>
    <cellStyle name="Percent 3 2 12" xfId="23189" xr:uid="{00000000-0005-0000-0000-0000D35A0000}"/>
    <cellStyle name="Percent 3 2 12 2" xfId="23190" xr:uid="{00000000-0005-0000-0000-0000D45A0000}"/>
    <cellStyle name="Percent 3 2 12 3" xfId="23191" xr:uid="{00000000-0005-0000-0000-0000D55A0000}"/>
    <cellStyle name="Percent 3 2 12 4" xfId="23192" xr:uid="{00000000-0005-0000-0000-0000D65A0000}"/>
    <cellStyle name="Percent 3 2 13" xfId="23193" xr:uid="{00000000-0005-0000-0000-0000D75A0000}"/>
    <cellStyle name="Percent 3 2 13 2" xfId="23194" xr:uid="{00000000-0005-0000-0000-0000D85A0000}"/>
    <cellStyle name="Percent 3 2 13 3" xfId="23195" xr:uid="{00000000-0005-0000-0000-0000D95A0000}"/>
    <cellStyle name="Percent 3 2 13 4" xfId="23196" xr:uid="{00000000-0005-0000-0000-0000DA5A0000}"/>
    <cellStyle name="Percent 3 2 13 5" xfId="23197" xr:uid="{00000000-0005-0000-0000-0000DB5A0000}"/>
    <cellStyle name="Percent 3 2 14" xfId="23198" xr:uid="{00000000-0005-0000-0000-0000DC5A0000}"/>
    <cellStyle name="Percent 3 2 15" xfId="23199" xr:uid="{00000000-0005-0000-0000-0000DD5A0000}"/>
    <cellStyle name="Percent 3 2 16" xfId="23200" xr:uid="{00000000-0005-0000-0000-0000DE5A0000}"/>
    <cellStyle name="Percent 3 2 17" xfId="23201" xr:uid="{00000000-0005-0000-0000-0000DF5A0000}"/>
    <cellStyle name="Percent 3 2 18" xfId="23202" xr:uid="{00000000-0005-0000-0000-0000E05A0000}"/>
    <cellStyle name="Percent 3 2 2" xfId="23203" xr:uid="{00000000-0005-0000-0000-0000E15A0000}"/>
    <cellStyle name="Percent 3 2 2 10" xfId="23204" xr:uid="{00000000-0005-0000-0000-0000E25A0000}"/>
    <cellStyle name="Percent 3 2 2 10 2" xfId="23205" xr:uid="{00000000-0005-0000-0000-0000E35A0000}"/>
    <cellStyle name="Percent 3 2 2 10 3" xfId="23206" xr:uid="{00000000-0005-0000-0000-0000E45A0000}"/>
    <cellStyle name="Percent 3 2 2 10 4" xfId="23207" xr:uid="{00000000-0005-0000-0000-0000E55A0000}"/>
    <cellStyle name="Percent 3 2 2 11" xfId="23208" xr:uid="{00000000-0005-0000-0000-0000E65A0000}"/>
    <cellStyle name="Percent 3 2 2 11 2" xfId="23209" xr:uid="{00000000-0005-0000-0000-0000E75A0000}"/>
    <cellStyle name="Percent 3 2 2 11 3" xfId="23210" xr:uid="{00000000-0005-0000-0000-0000E85A0000}"/>
    <cellStyle name="Percent 3 2 2 11 4" xfId="23211" xr:uid="{00000000-0005-0000-0000-0000E95A0000}"/>
    <cellStyle name="Percent 3 2 2 12" xfId="23212" xr:uid="{00000000-0005-0000-0000-0000EA5A0000}"/>
    <cellStyle name="Percent 3 2 2 12 2" xfId="23213" xr:uid="{00000000-0005-0000-0000-0000EB5A0000}"/>
    <cellStyle name="Percent 3 2 2 12 3" xfId="23214" xr:uid="{00000000-0005-0000-0000-0000EC5A0000}"/>
    <cellStyle name="Percent 3 2 2 12 4" xfId="23215" xr:uid="{00000000-0005-0000-0000-0000ED5A0000}"/>
    <cellStyle name="Percent 3 2 2 13" xfId="23216" xr:uid="{00000000-0005-0000-0000-0000EE5A0000}"/>
    <cellStyle name="Percent 3 2 2 14" xfId="23217" xr:uid="{00000000-0005-0000-0000-0000EF5A0000}"/>
    <cellStyle name="Percent 3 2 2 15" xfId="23218" xr:uid="{00000000-0005-0000-0000-0000F05A0000}"/>
    <cellStyle name="Percent 3 2 2 16" xfId="23219" xr:uid="{00000000-0005-0000-0000-0000F15A0000}"/>
    <cellStyle name="Percent 3 2 2 17" xfId="23220" xr:uid="{00000000-0005-0000-0000-0000F25A0000}"/>
    <cellStyle name="Percent 3 2 2 2" xfId="23221" xr:uid="{00000000-0005-0000-0000-0000F35A0000}"/>
    <cellStyle name="Percent 3 2 2 2 10" xfId="23222" xr:uid="{00000000-0005-0000-0000-0000F45A0000}"/>
    <cellStyle name="Percent 3 2 2 2 10 2" xfId="23223" xr:uid="{00000000-0005-0000-0000-0000F55A0000}"/>
    <cellStyle name="Percent 3 2 2 2 10 3" xfId="23224" xr:uid="{00000000-0005-0000-0000-0000F65A0000}"/>
    <cellStyle name="Percent 3 2 2 2 10 4" xfId="23225" xr:uid="{00000000-0005-0000-0000-0000F75A0000}"/>
    <cellStyle name="Percent 3 2 2 2 11" xfId="23226" xr:uid="{00000000-0005-0000-0000-0000F85A0000}"/>
    <cellStyle name="Percent 3 2 2 2 11 2" xfId="23227" xr:uid="{00000000-0005-0000-0000-0000F95A0000}"/>
    <cellStyle name="Percent 3 2 2 2 11 3" xfId="23228" xr:uid="{00000000-0005-0000-0000-0000FA5A0000}"/>
    <cellStyle name="Percent 3 2 2 2 11 4" xfId="23229" xr:uid="{00000000-0005-0000-0000-0000FB5A0000}"/>
    <cellStyle name="Percent 3 2 2 2 12" xfId="23230" xr:uid="{00000000-0005-0000-0000-0000FC5A0000}"/>
    <cellStyle name="Percent 3 2 2 2 13" xfId="23231" xr:uid="{00000000-0005-0000-0000-0000FD5A0000}"/>
    <cellStyle name="Percent 3 2 2 2 14" xfId="23232" xr:uid="{00000000-0005-0000-0000-0000FE5A0000}"/>
    <cellStyle name="Percent 3 2 2 2 15" xfId="23233" xr:uid="{00000000-0005-0000-0000-0000FF5A0000}"/>
    <cellStyle name="Percent 3 2 2 2 16" xfId="23234" xr:uid="{00000000-0005-0000-0000-0000005B0000}"/>
    <cellStyle name="Percent 3 2 2 2 2" xfId="23235" xr:uid="{00000000-0005-0000-0000-0000015B0000}"/>
    <cellStyle name="Percent 3 2 2 2 2 10" xfId="23236" xr:uid="{00000000-0005-0000-0000-0000025B0000}"/>
    <cellStyle name="Percent 3 2 2 2 2 11" xfId="23237" xr:uid="{00000000-0005-0000-0000-0000035B0000}"/>
    <cellStyle name="Percent 3 2 2 2 2 12" xfId="23238" xr:uid="{00000000-0005-0000-0000-0000045B0000}"/>
    <cellStyle name="Percent 3 2 2 2 2 2" xfId="23239" xr:uid="{00000000-0005-0000-0000-0000055B0000}"/>
    <cellStyle name="Percent 3 2 2 2 2 2 10" xfId="23240" xr:uid="{00000000-0005-0000-0000-0000065B0000}"/>
    <cellStyle name="Percent 3 2 2 2 2 2 2" xfId="23241" xr:uid="{00000000-0005-0000-0000-0000075B0000}"/>
    <cellStyle name="Percent 3 2 2 2 2 2 2 2" xfId="23242" xr:uid="{00000000-0005-0000-0000-0000085B0000}"/>
    <cellStyle name="Percent 3 2 2 2 2 2 2 2 2" xfId="23243" xr:uid="{00000000-0005-0000-0000-0000095B0000}"/>
    <cellStyle name="Percent 3 2 2 2 2 2 2 2 2 2" xfId="23244" xr:uid="{00000000-0005-0000-0000-00000A5B0000}"/>
    <cellStyle name="Percent 3 2 2 2 2 2 2 2 2 3" xfId="23245" xr:uid="{00000000-0005-0000-0000-00000B5B0000}"/>
    <cellStyle name="Percent 3 2 2 2 2 2 2 2 2 4" xfId="23246" xr:uid="{00000000-0005-0000-0000-00000C5B0000}"/>
    <cellStyle name="Percent 3 2 2 2 2 2 2 2 3" xfId="23247" xr:uid="{00000000-0005-0000-0000-00000D5B0000}"/>
    <cellStyle name="Percent 3 2 2 2 2 2 2 2 3 2" xfId="23248" xr:uid="{00000000-0005-0000-0000-00000E5B0000}"/>
    <cellStyle name="Percent 3 2 2 2 2 2 2 2 3 3" xfId="23249" xr:uid="{00000000-0005-0000-0000-00000F5B0000}"/>
    <cellStyle name="Percent 3 2 2 2 2 2 2 2 3 4" xfId="23250" xr:uid="{00000000-0005-0000-0000-0000105B0000}"/>
    <cellStyle name="Percent 3 2 2 2 2 2 2 2 4" xfId="23251" xr:uid="{00000000-0005-0000-0000-0000115B0000}"/>
    <cellStyle name="Percent 3 2 2 2 2 2 2 2 5" xfId="23252" xr:uid="{00000000-0005-0000-0000-0000125B0000}"/>
    <cellStyle name="Percent 3 2 2 2 2 2 2 2 6" xfId="23253" xr:uid="{00000000-0005-0000-0000-0000135B0000}"/>
    <cellStyle name="Percent 3 2 2 2 2 2 2 3" xfId="23254" xr:uid="{00000000-0005-0000-0000-0000145B0000}"/>
    <cellStyle name="Percent 3 2 2 2 2 2 2 3 2" xfId="23255" xr:uid="{00000000-0005-0000-0000-0000155B0000}"/>
    <cellStyle name="Percent 3 2 2 2 2 2 2 3 2 2" xfId="23256" xr:uid="{00000000-0005-0000-0000-0000165B0000}"/>
    <cellStyle name="Percent 3 2 2 2 2 2 2 3 2 3" xfId="23257" xr:uid="{00000000-0005-0000-0000-0000175B0000}"/>
    <cellStyle name="Percent 3 2 2 2 2 2 2 3 2 4" xfId="23258" xr:uid="{00000000-0005-0000-0000-0000185B0000}"/>
    <cellStyle name="Percent 3 2 2 2 2 2 2 3 3" xfId="23259" xr:uid="{00000000-0005-0000-0000-0000195B0000}"/>
    <cellStyle name="Percent 3 2 2 2 2 2 2 3 3 2" xfId="23260" xr:uid="{00000000-0005-0000-0000-00001A5B0000}"/>
    <cellStyle name="Percent 3 2 2 2 2 2 2 3 3 3" xfId="23261" xr:uid="{00000000-0005-0000-0000-00001B5B0000}"/>
    <cellStyle name="Percent 3 2 2 2 2 2 2 3 3 4" xfId="23262" xr:uid="{00000000-0005-0000-0000-00001C5B0000}"/>
    <cellStyle name="Percent 3 2 2 2 2 2 2 3 4" xfId="23263" xr:uid="{00000000-0005-0000-0000-00001D5B0000}"/>
    <cellStyle name="Percent 3 2 2 2 2 2 2 3 5" xfId="23264" xr:uid="{00000000-0005-0000-0000-00001E5B0000}"/>
    <cellStyle name="Percent 3 2 2 2 2 2 2 3 6" xfId="23265" xr:uid="{00000000-0005-0000-0000-00001F5B0000}"/>
    <cellStyle name="Percent 3 2 2 2 2 2 2 4" xfId="23266" xr:uid="{00000000-0005-0000-0000-0000205B0000}"/>
    <cellStyle name="Percent 3 2 2 2 2 2 2 4 2" xfId="23267" xr:uid="{00000000-0005-0000-0000-0000215B0000}"/>
    <cellStyle name="Percent 3 2 2 2 2 2 2 4 3" xfId="23268" xr:uid="{00000000-0005-0000-0000-0000225B0000}"/>
    <cellStyle name="Percent 3 2 2 2 2 2 2 4 4" xfId="23269" xr:uid="{00000000-0005-0000-0000-0000235B0000}"/>
    <cellStyle name="Percent 3 2 2 2 2 2 2 5" xfId="23270" xr:uid="{00000000-0005-0000-0000-0000245B0000}"/>
    <cellStyle name="Percent 3 2 2 2 2 2 2 5 2" xfId="23271" xr:uid="{00000000-0005-0000-0000-0000255B0000}"/>
    <cellStyle name="Percent 3 2 2 2 2 2 2 5 3" xfId="23272" xr:uid="{00000000-0005-0000-0000-0000265B0000}"/>
    <cellStyle name="Percent 3 2 2 2 2 2 2 5 4" xfId="23273" xr:uid="{00000000-0005-0000-0000-0000275B0000}"/>
    <cellStyle name="Percent 3 2 2 2 2 2 2 6" xfId="23274" xr:uid="{00000000-0005-0000-0000-0000285B0000}"/>
    <cellStyle name="Percent 3 2 2 2 2 2 2 7" xfId="23275" xr:uid="{00000000-0005-0000-0000-0000295B0000}"/>
    <cellStyle name="Percent 3 2 2 2 2 2 2 8" xfId="23276" xr:uid="{00000000-0005-0000-0000-00002A5B0000}"/>
    <cellStyle name="Percent 3 2 2 2 2 2 3" xfId="23277" xr:uid="{00000000-0005-0000-0000-00002B5B0000}"/>
    <cellStyle name="Percent 3 2 2 2 2 2 3 2" xfId="23278" xr:uid="{00000000-0005-0000-0000-00002C5B0000}"/>
    <cellStyle name="Percent 3 2 2 2 2 2 3 2 2" xfId="23279" xr:uid="{00000000-0005-0000-0000-00002D5B0000}"/>
    <cellStyle name="Percent 3 2 2 2 2 2 3 2 2 2" xfId="23280" xr:uid="{00000000-0005-0000-0000-00002E5B0000}"/>
    <cellStyle name="Percent 3 2 2 2 2 2 3 2 2 3" xfId="23281" xr:uid="{00000000-0005-0000-0000-00002F5B0000}"/>
    <cellStyle name="Percent 3 2 2 2 2 2 3 2 2 4" xfId="23282" xr:uid="{00000000-0005-0000-0000-0000305B0000}"/>
    <cellStyle name="Percent 3 2 2 2 2 2 3 2 3" xfId="23283" xr:uid="{00000000-0005-0000-0000-0000315B0000}"/>
    <cellStyle name="Percent 3 2 2 2 2 2 3 2 3 2" xfId="23284" xr:uid="{00000000-0005-0000-0000-0000325B0000}"/>
    <cellStyle name="Percent 3 2 2 2 2 2 3 2 3 3" xfId="23285" xr:uid="{00000000-0005-0000-0000-0000335B0000}"/>
    <cellStyle name="Percent 3 2 2 2 2 2 3 2 3 4" xfId="23286" xr:uid="{00000000-0005-0000-0000-0000345B0000}"/>
    <cellStyle name="Percent 3 2 2 2 2 2 3 2 4" xfId="23287" xr:uid="{00000000-0005-0000-0000-0000355B0000}"/>
    <cellStyle name="Percent 3 2 2 2 2 2 3 2 5" xfId="23288" xr:uid="{00000000-0005-0000-0000-0000365B0000}"/>
    <cellStyle name="Percent 3 2 2 2 2 2 3 2 6" xfId="23289" xr:uid="{00000000-0005-0000-0000-0000375B0000}"/>
    <cellStyle name="Percent 3 2 2 2 2 2 3 3" xfId="23290" xr:uid="{00000000-0005-0000-0000-0000385B0000}"/>
    <cellStyle name="Percent 3 2 2 2 2 2 3 3 2" xfId="23291" xr:uid="{00000000-0005-0000-0000-0000395B0000}"/>
    <cellStyle name="Percent 3 2 2 2 2 2 3 3 2 2" xfId="23292" xr:uid="{00000000-0005-0000-0000-00003A5B0000}"/>
    <cellStyle name="Percent 3 2 2 2 2 2 3 3 2 3" xfId="23293" xr:uid="{00000000-0005-0000-0000-00003B5B0000}"/>
    <cellStyle name="Percent 3 2 2 2 2 2 3 3 2 4" xfId="23294" xr:uid="{00000000-0005-0000-0000-00003C5B0000}"/>
    <cellStyle name="Percent 3 2 2 2 2 2 3 3 3" xfId="23295" xr:uid="{00000000-0005-0000-0000-00003D5B0000}"/>
    <cellStyle name="Percent 3 2 2 2 2 2 3 3 3 2" xfId="23296" xr:uid="{00000000-0005-0000-0000-00003E5B0000}"/>
    <cellStyle name="Percent 3 2 2 2 2 2 3 3 3 3" xfId="23297" xr:uid="{00000000-0005-0000-0000-00003F5B0000}"/>
    <cellStyle name="Percent 3 2 2 2 2 2 3 3 3 4" xfId="23298" xr:uid="{00000000-0005-0000-0000-0000405B0000}"/>
    <cellStyle name="Percent 3 2 2 2 2 2 3 3 4" xfId="23299" xr:uid="{00000000-0005-0000-0000-0000415B0000}"/>
    <cellStyle name="Percent 3 2 2 2 2 2 3 3 5" xfId="23300" xr:uid="{00000000-0005-0000-0000-0000425B0000}"/>
    <cellStyle name="Percent 3 2 2 2 2 2 3 3 6" xfId="23301" xr:uid="{00000000-0005-0000-0000-0000435B0000}"/>
    <cellStyle name="Percent 3 2 2 2 2 2 3 4" xfId="23302" xr:uid="{00000000-0005-0000-0000-0000445B0000}"/>
    <cellStyle name="Percent 3 2 2 2 2 2 3 4 2" xfId="23303" xr:uid="{00000000-0005-0000-0000-0000455B0000}"/>
    <cellStyle name="Percent 3 2 2 2 2 2 3 4 3" xfId="23304" xr:uid="{00000000-0005-0000-0000-0000465B0000}"/>
    <cellStyle name="Percent 3 2 2 2 2 2 3 4 4" xfId="23305" xr:uid="{00000000-0005-0000-0000-0000475B0000}"/>
    <cellStyle name="Percent 3 2 2 2 2 2 3 5" xfId="23306" xr:uid="{00000000-0005-0000-0000-0000485B0000}"/>
    <cellStyle name="Percent 3 2 2 2 2 2 3 5 2" xfId="23307" xr:uid="{00000000-0005-0000-0000-0000495B0000}"/>
    <cellStyle name="Percent 3 2 2 2 2 2 3 5 3" xfId="23308" xr:uid="{00000000-0005-0000-0000-00004A5B0000}"/>
    <cellStyle name="Percent 3 2 2 2 2 2 3 5 4" xfId="23309" xr:uid="{00000000-0005-0000-0000-00004B5B0000}"/>
    <cellStyle name="Percent 3 2 2 2 2 2 3 6" xfId="23310" xr:uid="{00000000-0005-0000-0000-00004C5B0000}"/>
    <cellStyle name="Percent 3 2 2 2 2 2 3 7" xfId="23311" xr:uid="{00000000-0005-0000-0000-00004D5B0000}"/>
    <cellStyle name="Percent 3 2 2 2 2 2 3 8" xfId="23312" xr:uid="{00000000-0005-0000-0000-00004E5B0000}"/>
    <cellStyle name="Percent 3 2 2 2 2 2 4" xfId="23313" xr:uid="{00000000-0005-0000-0000-00004F5B0000}"/>
    <cellStyle name="Percent 3 2 2 2 2 2 4 2" xfId="23314" xr:uid="{00000000-0005-0000-0000-0000505B0000}"/>
    <cellStyle name="Percent 3 2 2 2 2 2 4 2 2" xfId="23315" xr:uid="{00000000-0005-0000-0000-0000515B0000}"/>
    <cellStyle name="Percent 3 2 2 2 2 2 4 2 3" xfId="23316" xr:uid="{00000000-0005-0000-0000-0000525B0000}"/>
    <cellStyle name="Percent 3 2 2 2 2 2 4 2 4" xfId="23317" xr:uid="{00000000-0005-0000-0000-0000535B0000}"/>
    <cellStyle name="Percent 3 2 2 2 2 2 4 3" xfId="23318" xr:uid="{00000000-0005-0000-0000-0000545B0000}"/>
    <cellStyle name="Percent 3 2 2 2 2 2 4 3 2" xfId="23319" xr:uid="{00000000-0005-0000-0000-0000555B0000}"/>
    <cellStyle name="Percent 3 2 2 2 2 2 4 3 3" xfId="23320" xr:uid="{00000000-0005-0000-0000-0000565B0000}"/>
    <cellStyle name="Percent 3 2 2 2 2 2 4 3 4" xfId="23321" xr:uid="{00000000-0005-0000-0000-0000575B0000}"/>
    <cellStyle name="Percent 3 2 2 2 2 2 4 4" xfId="23322" xr:uid="{00000000-0005-0000-0000-0000585B0000}"/>
    <cellStyle name="Percent 3 2 2 2 2 2 4 5" xfId="23323" xr:uid="{00000000-0005-0000-0000-0000595B0000}"/>
    <cellStyle name="Percent 3 2 2 2 2 2 4 6" xfId="23324" xr:uid="{00000000-0005-0000-0000-00005A5B0000}"/>
    <cellStyle name="Percent 3 2 2 2 2 2 5" xfId="23325" xr:uid="{00000000-0005-0000-0000-00005B5B0000}"/>
    <cellStyle name="Percent 3 2 2 2 2 2 5 2" xfId="23326" xr:uid="{00000000-0005-0000-0000-00005C5B0000}"/>
    <cellStyle name="Percent 3 2 2 2 2 2 5 2 2" xfId="23327" xr:uid="{00000000-0005-0000-0000-00005D5B0000}"/>
    <cellStyle name="Percent 3 2 2 2 2 2 5 2 3" xfId="23328" xr:uid="{00000000-0005-0000-0000-00005E5B0000}"/>
    <cellStyle name="Percent 3 2 2 2 2 2 5 2 4" xfId="23329" xr:uid="{00000000-0005-0000-0000-00005F5B0000}"/>
    <cellStyle name="Percent 3 2 2 2 2 2 5 3" xfId="23330" xr:uid="{00000000-0005-0000-0000-0000605B0000}"/>
    <cellStyle name="Percent 3 2 2 2 2 2 5 3 2" xfId="23331" xr:uid="{00000000-0005-0000-0000-0000615B0000}"/>
    <cellStyle name="Percent 3 2 2 2 2 2 5 3 3" xfId="23332" xr:uid="{00000000-0005-0000-0000-0000625B0000}"/>
    <cellStyle name="Percent 3 2 2 2 2 2 5 3 4" xfId="23333" xr:uid="{00000000-0005-0000-0000-0000635B0000}"/>
    <cellStyle name="Percent 3 2 2 2 2 2 5 4" xfId="23334" xr:uid="{00000000-0005-0000-0000-0000645B0000}"/>
    <cellStyle name="Percent 3 2 2 2 2 2 5 5" xfId="23335" xr:uid="{00000000-0005-0000-0000-0000655B0000}"/>
    <cellStyle name="Percent 3 2 2 2 2 2 5 6" xfId="23336" xr:uid="{00000000-0005-0000-0000-0000665B0000}"/>
    <cellStyle name="Percent 3 2 2 2 2 2 6" xfId="23337" xr:uid="{00000000-0005-0000-0000-0000675B0000}"/>
    <cellStyle name="Percent 3 2 2 2 2 2 6 2" xfId="23338" xr:uid="{00000000-0005-0000-0000-0000685B0000}"/>
    <cellStyle name="Percent 3 2 2 2 2 2 6 3" xfId="23339" xr:uid="{00000000-0005-0000-0000-0000695B0000}"/>
    <cellStyle name="Percent 3 2 2 2 2 2 6 4" xfId="23340" xr:uid="{00000000-0005-0000-0000-00006A5B0000}"/>
    <cellStyle name="Percent 3 2 2 2 2 2 7" xfId="23341" xr:uid="{00000000-0005-0000-0000-00006B5B0000}"/>
    <cellStyle name="Percent 3 2 2 2 2 2 7 2" xfId="23342" xr:uid="{00000000-0005-0000-0000-00006C5B0000}"/>
    <cellStyle name="Percent 3 2 2 2 2 2 7 3" xfId="23343" xr:uid="{00000000-0005-0000-0000-00006D5B0000}"/>
    <cellStyle name="Percent 3 2 2 2 2 2 7 4" xfId="23344" xr:uid="{00000000-0005-0000-0000-00006E5B0000}"/>
    <cellStyle name="Percent 3 2 2 2 2 2 8" xfId="23345" xr:uid="{00000000-0005-0000-0000-00006F5B0000}"/>
    <cellStyle name="Percent 3 2 2 2 2 2 9" xfId="23346" xr:uid="{00000000-0005-0000-0000-0000705B0000}"/>
    <cellStyle name="Percent 3 2 2 2 2 3" xfId="23347" xr:uid="{00000000-0005-0000-0000-0000715B0000}"/>
    <cellStyle name="Percent 3 2 2 2 2 3 2" xfId="23348" xr:uid="{00000000-0005-0000-0000-0000725B0000}"/>
    <cellStyle name="Percent 3 2 2 2 2 3 2 2" xfId="23349" xr:uid="{00000000-0005-0000-0000-0000735B0000}"/>
    <cellStyle name="Percent 3 2 2 2 2 3 2 2 2" xfId="23350" xr:uid="{00000000-0005-0000-0000-0000745B0000}"/>
    <cellStyle name="Percent 3 2 2 2 2 3 2 2 3" xfId="23351" xr:uid="{00000000-0005-0000-0000-0000755B0000}"/>
    <cellStyle name="Percent 3 2 2 2 2 3 2 2 4" xfId="23352" xr:uid="{00000000-0005-0000-0000-0000765B0000}"/>
    <cellStyle name="Percent 3 2 2 2 2 3 2 3" xfId="23353" xr:uid="{00000000-0005-0000-0000-0000775B0000}"/>
    <cellStyle name="Percent 3 2 2 2 2 3 2 3 2" xfId="23354" xr:uid="{00000000-0005-0000-0000-0000785B0000}"/>
    <cellStyle name="Percent 3 2 2 2 2 3 2 3 3" xfId="23355" xr:uid="{00000000-0005-0000-0000-0000795B0000}"/>
    <cellStyle name="Percent 3 2 2 2 2 3 2 3 4" xfId="23356" xr:uid="{00000000-0005-0000-0000-00007A5B0000}"/>
    <cellStyle name="Percent 3 2 2 2 2 3 2 4" xfId="23357" xr:uid="{00000000-0005-0000-0000-00007B5B0000}"/>
    <cellStyle name="Percent 3 2 2 2 2 3 2 5" xfId="23358" xr:uid="{00000000-0005-0000-0000-00007C5B0000}"/>
    <cellStyle name="Percent 3 2 2 2 2 3 2 6" xfId="23359" xr:uid="{00000000-0005-0000-0000-00007D5B0000}"/>
    <cellStyle name="Percent 3 2 2 2 2 3 3" xfId="23360" xr:uid="{00000000-0005-0000-0000-00007E5B0000}"/>
    <cellStyle name="Percent 3 2 2 2 2 3 3 2" xfId="23361" xr:uid="{00000000-0005-0000-0000-00007F5B0000}"/>
    <cellStyle name="Percent 3 2 2 2 2 3 3 2 2" xfId="23362" xr:uid="{00000000-0005-0000-0000-0000805B0000}"/>
    <cellStyle name="Percent 3 2 2 2 2 3 3 2 3" xfId="23363" xr:uid="{00000000-0005-0000-0000-0000815B0000}"/>
    <cellStyle name="Percent 3 2 2 2 2 3 3 2 4" xfId="23364" xr:uid="{00000000-0005-0000-0000-0000825B0000}"/>
    <cellStyle name="Percent 3 2 2 2 2 3 3 3" xfId="23365" xr:uid="{00000000-0005-0000-0000-0000835B0000}"/>
    <cellStyle name="Percent 3 2 2 2 2 3 3 3 2" xfId="23366" xr:uid="{00000000-0005-0000-0000-0000845B0000}"/>
    <cellStyle name="Percent 3 2 2 2 2 3 3 3 3" xfId="23367" xr:uid="{00000000-0005-0000-0000-0000855B0000}"/>
    <cellStyle name="Percent 3 2 2 2 2 3 3 3 4" xfId="23368" xr:uid="{00000000-0005-0000-0000-0000865B0000}"/>
    <cellStyle name="Percent 3 2 2 2 2 3 3 4" xfId="23369" xr:uid="{00000000-0005-0000-0000-0000875B0000}"/>
    <cellStyle name="Percent 3 2 2 2 2 3 3 5" xfId="23370" xr:uid="{00000000-0005-0000-0000-0000885B0000}"/>
    <cellStyle name="Percent 3 2 2 2 2 3 3 6" xfId="23371" xr:uid="{00000000-0005-0000-0000-0000895B0000}"/>
    <cellStyle name="Percent 3 2 2 2 2 3 4" xfId="23372" xr:uid="{00000000-0005-0000-0000-00008A5B0000}"/>
    <cellStyle name="Percent 3 2 2 2 2 3 4 2" xfId="23373" xr:uid="{00000000-0005-0000-0000-00008B5B0000}"/>
    <cellStyle name="Percent 3 2 2 2 2 3 4 3" xfId="23374" xr:uid="{00000000-0005-0000-0000-00008C5B0000}"/>
    <cellStyle name="Percent 3 2 2 2 2 3 4 4" xfId="23375" xr:uid="{00000000-0005-0000-0000-00008D5B0000}"/>
    <cellStyle name="Percent 3 2 2 2 2 3 5" xfId="23376" xr:uid="{00000000-0005-0000-0000-00008E5B0000}"/>
    <cellStyle name="Percent 3 2 2 2 2 3 5 2" xfId="23377" xr:uid="{00000000-0005-0000-0000-00008F5B0000}"/>
    <cellStyle name="Percent 3 2 2 2 2 3 5 3" xfId="23378" xr:uid="{00000000-0005-0000-0000-0000905B0000}"/>
    <cellStyle name="Percent 3 2 2 2 2 3 5 4" xfId="23379" xr:uid="{00000000-0005-0000-0000-0000915B0000}"/>
    <cellStyle name="Percent 3 2 2 2 2 3 6" xfId="23380" xr:uid="{00000000-0005-0000-0000-0000925B0000}"/>
    <cellStyle name="Percent 3 2 2 2 2 3 7" xfId="23381" xr:uid="{00000000-0005-0000-0000-0000935B0000}"/>
    <cellStyle name="Percent 3 2 2 2 2 3 8" xfId="23382" xr:uid="{00000000-0005-0000-0000-0000945B0000}"/>
    <cellStyle name="Percent 3 2 2 2 2 4" xfId="23383" xr:uid="{00000000-0005-0000-0000-0000955B0000}"/>
    <cellStyle name="Percent 3 2 2 2 2 4 2" xfId="23384" xr:uid="{00000000-0005-0000-0000-0000965B0000}"/>
    <cellStyle name="Percent 3 2 2 2 2 4 2 2" xfId="23385" xr:uid="{00000000-0005-0000-0000-0000975B0000}"/>
    <cellStyle name="Percent 3 2 2 2 2 4 2 2 2" xfId="23386" xr:uid="{00000000-0005-0000-0000-0000985B0000}"/>
    <cellStyle name="Percent 3 2 2 2 2 4 2 2 3" xfId="23387" xr:uid="{00000000-0005-0000-0000-0000995B0000}"/>
    <cellStyle name="Percent 3 2 2 2 2 4 2 2 4" xfId="23388" xr:uid="{00000000-0005-0000-0000-00009A5B0000}"/>
    <cellStyle name="Percent 3 2 2 2 2 4 2 3" xfId="23389" xr:uid="{00000000-0005-0000-0000-00009B5B0000}"/>
    <cellStyle name="Percent 3 2 2 2 2 4 2 3 2" xfId="23390" xr:uid="{00000000-0005-0000-0000-00009C5B0000}"/>
    <cellStyle name="Percent 3 2 2 2 2 4 2 3 3" xfId="23391" xr:uid="{00000000-0005-0000-0000-00009D5B0000}"/>
    <cellStyle name="Percent 3 2 2 2 2 4 2 3 4" xfId="23392" xr:uid="{00000000-0005-0000-0000-00009E5B0000}"/>
    <cellStyle name="Percent 3 2 2 2 2 4 2 4" xfId="23393" xr:uid="{00000000-0005-0000-0000-00009F5B0000}"/>
    <cellStyle name="Percent 3 2 2 2 2 4 2 5" xfId="23394" xr:uid="{00000000-0005-0000-0000-0000A05B0000}"/>
    <cellStyle name="Percent 3 2 2 2 2 4 2 6" xfId="23395" xr:uid="{00000000-0005-0000-0000-0000A15B0000}"/>
    <cellStyle name="Percent 3 2 2 2 2 4 3" xfId="23396" xr:uid="{00000000-0005-0000-0000-0000A25B0000}"/>
    <cellStyle name="Percent 3 2 2 2 2 4 3 2" xfId="23397" xr:uid="{00000000-0005-0000-0000-0000A35B0000}"/>
    <cellStyle name="Percent 3 2 2 2 2 4 3 2 2" xfId="23398" xr:uid="{00000000-0005-0000-0000-0000A45B0000}"/>
    <cellStyle name="Percent 3 2 2 2 2 4 3 2 3" xfId="23399" xr:uid="{00000000-0005-0000-0000-0000A55B0000}"/>
    <cellStyle name="Percent 3 2 2 2 2 4 3 2 4" xfId="23400" xr:uid="{00000000-0005-0000-0000-0000A65B0000}"/>
    <cellStyle name="Percent 3 2 2 2 2 4 3 3" xfId="23401" xr:uid="{00000000-0005-0000-0000-0000A75B0000}"/>
    <cellStyle name="Percent 3 2 2 2 2 4 3 3 2" xfId="23402" xr:uid="{00000000-0005-0000-0000-0000A85B0000}"/>
    <cellStyle name="Percent 3 2 2 2 2 4 3 3 3" xfId="23403" xr:uid="{00000000-0005-0000-0000-0000A95B0000}"/>
    <cellStyle name="Percent 3 2 2 2 2 4 3 3 4" xfId="23404" xr:uid="{00000000-0005-0000-0000-0000AA5B0000}"/>
    <cellStyle name="Percent 3 2 2 2 2 4 3 4" xfId="23405" xr:uid="{00000000-0005-0000-0000-0000AB5B0000}"/>
    <cellStyle name="Percent 3 2 2 2 2 4 3 5" xfId="23406" xr:uid="{00000000-0005-0000-0000-0000AC5B0000}"/>
    <cellStyle name="Percent 3 2 2 2 2 4 3 6" xfId="23407" xr:uid="{00000000-0005-0000-0000-0000AD5B0000}"/>
    <cellStyle name="Percent 3 2 2 2 2 4 4" xfId="23408" xr:uid="{00000000-0005-0000-0000-0000AE5B0000}"/>
    <cellStyle name="Percent 3 2 2 2 2 4 4 2" xfId="23409" xr:uid="{00000000-0005-0000-0000-0000AF5B0000}"/>
    <cellStyle name="Percent 3 2 2 2 2 4 4 3" xfId="23410" xr:uid="{00000000-0005-0000-0000-0000B05B0000}"/>
    <cellStyle name="Percent 3 2 2 2 2 4 4 4" xfId="23411" xr:uid="{00000000-0005-0000-0000-0000B15B0000}"/>
    <cellStyle name="Percent 3 2 2 2 2 4 5" xfId="23412" xr:uid="{00000000-0005-0000-0000-0000B25B0000}"/>
    <cellStyle name="Percent 3 2 2 2 2 4 5 2" xfId="23413" xr:uid="{00000000-0005-0000-0000-0000B35B0000}"/>
    <cellStyle name="Percent 3 2 2 2 2 4 5 3" xfId="23414" xr:uid="{00000000-0005-0000-0000-0000B45B0000}"/>
    <cellStyle name="Percent 3 2 2 2 2 4 5 4" xfId="23415" xr:uid="{00000000-0005-0000-0000-0000B55B0000}"/>
    <cellStyle name="Percent 3 2 2 2 2 4 6" xfId="23416" xr:uid="{00000000-0005-0000-0000-0000B65B0000}"/>
    <cellStyle name="Percent 3 2 2 2 2 4 7" xfId="23417" xr:uid="{00000000-0005-0000-0000-0000B75B0000}"/>
    <cellStyle name="Percent 3 2 2 2 2 4 8" xfId="23418" xr:uid="{00000000-0005-0000-0000-0000B85B0000}"/>
    <cellStyle name="Percent 3 2 2 2 2 5" xfId="23419" xr:uid="{00000000-0005-0000-0000-0000B95B0000}"/>
    <cellStyle name="Percent 3 2 2 2 2 5 2" xfId="23420" xr:uid="{00000000-0005-0000-0000-0000BA5B0000}"/>
    <cellStyle name="Percent 3 2 2 2 2 5 2 2" xfId="23421" xr:uid="{00000000-0005-0000-0000-0000BB5B0000}"/>
    <cellStyle name="Percent 3 2 2 2 2 5 2 2 2" xfId="23422" xr:uid="{00000000-0005-0000-0000-0000BC5B0000}"/>
    <cellStyle name="Percent 3 2 2 2 2 5 2 2 3" xfId="23423" xr:uid="{00000000-0005-0000-0000-0000BD5B0000}"/>
    <cellStyle name="Percent 3 2 2 2 2 5 2 2 4" xfId="23424" xr:uid="{00000000-0005-0000-0000-0000BE5B0000}"/>
    <cellStyle name="Percent 3 2 2 2 2 5 2 3" xfId="23425" xr:uid="{00000000-0005-0000-0000-0000BF5B0000}"/>
    <cellStyle name="Percent 3 2 2 2 2 5 2 3 2" xfId="23426" xr:uid="{00000000-0005-0000-0000-0000C05B0000}"/>
    <cellStyle name="Percent 3 2 2 2 2 5 2 3 3" xfId="23427" xr:uid="{00000000-0005-0000-0000-0000C15B0000}"/>
    <cellStyle name="Percent 3 2 2 2 2 5 2 3 4" xfId="23428" xr:uid="{00000000-0005-0000-0000-0000C25B0000}"/>
    <cellStyle name="Percent 3 2 2 2 2 5 2 4" xfId="23429" xr:uid="{00000000-0005-0000-0000-0000C35B0000}"/>
    <cellStyle name="Percent 3 2 2 2 2 5 2 5" xfId="23430" xr:uid="{00000000-0005-0000-0000-0000C45B0000}"/>
    <cellStyle name="Percent 3 2 2 2 2 5 2 6" xfId="23431" xr:uid="{00000000-0005-0000-0000-0000C55B0000}"/>
    <cellStyle name="Percent 3 2 2 2 2 5 3" xfId="23432" xr:uid="{00000000-0005-0000-0000-0000C65B0000}"/>
    <cellStyle name="Percent 3 2 2 2 2 5 3 2" xfId="23433" xr:uid="{00000000-0005-0000-0000-0000C75B0000}"/>
    <cellStyle name="Percent 3 2 2 2 2 5 3 2 2" xfId="23434" xr:uid="{00000000-0005-0000-0000-0000C85B0000}"/>
    <cellStyle name="Percent 3 2 2 2 2 5 3 2 3" xfId="23435" xr:uid="{00000000-0005-0000-0000-0000C95B0000}"/>
    <cellStyle name="Percent 3 2 2 2 2 5 3 2 4" xfId="23436" xr:uid="{00000000-0005-0000-0000-0000CA5B0000}"/>
    <cellStyle name="Percent 3 2 2 2 2 5 3 3" xfId="23437" xr:uid="{00000000-0005-0000-0000-0000CB5B0000}"/>
    <cellStyle name="Percent 3 2 2 2 2 5 3 3 2" xfId="23438" xr:uid="{00000000-0005-0000-0000-0000CC5B0000}"/>
    <cellStyle name="Percent 3 2 2 2 2 5 3 3 3" xfId="23439" xr:uid="{00000000-0005-0000-0000-0000CD5B0000}"/>
    <cellStyle name="Percent 3 2 2 2 2 5 3 3 4" xfId="23440" xr:uid="{00000000-0005-0000-0000-0000CE5B0000}"/>
    <cellStyle name="Percent 3 2 2 2 2 5 3 4" xfId="23441" xr:uid="{00000000-0005-0000-0000-0000CF5B0000}"/>
    <cellStyle name="Percent 3 2 2 2 2 5 3 5" xfId="23442" xr:uid="{00000000-0005-0000-0000-0000D05B0000}"/>
    <cellStyle name="Percent 3 2 2 2 2 5 3 6" xfId="23443" xr:uid="{00000000-0005-0000-0000-0000D15B0000}"/>
    <cellStyle name="Percent 3 2 2 2 2 5 4" xfId="23444" xr:uid="{00000000-0005-0000-0000-0000D25B0000}"/>
    <cellStyle name="Percent 3 2 2 2 2 5 4 2" xfId="23445" xr:uid="{00000000-0005-0000-0000-0000D35B0000}"/>
    <cellStyle name="Percent 3 2 2 2 2 5 4 3" xfId="23446" xr:uid="{00000000-0005-0000-0000-0000D45B0000}"/>
    <cellStyle name="Percent 3 2 2 2 2 5 4 4" xfId="23447" xr:uid="{00000000-0005-0000-0000-0000D55B0000}"/>
    <cellStyle name="Percent 3 2 2 2 2 5 5" xfId="23448" xr:uid="{00000000-0005-0000-0000-0000D65B0000}"/>
    <cellStyle name="Percent 3 2 2 2 2 5 5 2" xfId="23449" xr:uid="{00000000-0005-0000-0000-0000D75B0000}"/>
    <cellStyle name="Percent 3 2 2 2 2 5 5 3" xfId="23450" xr:uid="{00000000-0005-0000-0000-0000D85B0000}"/>
    <cellStyle name="Percent 3 2 2 2 2 5 5 4" xfId="23451" xr:uid="{00000000-0005-0000-0000-0000D95B0000}"/>
    <cellStyle name="Percent 3 2 2 2 2 5 6" xfId="23452" xr:uid="{00000000-0005-0000-0000-0000DA5B0000}"/>
    <cellStyle name="Percent 3 2 2 2 2 5 7" xfId="23453" xr:uid="{00000000-0005-0000-0000-0000DB5B0000}"/>
    <cellStyle name="Percent 3 2 2 2 2 5 8" xfId="23454" xr:uid="{00000000-0005-0000-0000-0000DC5B0000}"/>
    <cellStyle name="Percent 3 2 2 2 2 6" xfId="23455" xr:uid="{00000000-0005-0000-0000-0000DD5B0000}"/>
    <cellStyle name="Percent 3 2 2 2 2 6 2" xfId="23456" xr:uid="{00000000-0005-0000-0000-0000DE5B0000}"/>
    <cellStyle name="Percent 3 2 2 2 2 6 2 2" xfId="23457" xr:uid="{00000000-0005-0000-0000-0000DF5B0000}"/>
    <cellStyle name="Percent 3 2 2 2 2 6 2 3" xfId="23458" xr:uid="{00000000-0005-0000-0000-0000E05B0000}"/>
    <cellStyle name="Percent 3 2 2 2 2 6 2 4" xfId="23459" xr:uid="{00000000-0005-0000-0000-0000E15B0000}"/>
    <cellStyle name="Percent 3 2 2 2 2 6 3" xfId="23460" xr:uid="{00000000-0005-0000-0000-0000E25B0000}"/>
    <cellStyle name="Percent 3 2 2 2 2 6 3 2" xfId="23461" xr:uid="{00000000-0005-0000-0000-0000E35B0000}"/>
    <cellStyle name="Percent 3 2 2 2 2 6 3 3" xfId="23462" xr:uid="{00000000-0005-0000-0000-0000E45B0000}"/>
    <cellStyle name="Percent 3 2 2 2 2 6 3 4" xfId="23463" xr:uid="{00000000-0005-0000-0000-0000E55B0000}"/>
    <cellStyle name="Percent 3 2 2 2 2 6 4" xfId="23464" xr:uid="{00000000-0005-0000-0000-0000E65B0000}"/>
    <cellStyle name="Percent 3 2 2 2 2 6 5" xfId="23465" xr:uid="{00000000-0005-0000-0000-0000E75B0000}"/>
    <cellStyle name="Percent 3 2 2 2 2 6 6" xfId="23466" xr:uid="{00000000-0005-0000-0000-0000E85B0000}"/>
    <cellStyle name="Percent 3 2 2 2 2 7" xfId="23467" xr:uid="{00000000-0005-0000-0000-0000E95B0000}"/>
    <cellStyle name="Percent 3 2 2 2 2 7 2" xfId="23468" xr:uid="{00000000-0005-0000-0000-0000EA5B0000}"/>
    <cellStyle name="Percent 3 2 2 2 2 7 2 2" xfId="23469" xr:uid="{00000000-0005-0000-0000-0000EB5B0000}"/>
    <cellStyle name="Percent 3 2 2 2 2 7 2 3" xfId="23470" xr:uid="{00000000-0005-0000-0000-0000EC5B0000}"/>
    <cellStyle name="Percent 3 2 2 2 2 7 2 4" xfId="23471" xr:uid="{00000000-0005-0000-0000-0000ED5B0000}"/>
    <cellStyle name="Percent 3 2 2 2 2 7 3" xfId="23472" xr:uid="{00000000-0005-0000-0000-0000EE5B0000}"/>
    <cellStyle name="Percent 3 2 2 2 2 7 3 2" xfId="23473" xr:uid="{00000000-0005-0000-0000-0000EF5B0000}"/>
    <cellStyle name="Percent 3 2 2 2 2 7 3 3" xfId="23474" xr:uid="{00000000-0005-0000-0000-0000F05B0000}"/>
    <cellStyle name="Percent 3 2 2 2 2 7 3 4" xfId="23475" xr:uid="{00000000-0005-0000-0000-0000F15B0000}"/>
    <cellStyle name="Percent 3 2 2 2 2 7 4" xfId="23476" xr:uid="{00000000-0005-0000-0000-0000F25B0000}"/>
    <cellStyle name="Percent 3 2 2 2 2 7 5" xfId="23477" xr:uid="{00000000-0005-0000-0000-0000F35B0000}"/>
    <cellStyle name="Percent 3 2 2 2 2 7 6" xfId="23478" xr:uid="{00000000-0005-0000-0000-0000F45B0000}"/>
    <cellStyle name="Percent 3 2 2 2 2 8" xfId="23479" xr:uid="{00000000-0005-0000-0000-0000F55B0000}"/>
    <cellStyle name="Percent 3 2 2 2 2 8 2" xfId="23480" xr:uid="{00000000-0005-0000-0000-0000F65B0000}"/>
    <cellStyle name="Percent 3 2 2 2 2 8 3" xfId="23481" xr:uid="{00000000-0005-0000-0000-0000F75B0000}"/>
    <cellStyle name="Percent 3 2 2 2 2 8 4" xfId="23482" xr:uid="{00000000-0005-0000-0000-0000F85B0000}"/>
    <cellStyle name="Percent 3 2 2 2 2 9" xfId="23483" xr:uid="{00000000-0005-0000-0000-0000F95B0000}"/>
    <cellStyle name="Percent 3 2 2 2 2 9 2" xfId="23484" xr:uid="{00000000-0005-0000-0000-0000FA5B0000}"/>
    <cellStyle name="Percent 3 2 2 2 2 9 3" xfId="23485" xr:uid="{00000000-0005-0000-0000-0000FB5B0000}"/>
    <cellStyle name="Percent 3 2 2 2 2 9 4" xfId="23486" xr:uid="{00000000-0005-0000-0000-0000FC5B0000}"/>
    <cellStyle name="Percent 3 2 2 2 3" xfId="23487" xr:uid="{00000000-0005-0000-0000-0000FD5B0000}"/>
    <cellStyle name="Percent 3 2 2 2 3 10" xfId="23488" xr:uid="{00000000-0005-0000-0000-0000FE5B0000}"/>
    <cellStyle name="Percent 3 2 2 2 3 2" xfId="23489" xr:uid="{00000000-0005-0000-0000-0000FF5B0000}"/>
    <cellStyle name="Percent 3 2 2 2 3 2 2" xfId="23490" xr:uid="{00000000-0005-0000-0000-0000005C0000}"/>
    <cellStyle name="Percent 3 2 2 2 3 2 2 2" xfId="23491" xr:uid="{00000000-0005-0000-0000-0000015C0000}"/>
    <cellStyle name="Percent 3 2 2 2 3 2 2 2 2" xfId="23492" xr:uid="{00000000-0005-0000-0000-0000025C0000}"/>
    <cellStyle name="Percent 3 2 2 2 3 2 2 2 3" xfId="23493" xr:uid="{00000000-0005-0000-0000-0000035C0000}"/>
    <cellStyle name="Percent 3 2 2 2 3 2 2 2 4" xfId="23494" xr:uid="{00000000-0005-0000-0000-0000045C0000}"/>
    <cellStyle name="Percent 3 2 2 2 3 2 2 3" xfId="23495" xr:uid="{00000000-0005-0000-0000-0000055C0000}"/>
    <cellStyle name="Percent 3 2 2 2 3 2 2 3 2" xfId="23496" xr:uid="{00000000-0005-0000-0000-0000065C0000}"/>
    <cellStyle name="Percent 3 2 2 2 3 2 2 3 3" xfId="23497" xr:uid="{00000000-0005-0000-0000-0000075C0000}"/>
    <cellStyle name="Percent 3 2 2 2 3 2 2 3 4" xfId="23498" xr:uid="{00000000-0005-0000-0000-0000085C0000}"/>
    <cellStyle name="Percent 3 2 2 2 3 2 2 4" xfId="23499" xr:uid="{00000000-0005-0000-0000-0000095C0000}"/>
    <cellStyle name="Percent 3 2 2 2 3 2 2 5" xfId="23500" xr:uid="{00000000-0005-0000-0000-00000A5C0000}"/>
    <cellStyle name="Percent 3 2 2 2 3 2 2 6" xfId="23501" xr:uid="{00000000-0005-0000-0000-00000B5C0000}"/>
    <cellStyle name="Percent 3 2 2 2 3 2 3" xfId="23502" xr:uid="{00000000-0005-0000-0000-00000C5C0000}"/>
    <cellStyle name="Percent 3 2 2 2 3 2 3 2" xfId="23503" xr:uid="{00000000-0005-0000-0000-00000D5C0000}"/>
    <cellStyle name="Percent 3 2 2 2 3 2 3 2 2" xfId="23504" xr:uid="{00000000-0005-0000-0000-00000E5C0000}"/>
    <cellStyle name="Percent 3 2 2 2 3 2 3 2 3" xfId="23505" xr:uid="{00000000-0005-0000-0000-00000F5C0000}"/>
    <cellStyle name="Percent 3 2 2 2 3 2 3 2 4" xfId="23506" xr:uid="{00000000-0005-0000-0000-0000105C0000}"/>
    <cellStyle name="Percent 3 2 2 2 3 2 3 3" xfId="23507" xr:uid="{00000000-0005-0000-0000-0000115C0000}"/>
    <cellStyle name="Percent 3 2 2 2 3 2 3 3 2" xfId="23508" xr:uid="{00000000-0005-0000-0000-0000125C0000}"/>
    <cellStyle name="Percent 3 2 2 2 3 2 3 3 3" xfId="23509" xr:uid="{00000000-0005-0000-0000-0000135C0000}"/>
    <cellStyle name="Percent 3 2 2 2 3 2 3 3 4" xfId="23510" xr:uid="{00000000-0005-0000-0000-0000145C0000}"/>
    <cellStyle name="Percent 3 2 2 2 3 2 3 4" xfId="23511" xr:uid="{00000000-0005-0000-0000-0000155C0000}"/>
    <cellStyle name="Percent 3 2 2 2 3 2 3 5" xfId="23512" xr:uid="{00000000-0005-0000-0000-0000165C0000}"/>
    <cellStyle name="Percent 3 2 2 2 3 2 3 6" xfId="23513" xr:uid="{00000000-0005-0000-0000-0000175C0000}"/>
    <cellStyle name="Percent 3 2 2 2 3 2 4" xfId="23514" xr:uid="{00000000-0005-0000-0000-0000185C0000}"/>
    <cellStyle name="Percent 3 2 2 2 3 2 4 2" xfId="23515" xr:uid="{00000000-0005-0000-0000-0000195C0000}"/>
    <cellStyle name="Percent 3 2 2 2 3 2 4 3" xfId="23516" xr:uid="{00000000-0005-0000-0000-00001A5C0000}"/>
    <cellStyle name="Percent 3 2 2 2 3 2 4 4" xfId="23517" xr:uid="{00000000-0005-0000-0000-00001B5C0000}"/>
    <cellStyle name="Percent 3 2 2 2 3 2 5" xfId="23518" xr:uid="{00000000-0005-0000-0000-00001C5C0000}"/>
    <cellStyle name="Percent 3 2 2 2 3 2 5 2" xfId="23519" xr:uid="{00000000-0005-0000-0000-00001D5C0000}"/>
    <cellStyle name="Percent 3 2 2 2 3 2 5 3" xfId="23520" xr:uid="{00000000-0005-0000-0000-00001E5C0000}"/>
    <cellStyle name="Percent 3 2 2 2 3 2 5 4" xfId="23521" xr:uid="{00000000-0005-0000-0000-00001F5C0000}"/>
    <cellStyle name="Percent 3 2 2 2 3 2 6" xfId="23522" xr:uid="{00000000-0005-0000-0000-0000205C0000}"/>
    <cellStyle name="Percent 3 2 2 2 3 2 7" xfId="23523" xr:uid="{00000000-0005-0000-0000-0000215C0000}"/>
    <cellStyle name="Percent 3 2 2 2 3 2 8" xfId="23524" xr:uid="{00000000-0005-0000-0000-0000225C0000}"/>
    <cellStyle name="Percent 3 2 2 2 3 3" xfId="23525" xr:uid="{00000000-0005-0000-0000-0000235C0000}"/>
    <cellStyle name="Percent 3 2 2 2 3 3 2" xfId="23526" xr:uid="{00000000-0005-0000-0000-0000245C0000}"/>
    <cellStyle name="Percent 3 2 2 2 3 3 2 2" xfId="23527" xr:uid="{00000000-0005-0000-0000-0000255C0000}"/>
    <cellStyle name="Percent 3 2 2 2 3 3 2 2 2" xfId="23528" xr:uid="{00000000-0005-0000-0000-0000265C0000}"/>
    <cellStyle name="Percent 3 2 2 2 3 3 2 2 3" xfId="23529" xr:uid="{00000000-0005-0000-0000-0000275C0000}"/>
    <cellStyle name="Percent 3 2 2 2 3 3 2 2 4" xfId="23530" xr:uid="{00000000-0005-0000-0000-0000285C0000}"/>
    <cellStyle name="Percent 3 2 2 2 3 3 2 3" xfId="23531" xr:uid="{00000000-0005-0000-0000-0000295C0000}"/>
    <cellStyle name="Percent 3 2 2 2 3 3 2 3 2" xfId="23532" xr:uid="{00000000-0005-0000-0000-00002A5C0000}"/>
    <cellStyle name="Percent 3 2 2 2 3 3 2 3 3" xfId="23533" xr:uid="{00000000-0005-0000-0000-00002B5C0000}"/>
    <cellStyle name="Percent 3 2 2 2 3 3 2 3 4" xfId="23534" xr:uid="{00000000-0005-0000-0000-00002C5C0000}"/>
    <cellStyle name="Percent 3 2 2 2 3 3 2 4" xfId="23535" xr:uid="{00000000-0005-0000-0000-00002D5C0000}"/>
    <cellStyle name="Percent 3 2 2 2 3 3 2 5" xfId="23536" xr:uid="{00000000-0005-0000-0000-00002E5C0000}"/>
    <cellStyle name="Percent 3 2 2 2 3 3 2 6" xfId="23537" xr:uid="{00000000-0005-0000-0000-00002F5C0000}"/>
    <cellStyle name="Percent 3 2 2 2 3 3 3" xfId="23538" xr:uid="{00000000-0005-0000-0000-0000305C0000}"/>
    <cellStyle name="Percent 3 2 2 2 3 3 3 2" xfId="23539" xr:uid="{00000000-0005-0000-0000-0000315C0000}"/>
    <cellStyle name="Percent 3 2 2 2 3 3 3 2 2" xfId="23540" xr:uid="{00000000-0005-0000-0000-0000325C0000}"/>
    <cellStyle name="Percent 3 2 2 2 3 3 3 2 3" xfId="23541" xr:uid="{00000000-0005-0000-0000-0000335C0000}"/>
    <cellStyle name="Percent 3 2 2 2 3 3 3 2 4" xfId="23542" xr:uid="{00000000-0005-0000-0000-0000345C0000}"/>
    <cellStyle name="Percent 3 2 2 2 3 3 3 3" xfId="23543" xr:uid="{00000000-0005-0000-0000-0000355C0000}"/>
    <cellStyle name="Percent 3 2 2 2 3 3 3 3 2" xfId="23544" xr:uid="{00000000-0005-0000-0000-0000365C0000}"/>
    <cellStyle name="Percent 3 2 2 2 3 3 3 3 3" xfId="23545" xr:uid="{00000000-0005-0000-0000-0000375C0000}"/>
    <cellStyle name="Percent 3 2 2 2 3 3 3 3 4" xfId="23546" xr:uid="{00000000-0005-0000-0000-0000385C0000}"/>
    <cellStyle name="Percent 3 2 2 2 3 3 3 4" xfId="23547" xr:uid="{00000000-0005-0000-0000-0000395C0000}"/>
    <cellStyle name="Percent 3 2 2 2 3 3 3 5" xfId="23548" xr:uid="{00000000-0005-0000-0000-00003A5C0000}"/>
    <cellStyle name="Percent 3 2 2 2 3 3 3 6" xfId="23549" xr:uid="{00000000-0005-0000-0000-00003B5C0000}"/>
    <cellStyle name="Percent 3 2 2 2 3 3 4" xfId="23550" xr:uid="{00000000-0005-0000-0000-00003C5C0000}"/>
    <cellStyle name="Percent 3 2 2 2 3 3 4 2" xfId="23551" xr:uid="{00000000-0005-0000-0000-00003D5C0000}"/>
    <cellStyle name="Percent 3 2 2 2 3 3 4 3" xfId="23552" xr:uid="{00000000-0005-0000-0000-00003E5C0000}"/>
    <cellStyle name="Percent 3 2 2 2 3 3 4 4" xfId="23553" xr:uid="{00000000-0005-0000-0000-00003F5C0000}"/>
    <cellStyle name="Percent 3 2 2 2 3 3 5" xfId="23554" xr:uid="{00000000-0005-0000-0000-0000405C0000}"/>
    <cellStyle name="Percent 3 2 2 2 3 3 5 2" xfId="23555" xr:uid="{00000000-0005-0000-0000-0000415C0000}"/>
    <cellStyle name="Percent 3 2 2 2 3 3 5 3" xfId="23556" xr:uid="{00000000-0005-0000-0000-0000425C0000}"/>
    <cellStyle name="Percent 3 2 2 2 3 3 5 4" xfId="23557" xr:uid="{00000000-0005-0000-0000-0000435C0000}"/>
    <cellStyle name="Percent 3 2 2 2 3 3 6" xfId="23558" xr:uid="{00000000-0005-0000-0000-0000445C0000}"/>
    <cellStyle name="Percent 3 2 2 2 3 3 7" xfId="23559" xr:uid="{00000000-0005-0000-0000-0000455C0000}"/>
    <cellStyle name="Percent 3 2 2 2 3 3 8" xfId="23560" xr:uid="{00000000-0005-0000-0000-0000465C0000}"/>
    <cellStyle name="Percent 3 2 2 2 3 4" xfId="23561" xr:uid="{00000000-0005-0000-0000-0000475C0000}"/>
    <cellStyle name="Percent 3 2 2 2 3 4 2" xfId="23562" xr:uid="{00000000-0005-0000-0000-0000485C0000}"/>
    <cellStyle name="Percent 3 2 2 2 3 4 2 2" xfId="23563" xr:uid="{00000000-0005-0000-0000-0000495C0000}"/>
    <cellStyle name="Percent 3 2 2 2 3 4 2 3" xfId="23564" xr:uid="{00000000-0005-0000-0000-00004A5C0000}"/>
    <cellStyle name="Percent 3 2 2 2 3 4 2 4" xfId="23565" xr:uid="{00000000-0005-0000-0000-00004B5C0000}"/>
    <cellStyle name="Percent 3 2 2 2 3 4 3" xfId="23566" xr:uid="{00000000-0005-0000-0000-00004C5C0000}"/>
    <cellStyle name="Percent 3 2 2 2 3 4 3 2" xfId="23567" xr:uid="{00000000-0005-0000-0000-00004D5C0000}"/>
    <cellStyle name="Percent 3 2 2 2 3 4 3 3" xfId="23568" xr:uid="{00000000-0005-0000-0000-00004E5C0000}"/>
    <cellStyle name="Percent 3 2 2 2 3 4 3 4" xfId="23569" xr:uid="{00000000-0005-0000-0000-00004F5C0000}"/>
    <cellStyle name="Percent 3 2 2 2 3 4 4" xfId="23570" xr:uid="{00000000-0005-0000-0000-0000505C0000}"/>
    <cellStyle name="Percent 3 2 2 2 3 4 5" xfId="23571" xr:uid="{00000000-0005-0000-0000-0000515C0000}"/>
    <cellStyle name="Percent 3 2 2 2 3 4 6" xfId="23572" xr:uid="{00000000-0005-0000-0000-0000525C0000}"/>
    <cellStyle name="Percent 3 2 2 2 3 5" xfId="23573" xr:uid="{00000000-0005-0000-0000-0000535C0000}"/>
    <cellStyle name="Percent 3 2 2 2 3 5 2" xfId="23574" xr:uid="{00000000-0005-0000-0000-0000545C0000}"/>
    <cellStyle name="Percent 3 2 2 2 3 5 2 2" xfId="23575" xr:uid="{00000000-0005-0000-0000-0000555C0000}"/>
    <cellStyle name="Percent 3 2 2 2 3 5 2 3" xfId="23576" xr:uid="{00000000-0005-0000-0000-0000565C0000}"/>
    <cellStyle name="Percent 3 2 2 2 3 5 2 4" xfId="23577" xr:uid="{00000000-0005-0000-0000-0000575C0000}"/>
    <cellStyle name="Percent 3 2 2 2 3 5 3" xfId="23578" xr:uid="{00000000-0005-0000-0000-0000585C0000}"/>
    <cellStyle name="Percent 3 2 2 2 3 5 3 2" xfId="23579" xr:uid="{00000000-0005-0000-0000-0000595C0000}"/>
    <cellStyle name="Percent 3 2 2 2 3 5 3 3" xfId="23580" xr:uid="{00000000-0005-0000-0000-00005A5C0000}"/>
    <cellStyle name="Percent 3 2 2 2 3 5 3 4" xfId="23581" xr:uid="{00000000-0005-0000-0000-00005B5C0000}"/>
    <cellStyle name="Percent 3 2 2 2 3 5 4" xfId="23582" xr:uid="{00000000-0005-0000-0000-00005C5C0000}"/>
    <cellStyle name="Percent 3 2 2 2 3 5 5" xfId="23583" xr:uid="{00000000-0005-0000-0000-00005D5C0000}"/>
    <cellStyle name="Percent 3 2 2 2 3 5 6" xfId="23584" xr:uid="{00000000-0005-0000-0000-00005E5C0000}"/>
    <cellStyle name="Percent 3 2 2 2 3 6" xfId="23585" xr:uid="{00000000-0005-0000-0000-00005F5C0000}"/>
    <cellStyle name="Percent 3 2 2 2 3 6 2" xfId="23586" xr:uid="{00000000-0005-0000-0000-0000605C0000}"/>
    <cellStyle name="Percent 3 2 2 2 3 6 3" xfId="23587" xr:uid="{00000000-0005-0000-0000-0000615C0000}"/>
    <cellStyle name="Percent 3 2 2 2 3 6 4" xfId="23588" xr:uid="{00000000-0005-0000-0000-0000625C0000}"/>
    <cellStyle name="Percent 3 2 2 2 3 7" xfId="23589" xr:uid="{00000000-0005-0000-0000-0000635C0000}"/>
    <cellStyle name="Percent 3 2 2 2 3 7 2" xfId="23590" xr:uid="{00000000-0005-0000-0000-0000645C0000}"/>
    <cellStyle name="Percent 3 2 2 2 3 7 3" xfId="23591" xr:uid="{00000000-0005-0000-0000-0000655C0000}"/>
    <cellStyle name="Percent 3 2 2 2 3 7 4" xfId="23592" xr:uid="{00000000-0005-0000-0000-0000665C0000}"/>
    <cellStyle name="Percent 3 2 2 2 3 8" xfId="23593" xr:uid="{00000000-0005-0000-0000-0000675C0000}"/>
    <cellStyle name="Percent 3 2 2 2 3 9" xfId="23594" xr:uid="{00000000-0005-0000-0000-0000685C0000}"/>
    <cellStyle name="Percent 3 2 2 2 4" xfId="23595" xr:uid="{00000000-0005-0000-0000-0000695C0000}"/>
    <cellStyle name="Percent 3 2 2 2 4 2" xfId="23596" xr:uid="{00000000-0005-0000-0000-00006A5C0000}"/>
    <cellStyle name="Percent 3 2 2 2 4 2 2" xfId="23597" xr:uid="{00000000-0005-0000-0000-00006B5C0000}"/>
    <cellStyle name="Percent 3 2 2 2 4 2 2 2" xfId="23598" xr:uid="{00000000-0005-0000-0000-00006C5C0000}"/>
    <cellStyle name="Percent 3 2 2 2 4 2 2 3" xfId="23599" xr:uid="{00000000-0005-0000-0000-00006D5C0000}"/>
    <cellStyle name="Percent 3 2 2 2 4 2 2 4" xfId="23600" xr:uid="{00000000-0005-0000-0000-00006E5C0000}"/>
    <cellStyle name="Percent 3 2 2 2 4 2 3" xfId="23601" xr:uid="{00000000-0005-0000-0000-00006F5C0000}"/>
    <cellStyle name="Percent 3 2 2 2 4 2 3 2" xfId="23602" xr:uid="{00000000-0005-0000-0000-0000705C0000}"/>
    <cellStyle name="Percent 3 2 2 2 4 2 3 3" xfId="23603" xr:uid="{00000000-0005-0000-0000-0000715C0000}"/>
    <cellStyle name="Percent 3 2 2 2 4 2 3 4" xfId="23604" xr:uid="{00000000-0005-0000-0000-0000725C0000}"/>
    <cellStyle name="Percent 3 2 2 2 4 2 4" xfId="23605" xr:uid="{00000000-0005-0000-0000-0000735C0000}"/>
    <cellStyle name="Percent 3 2 2 2 4 2 5" xfId="23606" xr:uid="{00000000-0005-0000-0000-0000745C0000}"/>
    <cellStyle name="Percent 3 2 2 2 4 2 6" xfId="23607" xr:uid="{00000000-0005-0000-0000-0000755C0000}"/>
    <cellStyle name="Percent 3 2 2 2 4 3" xfId="23608" xr:uid="{00000000-0005-0000-0000-0000765C0000}"/>
    <cellStyle name="Percent 3 2 2 2 4 3 2" xfId="23609" xr:uid="{00000000-0005-0000-0000-0000775C0000}"/>
    <cellStyle name="Percent 3 2 2 2 4 3 2 2" xfId="23610" xr:uid="{00000000-0005-0000-0000-0000785C0000}"/>
    <cellStyle name="Percent 3 2 2 2 4 3 2 3" xfId="23611" xr:uid="{00000000-0005-0000-0000-0000795C0000}"/>
    <cellStyle name="Percent 3 2 2 2 4 3 2 4" xfId="23612" xr:uid="{00000000-0005-0000-0000-00007A5C0000}"/>
    <cellStyle name="Percent 3 2 2 2 4 3 3" xfId="23613" xr:uid="{00000000-0005-0000-0000-00007B5C0000}"/>
    <cellStyle name="Percent 3 2 2 2 4 3 3 2" xfId="23614" xr:uid="{00000000-0005-0000-0000-00007C5C0000}"/>
    <cellStyle name="Percent 3 2 2 2 4 3 3 3" xfId="23615" xr:uid="{00000000-0005-0000-0000-00007D5C0000}"/>
    <cellStyle name="Percent 3 2 2 2 4 3 3 4" xfId="23616" xr:uid="{00000000-0005-0000-0000-00007E5C0000}"/>
    <cellStyle name="Percent 3 2 2 2 4 3 4" xfId="23617" xr:uid="{00000000-0005-0000-0000-00007F5C0000}"/>
    <cellStyle name="Percent 3 2 2 2 4 3 5" xfId="23618" xr:uid="{00000000-0005-0000-0000-0000805C0000}"/>
    <cellStyle name="Percent 3 2 2 2 4 3 6" xfId="23619" xr:uid="{00000000-0005-0000-0000-0000815C0000}"/>
    <cellStyle name="Percent 3 2 2 2 4 4" xfId="23620" xr:uid="{00000000-0005-0000-0000-0000825C0000}"/>
    <cellStyle name="Percent 3 2 2 2 4 4 2" xfId="23621" xr:uid="{00000000-0005-0000-0000-0000835C0000}"/>
    <cellStyle name="Percent 3 2 2 2 4 4 3" xfId="23622" xr:uid="{00000000-0005-0000-0000-0000845C0000}"/>
    <cellStyle name="Percent 3 2 2 2 4 4 4" xfId="23623" xr:uid="{00000000-0005-0000-0000-0000855C0000}"/>
    <cellStyle name="Percent 3 2 2 2 4 5" xfId="23624" xr:uid="{00000000-0005-0000-0000-0000865C0000}"/>
    <cellStyle name="Percent 3 2 2 2 4 5 2" xfId="23625" xr:uid="{00000000-0005-0000-0000-0000875C0000}"/>
    <cellStyle name="Percent 3 2 2 2 4 5 3" xfId="23626" xr:uid="{00000000-0005-0000-0000-0000885C0000}"/>
    <cellStyle name="Percent 3 2 2 2 4 5 4" xfId="23627" xr:uid="{00000000-0005-0000-0000-0000895C0000}"/>
    <cellStyle name="Percent 3 2 2 2 4 6" xfId="23628" xr:uid="{00000000-0005-0000-0000-00008A5C0000}"/>
    <cellStyle name="Percent 3 2 2 2 4 7" xfId="23629" xr:uid="{00000000-0005-0000-0000-00008B5C0000}"/>
    <cellStyle name="Percent 3 2 2 2 4 8" xfId="23630" xr:uid="{00000000-0005-0000-0000-00008C5C0000}"/>
    <cellStyle name="Percent 3 2 2 2 5" xfId="23631" xr:uid="{00000000-0005-0000-0000-00008D5C0000}"/>
    <cellStyle name="Percent 3 2 2 2 5 2" xfId="23632" xr:uid="{00000000-0005-0000-0000-00008E5C0000}"/>
    <cellStyle name="Percent 3 2 2 2 5 2 2" xfId="23633" xr:uid="{00000000-0005-0000-0000-00008F5C0000}"/>
    <cellStyle name="Percent 3 2 2 2 5 2 2 2" xfId="23634" xr:uid="{00000000-0005-0000-0000-0000905C0000}"/>
    <cellStyle name="Percent 3 2 2 2 5 2 2 3" xfId="23635" xr:uid="{00000000-0005-0000-0000-0000915C0000}"/>
    <cellStyle name="Percent 3 2 2 2 5 2 2 4" xfId="23636" xr:uid="{00000000-0005-0000-0000-0000925C0000}"/>
    <cellStyle name="Percent 3 2 2 2 5 2 3" xfId="23637" xr:uid="{00000000-0005-0000-0000-0000935C0000}"/>
    <cellStyle name="Percent 3 2 2 2 5 2 3 2" xfId="23638" xr:uid="{00000000-0005-0000-0000-0000945C0000}"/>
    <cellStyle name="Percent 3 2 2 2 5 2 3 3" xfId="23639" xr:uid="{00000000-0005-0000-0000-0000955C0000}"/>
    <cellStyle name="Percent 3 2 2 2 5 2 3 4" xfId="23640" xr:uid="{00000000-0005-0000-0000-0000965C0000}"/>
    <cellStyle name="Percent 3 2 2 2 5 2 4" xfId="23641" xr:uid="{00000000-0005-0000-0000-0000975C0000}"/>
    <cellStyle name="Percent 3 2 2 2 5 2 5" xfId="23642" xr:uid="{00000000-0005-0000-0000-0000985C0000}"/>
    <cellStyle name="Percent 3 2 2 2 5 2 6" xfId="23643" xr:uid="{00000000-0005-0000-0000-0000995C0000}"/>
    <cellStyle name="Percent 3 2 2 2 5 3" xfId="23644" xr:uid="{00000000-0005-0000-0000-00009A5C0000}"/>
    <cellStyle name="Percent 3 2 2 2 5 3 2" xfId="23645" xr:uid="{00000000-0005-0000-0000-00009B5C0000}"/>
    <cellStyle name="Percent 3 2 2 2 5 3 2 2" xfId="23646" xr:uid="{00000000-0005-0000-0000-00009C5C0000}"/>
    <cellStyle name="Percent 3 2 2 2 5 3 2 3" xfId="23647" xr:uid="{00000000-0005-0000-0000-00009D5C0000}"/>
    <cellStyle name="Percent 3 2 2 2 5 3 2 4" xfId="23648" xr:uid="{00000000-0005-0000-0000-00009E5C0000}"/>
    <cellStyle name="Percent 3 2 2 2 5 3 3" xfId="23649" xr:uid="{00000000-0005-0000-0000-00009F5C0000}"/>
    <cellStyle name="Percent 3 2 2 2 5 3 3 2" xfId="23650" xr:uid="{00000000-0005-0000-0000-0000A05C0000}"/>
    <cellStyle name="Percent 3 2 2 2 5 3 3 3" xfId="23651" xr:uid="{00000000-0005-0000-0000-0000A15C0000}"/>
    <cellStyle name="Percent 3 2 2 2 5 3 3 4" xfId="23652" xr:uid="{00000000-0005-0000-0000-0000A25C0000}"/>
    <cellStyle name="Percent 3 2 2 2 5 3 4" xfId="23653" xr:uid="{00000000-0005-0000-0000-0000A35C0000}"/>
    <cellStyle name="Percent 3 2 2 2 5 3 5" xfId="23654" xr:uid="{00000000-0005-0000-0000-0000A45C0000}"/>
    <cellStyle name="Percent 3 2 2 2 5 3 6" xfId="23655" xr:uid="{00000000-0005-0000-0000-0000A55C0000}"/>
    <cellStyle name="Percent 3 2 2 2 5 4" xfId="23656" xr:uid="{00000000-0005-0000-0000-0000A65C0000}"/>
    <cellStyle name="Percent 3 2 2 2 5 4 2" xfId="23657" xr:uid="{00000000-0005-0000-0000-0000A75C0000}"/>
    <cellStyle name="Percent 3 2 2 2 5 4 3" xfId="23658" xr:uid="{00000000-0005-0000-0000-0000A85C0000}"/>
    <cellStyle name="Percent 3 2 2 2 5 4 4" xfId="23659" xr:uid="{00000000-0005-0000-0000-0000A95C0000}"/>
    <cellStyle name="Percent 3 2 2 2 5 5" xfId="23660" xr:uid="{00000000-0005-0000-0000-0000AA5C0000}"/>
    <cellStyle name="Percent 3 2 2 2 5 5 2" xfId="23661" xr:uid="{00000000-0005-0000-0000-0000AB5C0000}"/>
    <cellStyle name="Percent 3 2 2 2 5 5 3" xfId="23662" xr:uid="{00000000-0005-0000-0000-0000AC5C0000}"/>
    <cellStyle name="Percent 3 2 2 2 5 5 4" xfId="23663" xr:uid="{00000000-0005-0000-0000-0000AD5C0000}"/>
    <cellStyle name="Percent 3 2 2 2 5 6" xfId="23664" xr:uid="{00000000-0005-0000-0000-0000AE5C0000}"/>
    <cellStyle name="Percent 3 2 2 2 5 7" xfId="23665" xr:uid="{00000000-0005-0000-0000-0000AF5C0000}"/>
    <cellStyle name="Percent 3 2 2 2 5 8" xfId="23666" xr:uid="{00000000-0005-0000-0000-0000B05C0000}"/>
    <cellStyle name="Percent 3 2 2 2 6" xfId="23667" xr:uid="{00000000-0005-0000-0000-0000B15C0000}"/>
    <cellStyle name="Percent 3 2 2 2 6 2" xfId="23668" xr:uid="{00000000-0005-0000-0000-0000B25C0000}"/>
    <cellStyle name="Percent 3 2 2 2 6 2 2" xfId="23669" xr:uid="{00000000-0005-0000-0000-0000B35C0000}"/>
    <cellStyle name="Percent 3 2 2 2 6 2 2 2" xfId="23670" xr:uid="{00000000-0005-0000-0000-0000B45C0000}"/>
    <cellStyle name="Percent 3 2 2 2 6 2 2 3" xfId="23671" xr:uid="{00000000-0005-0000-0000-0000B55C0000}"/>
    <cellStyle name="Percent 3 2 2 2 6 2 2 4" xfId="23672" xr:uid="{00000000-0005-0000-0000-0000B65C0000}"/>
    <cellStyle name="Percent 3 2 2 2 6 2 3" xfId="23673" xr:uid="{00000000-0005-0000-0000-0000B75C0000}"/>
    <cellStyle name="Percent 3 2 2 2 6 2 3 2" xfId="23674" xr:uid="{00000000-0005-0000-0000-0000B85C0000}"/>
    <cellStyle name="Percent 3 2 2 2 6 2 3 3" xfId="23675" xr:uid="{00000000-0005-0000-0000-0000B95C0000}"/>
    <cellStyle name="Percent 3 2 2 2 6 2 3 4" xfId="23676" xr:uid="{00000000-0005-0000-0000-0000BA5C0000}"/>
    <cellStyle name="Percent 3 2 2 2 6 2 4" xfId="23677" xr:uid="{00000000-0005-0000-0000-0000BB5C0000}"/>
    <cellStyle name="Percent 3 2 2 2 6 2 5" xfId="23678" xr:uid="{00000000-0005-0000-0000-0000BC5C0000}"/>
    <cellStyle name="Percent 3 2 2 2 6 2 6" xfId="23679" xr:uid="{00000000-0005-0000-0000-0000BD5C0000}"/>
    <cellStyle name="Percent 3 2 2 2 6 3" xfId="23680" xr:uid="{00000000-0005-0000-0000-0000BE5C0000}"/>
    <cellStyle name="Percent 3 2 2 2 6 3 2" xfId="23681" xr:uid="{00000000-0005-0000-0000-0000BF5C0000}"/>
    <cellStyle name="Percent 3 2 2 2 6 3 2 2" xfId="23682" xr:uid="{00000000-0005-0000-0000-0000C05C0000}"/>
    <cellStyle name="Percent 3 2 2 2 6 3 2 3" xfId="23683" xr:uid="{00000000-0005-0000-0000-0000C15C0000}"/>
    <cellStyle name="Percent 3 2 2 2 6 3 2 4" xfId="23684" xr:uid="{00000000-0005-0000-0000-0000C25C0000}"/>
    <cellStyle name="Percent 3 2 2 2 6 3 3" xfId="23685" xr:uid="{00000000-0005-0000-0000-0000C35C0000}"/>
    <cellStyle name="Percent 3 2 2 2 6 3 3 2" xfId="23686" xr:uid="{00000000-0005-0000-0000-0000C45C0000}"/>
    <cellStyle name="Percent 3 2 2 2 6 3 3 3" xfId="23687" xr:uid="{00000000-0005-0000-0000-0000C55C0000}"/>
    <cellStyle name="Percent 3 2 2 2 6 3 3 4" xfId="23688" xr:uid="{00000000-0005-0000-0000-0000C65C0000}"/>
    <cellStyle name="Percent 3 2 2 2 6 3 4" xfId="23689" xr:uid="{00000000-0005-0000-0000-0000C75C0000}"/>
    <cellStyle name="Percent 3 2 2 2 6 3 5" xfId="23690" xr:uid="{00000000-0005-0000-0000-0000C85C0000}"/>
    <cellStyle name="Percent 3 2 2 2 6 3 6" xfId="23691" xr:uid="{00000000-0005-0000-0000-0000C95C0000}"/>
    <cellStyle name="Percent 3 2 2 2 6 4" xfId="23692" xr:uid="{00000000-0005-0000-0000-0000CA5C0000}"/>
    <cellStyle name="Percent 3 2 2 2 6 4 2" xfId="23693" xr:uid="{00000000-0005-0000-0000-0000CB5C0000}"/>
    <cellStyle name="Percent 3 2 2 2 6 4 3" xfId="23694" xr:uid="{00000000-0005-0000-0000-0000CC5C0000}"/>
    <cellStyle name="Percent 3 2 2 2 6 4 4" xfId="23695" xr:uid="{00000000-0005-0000-0000-0000CD5C0000}"/>
    <cellStyle name="Percent 3 2 2 2 6 5" xfId="23696" xr:uid="{00000000-0005-0000-0000-0000CE5C0000}"/>
    <cellStyle name="Percent 3 2 2 2 6 5 2" xfId="23697" xr:uid="{00000000-0005-0000-0000-0000CF5C0000}"/>
    <cellStyle name="Percent 3 2 2 2 6 5 3" xfId="23698" xr:uid="{00000000-0005-0000-0000-0000D05C0000}"/>
    <cellStyle name="Percent 3 2 2 2 6 5 4" xfId="23699" xr:uid="{00000000-0005-0000-0000-0000D15C0000}"/>
    <cellStyle name="Percent 3 2 2 2 6 6" xfId="23700" xr:uid="{00000000-0005-0000-0000-0000D25C0000}"/>
    <cellStyle name="Percent 3 2 2 2 6 7" xfId="23701" xr:uid="{00000000-0005-0000-0000-0000D35C0000}"/>
    <cellStyle name="Percent 3 2 2 2 6 8" xfId="23702" xr:uid="{00000000-0005-0000-0000-0000D45C0000}"/>
    <cellStyle name="Percent 3 2 2 2 7" xfId="23703" xr:uid="{00000000-0005-0000-0000-0000D55C0000}"/>
    <cellStyle name="Percent 3 2 2 2 7 2" xfId="23704" xr:uid="{00000000-0005-0000-0000-0000D65C0000}"/>
    <cellStyle name="Percent 3 2 2 2 7 2 2" xfId="23705" xr:uid="{00000000-0005-0000-0000-0000D75C0000}"/>
    <cellStyle name="Percent 3 2 2 2 7 2 3" xfId="23706" xr:uid="{00000000-0005-0000-0000-0000D85C0000}"/>
    <cellStyle name="Percent 3 2 2 2 7 2 4" xfId="23707" xr:uid="{00000000-0005-0000-0000-0000D95C0000}"/>
    <cellStyle name="Percent 3 2 2 2 7 3" xfId="23708" xr:uid="{00000000-0005-0000-0000-0000DA5C0000}"/>
    <cellStyle name="Percent 3 2 2 2 7 3 2" xfId="23709" xr:uid="{00000000-0005-0000-0000-0000DB5C0000}"/>
    <cellStyle name="Percent 3 2 2 2 7 3 3" xfId="23710" xr:uid="{00000000-0005-0000-0000-0000DC5C0000}"/>
    <cellStyle name="Percent 3 2 2 2 7 3 4" xfId="23711" xr:uid="{00000000-0005-0000-0000-0000DD5C0000}"/>
    <cellStyle name="Percent 3 2 2 2 7 4" xfId="23712" xr:uid="{00000000-0005-0000-0000-0000DE5C0000}"/>
    <cellStyle name="Percent 3 2 2 2 7 5" xfId="23713" xr:uid="{00000000-0005-0000-0000-0000DF5C0000}"/>
    <cellStyle name="Percent 3 2 2 2 7 6" xfId="23714" xr:uid="{00000000-0005-0000-0000-0000E05C0000}"/>
    <cellStyle name="Percent 3 2 2 2 8" xfId="23715" xr:uid="{00000000-0005-0000-0000-0000E15C0000}"/>
    <cellStyle name="Percent 3 2 2 2 8 2" xfId="23716" xr:uid="{00000000-0005-0000-0000-0000E25C0000}"/>
    <cellStyle name="Percent 3 2 2 2 8 2 2" xfId="23717" xr:uid="{00000000-0005-0000-0000-0000E35C0000}"/>
    <cellStyle name="Percent 3 2 2 2 8 2 3" xfId="23718" xr:uid="{00000000-0005-0000-0000-0000E45C0000}"/>
    <cellStyle name="Percent 3 2 2 2 8 2 4" xfId="23719" xr:uid="{00000000-0005-0000-0000-0000E55C0000}"/>
    <cellStyle name="Percent 3 2 2 2 8 3" xfId="23720" xr:uid="{00000000-0005-0000-0000-0000E65C0000}"/>
    <cellStyle name="Percent 3 2 2 2 8 3 2" xfId="23721" xr:uid="{00000000-0005-0000-0000-0000E75C0000}"/>
    <cellStyle name="Percent 3 2 2 2 8 3 3" xfId="23722" xr:uid="{00000000-0005-0000-0000-0000E85C0000}"/>
    <cellStyle name="Percent 3 2 2 2 8 3 4" xfId="23723" xr:uid="{00000000-0005-0000-0000-0000E95C0000}"/>
    <cellStyle name="Percent 3 2 2 2 8 4" xfId="23724" xr:uid="{00000000-0005-0000-0000-0000EA5C0000}"/>
    <cellStyle name="Percent 3 2 2 2 8 5" xfId="23725" xr:uid="{00000000-0005-0000-0000-0000EB5C0000}"/>
    <cellStyle name="Percent 3 2 2 2 8 6" xfId="23726" xr:uid="{00000000-0005-0000-0000-0000EC5C0000}"/>
    <cellStyle name="Percent 3 2 2 2 9" xfId="23727" xr:uid="{00000000-0005-0000-0000-0000ED5C0000}"/>
    <cellStyle name="Percent 3 2 2 2 9 2" xfId="23728" xr:uid="{00000000-0005-0000-0000-0000EE5C0000}"/>
    <cellStyle name="Percent 3 2 2 2 9 3" xfId="23729" xr:uid="{00000000-0005-0000-0000-0000EF5C0000}"/>
    <cellStyle name="Percent 3 2 2 2 9 4" xfId="23730" xr:uid="{00000000-0005-0000-0000-0000F05C0000}"/>
    <cellStyle name="Percent 3 2 2 3" xfId="23731" xr:uid="{00000000-0005-0000-0000-0000F15C0000}"/>
    <cellStyle name="Percent 3 2 2 3 10" xfId="23732" xr:uid="{00000000-0005-0000-0000-0000F25C0000}"/>
    <cellStyle name="Percent 3 2 2 3 11" xfId="23733" xr:uid="{00000000-0005-0000-0000-0000F35C0000}"/>
    <cellStyle name="Percent 3 2 2 3 12" xfId="23734" xr:uid="{00000000-0005-0000-0000-0000F45C0000}"/>
    <cellStyle name="Percent 3 2 2 3 2" xfId="23735" xr:uid="{00000000-0005-0000-0000-0000F55C0000}"/>
    <cellStyle name="Percent 3 2 2 3 2 10" xfId="23736" xr:uid="{00000000-0005-0000-0000-0000F65C0000}"/>
    <cellStyle name="Percent 3 2 2 3 2 2" xfId="23737" xr:uid="{00000000-0005-0000-0000-0000F75C0000}"/>
    <cellStyle name="Percent 3 2 2 3 2 2 2" xfId="23738" xr:uid="{00000000-0005-0000-0000-0000F85C0000}"/>
    <cellStyle name="Percent 3 2 2 3 2 2 2 2" xfId="23739" xr:uid="{00000000-0005-0000-0000-0000F95C0000}"/>
    <cellStyle name="Percent 3 2 2 3 2 2 2 2 2" xfId="23740" xr:uid="{00000000-0005-0000-0000-0000FA5C0000}"/>
    <cellStyle name="Percent 3 2 2 3 2 2 2 2 3" xfId="23741" xr:uid="{00000000-0005-0000-0000-0000FB5C0000}"/>
    <cellStyle name="Percent 3 2 2 3 2 2 2 2 4" xfId="23742" xr:uid="{00000000-0005-0000-0000-0000FC5C0000}"/>
    <cellStyle name="Percent 3 2 2 3 2 2 2 3" xfId="23743" xr:uid="{00000000-0005-0000-0000-0000FD5C0000}"/>
    <cellStyle name="Percent 3 2 2 3 2 2 2 3 2" xfId="23744" xr:uid="{00000000-0005-0000-0000-0000FE5C0000}"/>
    <cellStyle name="Percent 3 2 2 3 2 2 2 3 3" xfId="23745" xr:uid="{00000000-0005-0000-0000-0000FF5C0000}"/>
    <cellStyle name="Percent 3 2 2 3 2 2 2 3 4" xfId="23746" xr:uid="{00000000-0005-0000-0000-0000005D0000}"/>
    <cellStyle name="Percent 3 2 2 3 2 2 2 4" xfId="23747" xr:uid="{00000000-0005-0000-0000-0000015D0000}"/>
    <cellStyle name="Percent 3 2 2 3 2 2 2 5" xfId="23748" xr:uid="{00000000-0005-0000-0000-0000025D0000}"/>
    <cellStyle name="Percent 3 2 2 3 2 2 2 6" xfId="23749" xr:uid="{00000000-0005-0000-0000-0000035D0000}"/>
    <cellStyle name="Percent 3 2 2 3 2 2 3" xfId="23750" xr:uid="{00000000-0005-0000-0000-0000045D0000}"/>
    <cellStyle name="Percent 3 2 2 3 2 2 3 2" xfId="23751" xr:uid="{00000000-0005-0000-0000-0000055D0000}"/>
    <cellStyle name="Percent 3 2 2 3 2 2 3 2 2" xfId="23752" xr:uid="{00000000-0005-0000-0000-0000065D0000}"/>
    <cellStyle name="Percent 3 2 2 3 2 2 3 2 3" xfId="23753" xr:uid="{00000000-0005-0000-0000-0000075D0000}"/>
    <cellStyle name="Percent 3 2 2 3 2 2 3 2 4" xfId="23754" xr:uid="{00000000-0005-0000-0000-0000085D0000}"/>
    <cellStyle name="Percent 3 2 2 3 2 2 3 3" xfId="23755" xr:uid="{00000000-0005-0000-0000-0000095D0000}"/>
    <cellStyle name="Percent 3 2 2 3 2 2 3 3 2" xfId="23756" xr:uid="{00000000-0005-0000-0000-00000A5D0000}"/>
    <cellStyle name="Percent 3 2 2 3 2 2 3 3 3" xfId="23757" xr:uid="{00000000-0005-0000-0000-00000B5D0000}"/>
    <cellStyle name="Percent 3 2 2 3 2 2 3 3 4" xfId="23758" xr:uid="{00000000-0005-0000-0000-00000C5D0000}"/>
    <cellStyle name="Percent 3 2 2 3 2 2 3 4" xfId="23759" xr:uid="{00000000-0005-0000-0000-00000D5D0000}"/>
    <cellStyle name="Percent 3 2 2 3 2 2 3 5" xfId="23760" xr:uid="{00000000-0005-0000-0000-00000E5D0000}"/>
    <cellStyle name="Percent 3 2 2 3 2 2 3 6" xfId="23761" xr:uid="{00000000-0005-0000-0000-00000F5D0000}"/>
    <cellStyle name="Percent 3 2 2 3 2 2 4" xfId="23762" xr:uid="{00000000-0005-0000-0000-0000105D0000}"/>
    <cellStyle name="Percent 3 2 2 3 2 2 4 2" xfId="23763" xr:uid="{00000000-0005-0000-0000-0000115D0000}"/>
    <cellStyle name="Percent 3 2 2 3 2 2 4 3" xfId="23764" xr:uid="{00000000-0005-0000-0000-0000125D0000}"/>
    <cellStyle name="Percent 3 2 2 3 2 2 4 4" xfId="23765" xr:uid="{00000000-0005-0000-0000-0000135D0000}"/>
    <cellStyle name="Percent 3 2 2 3 2 2 5" xfId="23766" xr:uid="{00000000-0005-0000-0000-0000145D0000}"/>
    <cellStyle name="Percent 3 2 2 3 2 2 5 2" xfId="23767" xr:uid="{00000000-0005-0000-0000-0000155D0000}"/>
    <cellStyle name="Percent 3 2 2 3 2 2 5 3" xfId="23768" xr:uid="{00000000-0005-0000-0000-0000165D0000}"/>
    <cellStyle name="Percent 3 2 2 3 2 2 5 4" xfId="23769" xr:uid="{00000000-0005-0000-0000-0000175D0000}"/>
    <cellStyle name="Percent 3 2 2 3 2 2 6" xfId="23770" xr:uid="{00000000-0005-0000-0000-0000185D0000}"/>
    <cellStyle name="Percent 3 2 2 3 2 2 7" xfId="23771" xr:uid="{00000000-0005-0000-0000-0000195D0000}"/>
    <cellStyle name="Percent 3 2 2 3 2 2 8" xfId="23772" xr:uid="{00000000-0005-0000-0000-00001A5D0000}"/>
    <cellStyle name="Percent 3 2 2 3 2 3" xfId="23773" xr:uid="{00000000-0005-0000-0000-00001B5D0000}"/>
    <cellStyle name="Percent 3 2 2 3 2 3 2" xfId="23774" xr:uid="{00000000-0005-0000-0000-00001C5D0000}"/>
    <cellStyle name="Percent 3 2 2 3 2 3 2 2" xfId="23775" xr:uid="{00000000-0005-0000-0000-00001D5D0000}"/>
    <cellStyle name="Percent 3 2 2 3 2 3 2 2 2" xfId="23776" xr:uid="{00000000-0005-0000-0000-00001E5D0000}"/>
    <cellStyle name="Percent 3 2 2 3 2 3 2 2 3" xfId="23777" xr:uid="{00000000-0005-0000-0000-00001F5D0000}"/>
    <cellStyle name="Percent 3 2 2 3 2 3 2 2 4" xfId="23778" xr:uid="{00000000-0005-0000-0000-0000205D0000}"/>
    <cellStyle name="Percent 3 2 2 3 2 3 2 3" xfId="23779" xr:uid="{00000000-0005-0000-0000-0000215D0000}"/>
    <cellStyle name="Percent 3 2 2 3 2 3 2 3 2" xfId="23780" xr:uid="{00000000-0005-0000-0000-0000225D0000}"/>
    <cellStyle name="Percent 3 2 2 3 2 3 2 3 3" xfId="23781" xr:uid="{00000000-0005-0000-0000-0000235D0000}"/>
    <cellStyle name="Percent 3 2 2 3 2 3 2 3 4" xfId="23782" xr:uid="{00000000-0005-0000-0000-0000245D0000}"/>
    <cellStyle name="Percent 3 2 2 3 2 3 2 4" xfId="23783" xr:uid="{00000000-0005-0000-0000-0000255D0000}"/>
    <cellStyle name="Percent 3 2 2 3 2 3 2 5" xfId="23784" xr:uid="{00000000-0005-0000-0000-0000265D0000}"/>
    <cellStyle name="Percent 3 2 2 3 2 3 2 6" xfId="23785" xr:uid="{00000000-0005-0000-0000-0000275D0000}"/>
    <cellStyle name="Percent 3 2 2 3 2 3 3" xfId="23786" xr:uid="{00000000-0005-0000-0000-0000285D0000}"/>
    <cellStyle name="Percent 3 2 2 3 2 3 3 2" xfId="23787" xr:uid="{00000000-0005-0000-0000-0000295D0000}"/>
    <cellStyle name="Percent 3 2 2 3 2 3 3 2 2" xfId="23788" xr:uid="{00000000-0005-0000-0000-00002A5D0000}"/>
    <cellStyle name="Percent 3 2 2 3 2 3 3 2 3" xfId="23789" xr:uid="{00000000-0005-0000-0000-00002B5D0000}"/>
    <cellStyle name="Percent 3 2 2 3 2 3 3 2 4" xfId="23790" xr:uid="{00000000-0005-0000-0000-00002C5D0000}"/>
    <cellStyle name="Percent 3 2 2 3 2 3 3 3" xfId="23791" xr:uid="{00000000-0005-0000-0000-00002D5D0000}"/>
    <cellStyle name="Percent 3 2 2 3 2 3 3 3 2" xfId="23792" xr:uid="{00000000-0005-0000-0000-00002E5D0000}"/>
    <cellStyle name="Percent 3 2 2 3 2 3 3 3 3" xfId="23793" xr:uid="{00000000-0005-0000-0000-00002F5D0000}"/>
    <cellStyle name="Percent 3 2 2 3 2 3 3 3 4" xfId="23794" xr:uid="{00000000-0005-0000-0000-0000305D0000}"/>
    <cellStyle name="Percent 3 2 2 3 2 3 3 4" xfId="23795" xr:uid="{00000000-0005-0000-0000-0000315D0000}"/>
    <cellStyle name="Percent 3 2 2 3 2 3 3 5" xfId="23796" xr:uid="{00000000-0005-0000-0000-0000325D0000}"/>
    <cellStyle name="Percent 3 2 2 3 2 3 3 6" xfId="23797" xr:uid="{00000000-0005-0000-0000-0000335D0000}"/>
    <cellStyle name="Percent 3 2 2 3 2 3 4" xfId="23798" xr:uid="{00000000-0005-0000-0000-0000345D0000}"/>
    <cellStyle name="Percent 3 2 2 3 2 3 4 2" xfId="23799" xr:uid="{00000000-0005-0000-0000-0000355D0000}"/>
    <cellStyle name="Percent 3 2 2 3 2 3 4 3" xfId="23800" xr:uid="{00000000-0005-0000-0000-0000365D0000}"/>
    <cellStyle name="Percent 3 2 2 3 2 3 4 4" xfId="23801" xr:uid="{00000000-0005-0000-0000-0000375D0000}"/>
    <cellStyle name="Percent 3 2 2 3 2 3 5" xfId="23802" xr:uid="{00000000-0005-0000-0000-0000385D0000}"/>
    <cellStyle name="Percent 3 2 2 3 2 3 5 2" xfId="23803" xr:uid="{00000000-0005-0000-0000-0000395D0000}"/>
    <cellStyle name="Percent 3 2 2 3 2 3 5 3" xfId="23804" xr:uid="{00000000-0005-0000-0000-00003A5D0000}"/>
    <cellStyle name="Percent 3 2 2 3 2 3 5 4" xfId="23805" xr:uid="{00000000-0005-0000-0000-00003B5D0000}"/>
    <cellStyle name="Percent 3 2 2 3 2 3 6" xfId="23806" xr:uid="{00000000-0005-0000-0000-00003C5D0000}"/>
    <cellStyle name="Percent 3 2 2 3 2 3 7" xfId="23807" xr:uid="{00000000-0005-0000-0000-00003D5D0000}"/>
    <cellStyle name="Percent 3 2 2 3 2 3 8" xfId="23808" xr:uid="{00000000-0005-0000-0000-00003E5D0000}"/>
    <cellStyle name="Percent 3 2 2 3 2 4" xfId="23809" xr:uid="{00000000-0005-0000-0000-00003F5D0000}"/>
    <cellStyle name="Percent 3 2 2 3 2 4 2" xfId="23810" xr:uid="{00000000-0005-0000-0000-0000405D0000}"/>
    <cellStyle name="Percent 3 2 2 3 2 4 2 2" xfId="23811" xr:uid="{00000000-0005-0000-0000-0000415D0000}"/>
    <cellStyle name="Percent 3 2 2 3 2 4 2 3" xfId="23812" xr:uid="{00000000-0005-0000-0000-0000425D0000}"/>
    <cellStyle name="Percent 3 2 2 3 2 4 2 4" xfId="23813" xr:uid="{00000000-0005-0000-0000-0000435D0000}"/>
    <cellStyle name="Percent 3 2 2 3 2 4 3" xfId="23814" xr:uid="{00000000-0005-0000-0000-0000445D0000}"/>
    <cellStyle name="Percent 3 2 2 3 2 4 3 2" xfId="23815" xr:uid="{00000000-0005-0000-0000-0000455D0000}"/>
    <cellStyle name="Percent 3 2 2 3 2 4 3 3" xfId="23816" xr:uid="{00000000-0005-0000-0000-0000465D0000}"/>
    <cellStyle name="Percent 3 2 2 3 2 4 3 4" xfId="23817" xr:uid="{00000000-0005-0000-0000-0000475D0000}"/>
    <cellStyle name="Percent 3 2 2 3 2 4 4" xfId="23818" xr:uid="{00000000-0005-0000-0000-0000485D0000}"/>
    <cellStyle name="Percent 3 2 2 3 2 4 5" xfId="23819" xr:uid="{00000000-0005-0000-0000-0000495D0000}"/>
    <cellStyle name="Percent 3 2 2 3 2 4 6" xfId="23820" xr:uid="{00000000-0005-0000-0000-00004A5D0000}"/>
    <cellStyle name="Percent 3 2 2 3 2 5" xfId="23821" xr:uid="{00000000-0005-0000-0000-00004B5D0000}"/>
    <cellStyle name="Percent 3 2 2 3 2 5 2" xfId="23822" xr:uid="{00000000-0005-0000-0000-00004C5D0000}"/>
    <cellStyle name="Percent 3 2 2 3 2 5 2 2" xfId="23823" xr:uid="{00000000-0005-0000-0000-00004D5D0000}"/>
    <cellStyle name="Percent 3 2 2 3 2 5 2 3" xfId="23824" xr:uid="{00000000-0005-0000-0000-00004E5D0000}"/>
    <cellStyle name="Percent 3 2 2 3 2 5 2 4" xfId="23825" xr:uid="{00000000-0005-0000-0000-00004F5D0000}"/>
    <cellStyle name="Percent 3 2 2 3 2 5 3" xfId="23826" xr:uid="{00000000-0005-0000-0000-0000505D0000}"/>
    <cellStyle name="Percent 3 2 2 3 2 5 3 2" xfId="23827" xr:uid="{00000000-0005-0000-0000-0000515D0000}"/>
    <cellStyle name="Percent 3 2 2 3 2 5 3 3" xfId="23828" xr:uid="{00000000-0005-0000-0000-0000525D0000}"/>
    <cellStyle name="Percent 3 2 2 3 2 5 3 4" xfId="23829" xr:uid="{00000000-0005-0000-0000-0000535D0000}"/>
    <cellStyle name="Percent 3 2 2 3 2 5 4" xfId="23830" xr:uid="{00000000-0005-0000-0000-0000545D0000}"/>
    <cellStyle name="Percent 3 2 2 3 2 5 5" xfId="23831" xr:uid="{00000000-0005-0000-0000-0000555D0000}"/>
    <cellStyle name="Percent 3 2 2 3 2 5 6" xfId="23832" xr:uid="{00000000-0005-0000-0000-0000565D0000}"/>
    <cellStyle name="Percent 3 2 2 3 2 6" xfId="23833" xr:uid="{00000000-0005-0000-0000-0000575D0000}"/>
    <cellStyle name="Percent 3 2 2 3 2 6 2" xfId="23834" xr:uid="{00000000-0005-0000-0000-0000585D0000}"/>
    <cellStyle name="Percent 3 2 2 3 2 6 3" xfId="23835" xr:uid="{00000000-0005-0000-0000-0000595D0000}"/>
    <cellStyle name="Percent 3 2 2 3 2 6 4" xfId="23836" xr:uid="{00000000-0005-0000-0000-00005A5D0000}"/>
    <cellStyle name="Percent 3 2 2 3 2 7" xfId="23837" xr:uid="{00000000-0005-0000-0000-00005B5D0000}"/>
    <cellStyle name="Percent 3 2 2 3 2 7 2" xfId="23838" xr:uid="{00000000-0005-0000-0000-00005C5D0000}"/>
    <cellStyle name="Percent 3 2 2 3 2 7 3" xfId="23839" xr:uid="{00000000-0005-0000-0000-00005D5D0000}"/>
    <cellStyle name="Percent 3 2 2 3 2 7 4" xfId="23840" xr:uid="{00000000-0005-0000-0000-00005E5D0000}"/>
    <cellStyle name="Percent 3 2 2 3 2 8" xfId="23841" xr:uid="{00000000-0005-0000-0000-00005F5D0000}"/>
    <cellStyle name="Percent 3 2 2 3 2 9" xfId="23842" xr:uid="{00000000-0005-0000-0000-0000605D0000}"/>
    <cellStyle name="Percent 3 2 2 3 3" xfId="23843" xr:uid="{00000000-0005-0000-0000-0000615D0000}"/>
    <cellStyle name="Percent 3 2 2 3 3 2" xfId="23844" xr:uid="{00000000-0005-0000-0000-0000625D0000}"/>
    <cellStyle name="Percent 3 2 2 3 3 2 2" xfId="23845" xr:uid="{00000000-0005-0000-0000-0000635D0000}"/>
    <cellStyle name="Percent 3 2 2 3 3 2 2 2" xfId="23846" xr:uid="{00000000-0005-0000-0000-0000645D0000}"/>
    <cellStyle name="Percent 3 2 2 3 3 2 2 3" xfId="23847" xr:uid="{00000000-0005-0000-0000-0000655D0000}"/>
    <cellStyle name="Percent 3 2 2 3 3 2 2 4" xfId="23848" xr:uid="{00000000-0005-0000-0000-0000665D0000}"/>
    <cellStyle name="Percent 3 2 2 3 3 2 3" xfId="23849" xr:uid="{00000000-0005-0000-0000-0000675D0000}"/>
    <cellStyle name="Percent 3 2 2 3 3 2 3 2" xfId="23850" xr:uid="{00000000-0005-0000-0000-0000685D0000}"/>
    <cellStyle name="Percent 3 2 2 3 3 2 3 3" xfId="23851" xr:uid="{00000000-0005-0000-0000-0000695D0000}"/>
    <cellStyle name="Percent 3 2 2 3 3 2 3 4" xfId="23852" xr:uid="{00000000-0005-0000-0000-00006A5D0000}"/>
    <cellStyle name="Percent 3 2 2 3 3 2 4" xfId="23853" xr:uid="{00000000-0005-0000-0000-00006B5D0000}"/>
    <cellStyle name="Percent 3 2 2 3 3 2 5" xfId="23854" xr:uid="{00000000-0005-0000-0000-00006C5D0000}"/>
    <cellStyle name="Percent 3 2 2 3 3 2 6" xfId="23855" xr:uid="{00000000-0005-0000-0000-00006D5D0000}"/>
    <cellStyle name="Percent 3 2 2 3 3 3" xfId="23856" xr:uid="{00000000-0005-0000-0000-00006E5D0000}"/>
    <cellStyle name="Percent 3 2 2 3 3 3 2" xfId="23857" xr:uid="{00000000-0005-0000-0000-00006F5D0000}"/>
    <cellStyle name="Percent 3 2 2 3 3 3 2 2" xfId="23858" xr:uid="{00000000-0005-0000-0000-0000705D0000}"/>
    <cellStyle name="Percent 3 2 2 3 3 3 2 3" xfId="23859" xr:uid="{00000000-0005-0000-0000-0000715D0000}"/>
    <cellStyle name="Percent 3 2 2 3 3 3 2 4" xfId="23860" xr:uid="{00000000-0005-0000-0000-0000725D0000}"/>
    <cellStyle name="Percent 3 2 2 3 3 3 3" xfId="23861" xr:uid="{00000000-0005-0000-0000-0000735D0000}"/>
    <cellStyle name="Percent 3 2 2 3 3 3 3 2" xfId="23862" xr:uid="{00000000-0005-0000-0000-0000745D0000}"/>
    <cellStyle name="Percent 3 2 2 3 3 3 3 3" xfId="23863" xr:uid="{00000000-0005-0000-0000-0000755D0000}"/>
    <cellStyle name="Percent 3 2 2 3 3 3 3 4" xfId="23864" xr:uid="{00000000-0005-0000-0000-0000765D0000}"/>
    <cellStyle name="Percent 3 2 2 3 3 3 4" xfId="23865" xr:uid="{00000000-0005-0000-0000-0000775D0000}"/>
    <cellStyle name="Percent 3 2 2 3 3 3 5" xfId="23866" xr:uid="{00000000-0005-0000-0000-0000785D0000}"/>
    <cellStyle name="Percent 3 2 2 3 3 3 6" xfId="23867" xr:uid="{00000000-0005-0000-0000-0000795D0000}"/>
    <cellStyle name="Percent 3 2 2 3 3 4" xfId="23868" xr:uid="{00000000-0005-0000-0000-00007A5D0000}"/>
    <cellStyle name="Percent 3 2 2 3 3 4 2" xfId="23869" xr:uid="{00000000-0005-0000-0000-00007B5D0000}"/>
    <cellStyle name="Percent 3 2 2 3 3 4 3" xfId="23870" xr:uid="{00000000-0005-0000-0000-00007C5D0000}"/>
    <cellStyle name="Percent 3 2 2 3 3 4 4" xfId="23871" xr:uid="{00000000-0005-0000-0000-00007D5D0000}"/>
    <cellStyle name="Percent 3 2 2 3 3 5" xfId="23872" xr:uid="{00000000-0005-0000-0000-00007E5D0000}"/>
    <cellStyle name="Percent 3 2 2 3 3 5 2" xfId="23873" xr:uid="{00000000-0005-0000-0000-00007F5D0000}"/>
    <cellStyle name="Percent 3 2 2 3 3 5 3" xfId="23874" xr:uid="{00000000-0005-0000-0000-0000805D0000}"/>
    <cellStyle name="Percent 3 2 2 3 3 5 4" xfId="23875" xr:uid="{00000000-0005-0000-0000-0000815D0000}"/>
    <cellStyle name="Percent 3 2 2 3 3 6" xfId="23876" xr:uid="{00000000-0005-0000-0000-0000825D0000}"/>
    <cellStyle name="Percent 3 2 2 3 3 7" xfId="23877" xr:uid="{00000000-0005-0000-0000-0000835D0000}"/>
    <cellStyle name="Percent 3 2 2 3 3 8" xfId="23878" xr:uid="{00000000-0005-0000-0000-0000845D0000}"/>
    <cellStyle name="Percent 3 2 2 3 4" xfId="23879" xr:uid="{00000000-0005-0000-0000-0000855D0000}"/>
    <cellStyle name="Percent 3 2 2 3 4 2" xfId="23880" xr:uid="{00000000-0005-0000-0000-0000865D0000}"/>
    <cellStyle name="Percent 3 2 2 3 4 2 2" xfId="23881" xr:uid="{00000000-0005-0000-0000-0000875D0000}"/>
    <cellStyle name="Percent 3 2 2 3 4 2 2 2" xfId="23882" xr:uid="{00000000-0005-0000-0000-0000885D0000}"/>
    <cellStyle name="Percent 3 2 2 3 4 2 2 3" xfId="23883" xr:uid="{00000000-0005-0000-0000-0000895D0000}"/>
    <cellStyle name="Percent 3 2 2 3 4 2 2 4" xfId="23884" xr:uid="{00000000-0005-0000-0000-00008A5D0000}"/>
    <cellStyle name="Percent 3 2 2 3 4 2 3" xfId="23885" xr:uid="{00000000-0005-0000-0000-00008B5D0000}"/>
    <cellStyle name="Percent 3 2 2 3 4 2 3 2" xfId="23886" xr:uid="{00000000-0005-0000-0000-00008C5D0000}"/>
    <cellStyle name="Percent 3 2 2 3 4 2 3 3" xfId="23887" xr:uid="{00000000-0005-0000-0000-00008D5D0000}"/>
    <cellStyle name="Percent 3 2 2 3 4 2 3 4" xfId="23888" xr:uid="{00000000-0005-0000-0000-00008E5D0000}"/>
    <cellStyle name="Percent 3 2 2 3 4 2 4" xfId="23889" xr:uid="{00000000-0005-0000-0000-00008F5D0000}"/>
    <cellStyle name="Percent 3 2 2 3 4 2 5" xfId="23890" xr:uid="{00000000-0005-0000-0000-0000905D0000}"/>
    <cellStyle name="Percent 3 2 2 3 4 2 6" xfId="23891" xr:uid="{00000000-0005-0000-0000-0000915D0000}"/>
    <cellStyle name="Percent 3 2 2 3 4 3" xfId="23892" xr:uid="{00000000-0005-0000-0000-0000925D0000}"/>
    <cellStyle name="Percent 3 2 2 3 4 3 2" xfId="23893" xr:uid="{00000000-0005-0000-0000-0000935D0000}"/>
    <cellStyle name="Percent 3 2 2 3 4 3 2 2" xfId="23894" xr:uid="{00000000-0005-0000-0000-0000945D0000}"/>
    <cellStyle name="Percent 3 2 2 3 4 3 2 3" xfId="23895" xr:uid="{00000000-0005-0000-0000-0000955D0000}"/>
    <cellStyle name="Percent 3 2 2 3 4 3 2 4" xfId="23896" xr:uid="{00000000-0005-0000-0000-0000965D0000}"/>
    <cellStyle name="Percent 3 2 2 3 4 3 3" xfId="23897" xr:uid="{00000000-0005-0000-0000-0000975D0000}"/>
    <cellStyle name="Percent 3 2 2 3 4 3 3 2" xfId="23898" xr:uid="{00000000-0005-0000-0000-0000985D0000}"/>
    <cellStyle name="Percent 3 2 2 3 4 3 3 3" xfId="23899" xr:uid="{00000000-0005-0000-0000-0000995D0000}"/>
    <cellStyle name="Percent 3 2 2 3 4 3 3 4" xfId="23900" xr:uid="{00000000-0005-0000-0000-00009A5D0000}"/>
    <cellStyle name="Percent 3 2 2 3 4 3 4" xfId="23901" xr:uid="{00000000-0005-0000-0000-00009B5D0000}"/>
    <cellStyle name="Percent 3 2 2 3 4 3 5" xfId="23902" xr:uid="{00000000-0005-0000-0000-00009C5D0000}"/>
    <cellStyle name="Percent 3 2 2 3 4 3 6" xfId="23903" xr:uid="{00000000-0005-0000-0000-00009D5D0000}"/>
    <cellStyle name="Percent 3 2 2 3 4 4" xfId="23904" xr:uid="{00000000-0005-0000-0000-00009E5D0000}"/>
    <cellStyle name="Percent 3 2 2 3 4 4 2" xfId="23905" xr:uid="{00000000-0005-0000-0000-00009F5D0000}"/>
    <cellStyle name="Percent 3 2 2 3 4 4 3" xfId="23906" xr:uid="{00000000-0005-0000-0000-0000A05D0000}"/>
    <cellStyle name="Percent 3 2 2 3 4 4 4" xfId="23907" xr:uid="{00000000-0005-0000-0000-0000A15D0000}"/>
    <cellStyle name="Percent 3 2 2 3 4 5" xfId="23908" xr:uid="{00000000-0005-0000-0000-0000A25D0000}"/>
    <cellStyle name="Percent 3 2 2 3 4 5 2" xfId="23909" xr:uid="{00000000-0005-0000-0000-0000A35D0000}"/>
    <cellStyle name="Percent 3 2 2 3 4 5 3" xfId="23910" xr:uid="{00000000-0005-0000-0000-0000A45D0000}"/>
    <cellStyle name="Percent 3 2 2 3 4 5 4" xfId="23911" xr:uid="{00000000-0005-0000-0000-0000A55D0000}"/>
    <cellStyle name="Percent 3 2 2 3 4 6" xfId="23912" xr:uid="{00000000-0005-0000-0000-0000A65D0000}"/>
    <cellStyle name="Percent 3 2 2 3 4 7" xfId="23913" xr:uid="{00000000-0005-0000-0000-0000A75D0000}"/>
    <cellStyle name="Percent 3 2 2 3 4 8" xfId="23914" xr:uid="{00000000-0005-0000-0000-0000A85D0000}"/>
    <cellStyle name="Percent 3 2 2 3 5" xfId="23915" xr:uid="{00000000-0005-0000-0000-0000A95D0000}"/>
    <cellStyle name="Percent 3 2 2 3 5 2" xfId="23916" xr:uid="{00000000-0005-0000-0000-0000AA5D0000}"/>
    <cellStyle name="Percent 3 2 2 3 5 2 2" xfId="23917" xr:uid="{00000000-0005-0000-0000-0000AB5D0000}"/>
    <cellStyle name="Percent 3 2 2 3 5 2 2 2" xfId="23918" xr:uid="{00000000-0005-0000-0000-0000AC5D0000}"/>
    <cellStyle name="Percent 3 2 2 3 5 2 2 3" xfId="23919" xr:uid="{00000000-0005-0000-0000-0000AD5D0000}"/>
    <cellStyle name="Percent 3 2 2 3 5 2 2 4" xfId="23920" xr:uid="{00000000-0005-0000-0000-0000AE5D0000}"/>
    <cellStyle name="Percent 3 2 2 3 5 2 3" xfId="23921" xr:uid="{00000000-0005-0000-0000-0000AF5D0000}"/>
    <cellStyle name="Percent 3 2 2 3 5 2 3 2" xfId="23922" xr:uid="{00000000-0005-0000-0000-0000B05D0000}"/>
    <cellStyle name="Percent 3 2 2 3 5 2 3 3" xfId="23923" xr:uid="{00000000-0005-0000-0000-0000B15D0000}"/>
    <cellStyle name="Percent 3 2 2 3 5 2 3 4" xfId="23924" xr:uid="{00000000-0005-0000-0000-0000B25D0000}"/>
    <cellStyle name="Percent 3 2 2 3 5 2 4" xfId="23925" xr:uid="{00000000-0005-0000-0000-0000B35D0000}"/>
    <cellStyle name="Percent 3 2 2 3 5 2 5" xfId="23926" xr:uid="{00000000-0005-0000-0000-0000B45D0000}"/>
    <cellStyle name="Percent 3 2 2 3 5 2 6" xfId="23927" xr:uid="{00000000-0005-0000-0000-0000B55D0000}"/>
    <cellStyle name="Percent 3 2 2 3 5 3" xfId="23928" xr:uid="{00000000-0005-0000-0000-0000B65D0000}"/>
    <cellStyle name="Percent 3 2 2 3 5 3 2" xfId="23929" xr:uid="{00000000-0005-0000-0000-0000B75D0000}"/>
    <cellStyle name="Percent 3 2 2 3 5 3 2 2" xfId="23930" xr:uid="{00000000-0005-0000-0000-0000B85D0000}"/>
    <cellStyle name="Percent 3 2 2 3 5 3 2 3" xfId="23931" xr:uid="{00000000-0005-0000-0000-0000B95D0000}"/>
    <cellStyle name="Percent 3 2 2 3 5 3 2 4" xfId="23932" xr:uid="{00000000-0005-0000-0000-0000BA5D0000}"/>
    <cellStyle name="Percent 3 2 2 3 5 3 3" xfId="23933" xr:uid="{00000000-0005-0000-0000-0000BB5D0000}"/>
    <cellStyle name="Percent 3 2 2 3 5 3 3 2" xfId="23934" xr:uid="{00000000-0005-0000-0000-0000BC5D0000}"/>
    <cellStyle name="Percent 3 2 2 3 5 3 3 3" xfId="23935" xr:uid="{00000000-0005-0000-0000-0000BD5D0000}"/>
    <cellStyle name="Percent 3 2 2 3 5 3 3 4" xfId="23936" xr:uid="{00000000-0005-0000-0000-0000BE5D0000}"/>
    <cellStyle name="Percent 3 2 2 3 5 3 4" xfId="23937" xr:uid="{00000000-0005-0000-0000-0000BF5D0000}"/>
    <cellStyle name="Percent 3 2 2 3 5 3 5" xfId="23938" xr:uid="{00000000-0005-0000-0000-0000C05D0000}"/>
    <cellStyle name="Percent 3 2 2 3 5 3 6" xfId="23939" xr:uid="{00000000-0005-0000-0000-0000C15D0000}"/>
    <cellStyle name="Percent 3 2 2 3 5 4" xfId="23940" xr:uid="{00000000-0005-0000-0000-0000C25D0000}"/>
    <cellStyle name="Percent 3 2 2 3 5 4 2" xfId="23941" xr:uid="{00000000-0005-0000-0000-0000C35D0000}"/>
    <cellStyle name="Percent 3 2 2 3 5 4 3" xfId="23942" xr:uid="{00000000-0005-0000-0000-0000C45D0000}"/>
    <cellStyle name="Percent 3 2 2 3 5 4 4" xfId="23943" xr:uid="{00000000-0005-0000-0000-0000C55D0000}"/>
    <cellStyle name="Percent 3 2 2 3 5 5" xfId="23944" xr:uid="{00000000-0005-0000-0000-0000C65D0000}"/>
    <cellStyle name="Percent 3 2 2 3 5 5 2" xfId="23945" xr:uid="{00000000-0005-0000-0000-0000C75D0000}"/>
    <cellStyle name="Percent 3 2 2 3 5 5 3" xfId="23946" xr:uid="{00000000-0005-0000-0000-0000C85D0000}"/>
    <cellStyle name="Percent 3 2 2 3 5 5 4" xfId="23947" xr:uid="{00000000-0005-0000-0000-0000C95D0000}"/>
    <cellStyle name="Percent 3 2 2 3 5 6" xfId="23948" xr:uid="{00000000-0005-0000-0000-0000CA5D0000}"/>
    <cellStyle name="Percent 3 2 2 3 5 7" xfId="23949" xr:uid="{00000000-0005-0000-0000-0000CB5D0000}"/>
    <cellStyle name="Percent 3 2 2 3 5 8" xfId="23950" xr:uid="{00000000-0005-0000-0000-0000CC5D0000}"/>
    <cellStyle name="Percent 3 2 2 3 6" xfId="23951" xr:uid="{00000000-0005-0000-0000-0000CD5D0000}"/>
    <cellStyle name="Percent 3 2 2 3 6 2" xfId="23952" xr:uid="{00000000-0005-0000-0000-0000CE5D0000}"/>
    <cellStyle name="Percent 3 2 2 3 6 2 2" xfId="23953" xr:uid="{00000000-0005-0000-0000-0000CF5D0000}"/>
    <cellStyle name="Percent 3 2 2 3 6 2 3" xfId="23954" xr:uid="{00000000-0005-0000-0000-0000D05D0000}"/>
    <cellStyle name="Percent 3 2 2 3 6 2 4" xfId="23955" xr:uid="{00000000-0005-0000-0000-0000D15D0000}"/>
    <cellStyle name="Percent 3 2 2 3 6 3" xfId="23956" xr:uid="{00000000-0005-0000-0000-0000D25D0000}"/>
    <cellStyle name="Percent 3 2 2 3 6 3 2" xfId="23957" xr:uid="{00000000-0005-0000-0000-0000D35D0000}"/>
    <cellStyle name="Percent 3 2 2 3 6 3 3" xfId="23958" xr:uid="{00000000-0005-0000-0000-0000D45D0000}"/>
    <cellStyle name="Percent 3 2 2 3 6 3 4" xfId="23959" xr:uid="{00000000-0005-0000-0000-0000D55D0000}"/>
    <cellStyle name="Percent 3 2 2 3 6 4" xfId="23960" xr:uid="{00000000-0005-0000-0000-0000D65D0000}"/>
    <cellStyle name="Percent 3 2 2 3 6 5" xfId="23961" xr:uid="{00000000-0005-0000-0000-0000D75D0000}"/>
    <cellStyle name="Percent 3 2 2 3 6 6" xfId="23962" xr:uid="{00000000-0005-0000-0000-0000D85D0000}"/>
    <cellStyle name="Percent 3 2 2 3 7" xfId="23963" xr:uid="{00000000-0005-0000-0000-0000D95D0000}"/>
    <cellStyle name="Percent 3 2 2 3 7 2" xfId="23964" xr:uid="{00000000-0005-0000-0000-0000DA5D0000}"/>
    <cellStyle name="Percent 3 2 2 3 7 2 2" xfId="23965" xr:uid="{00000000-0005-0000-0000-0000DB5D0000}"/>
    <cellStyle name="Percent 3 2 2 3 7 2 3" xfId="23966" xr:uid="{00000000-0005-0000-0000-0000DC5D0000}"/>
    <cellStyle name="Percent 3 2 2 3 7 2 4" xfId="23967" xr:uid="{00000000-0005-0000-0000-0000DD5D0000}"/>
    <cellStyle name="Percent 3 2 2 3 7 3" xfId="23968" xr:uid="{00000000-0005-0000-0000-0000DE5D0000}"/>
    <cellStyle name="Percent 3 2 2 3 7 3 2" xfId="23969" xr:uid="{00000000-0005-0000-0000-0000DF5D0000}"/>
    <cellStyle name="Percent 3 2 2 3 7 3 3" xfId="23970" xr:uid="{00000000-0005-0000-0000-0000E05D0000}"/>
    <cellStyle name="Percent 3 2 2 3 7 3 4" xfId="23971" xr:uid="{00000000-0005-0000-0000-0000E15D0000}"/>
    <cellStyle name="Percent 3 2 2 3 7 4" xfId="23972" xr:uid="{00000000-0005-0000-0000-0000E25D0000}"/>
    <cellStyle name="Percent 3 2 2 3 7 5" xfId="23973" xr:uid="{00000000-0005-0000-0000-0000E35D0000}"/>
    <cellStyle name="Percent 3 2 2 3 7 6" xfId="23974" xr:uid="{00000000-0005-0000-0000-0000E45D0000}"/>
    <cellStyle name="Percent 3 2 2 3 8" xfId="23975" xr:uid="{00000000-0005-0000-0000-0000E55D0000}"/>
    <cellStyle name="Percent 3 2 2 3 8 2" xfId="23976" xr:uid="{00000000-0005-0000-0000-0000E65D0000}"/>
    <cellStyle name="Percent 3 2 2 3 8 3" xfId="23977" xr:uid="{00000000-0005-0000-0000-0000E75D0000}"/>
    <cellStyle name="Percent 3 2 2 3 8 4" xfId="23978" xr:uid="{00000000-0005-0000-0000-0000E85D0000}"/>
    <cellStyle name="Percent 3 2 2 3 9" xfId="23979" xr:uid="{00000000-0005-0000-0000-0000E95D0000}"/>
    <cellStyle name="Percent 3 2 2 3 9 2" xfId="23980" xr:uid="{00000000-0005-0000-0000-0000EA5D0000}"/>
    <cellStyle name="Percent 3 2 2 3 9 3" xfId="23981" xr:uid="{00000000-0005-0000-0000-0000EB5D0000}"/>
    <cellStyle name="Percent 3 2 2 3 9 4" xfId="23982" xr:uid="{00000000-0005-0000-0000-0000EC5D0000}"/>
    <cellStyle name="Percent 3 2 2 4" xfId="23983" xr:uid="{00000000-0005-0000-0000-0000ED5D0000}"/>
    <cellStyle name="Percent 3 2 2 4 10" xfId="23984" xr:uid="{00000000-0005-0000-0000-0000EE5D0000}"/>
    <cellStyle name="Percent 3 2 2 4 2" xfId="23985" xr:uid="{00000000-0005-0000-0000-0000EF5D0000}"/>
    <cellStyle name="Percent 3 2 2 4 2 2" xfId="23986" xr:uid="{00000000-0005-0000-0000-0000F05D0000}"/>
    <cellStyle name="Percent 3 2 2 4 2 2 2" xfId="23987" xr:uid="{00000000-0005-0000-0000-0000F15D0000}"/>
    <cellStyle name="Percent 3 2 2 4 2 2 2 2" xfId="23988" xr:uid="{00000000-0005-0000-0000-0000F25D0000}"/>
    <cellStyle name="Percent 3 2 2 4 2 2 2 3" xfId="23989" xr:uid="{00000000-0005-0000-0000-0000F35D0000}"/>
    <cellStyle name="Percent 3 2 2 4 2 2 2 4" xfId="23990" xr:uid="{00000000-0005-0000-0000-0000F45D0000}"/>
    <cellStyle name="Percent 3 2 2 4 2 2 3" xfId="23991" xr:uid="{00000000-0005-0000-0000-0000F55D0000}"/>
    <cellStyle name="Percent 3 2 2 4 2 2 3 2" xfId="23992" xr:uid="{00000000-0005-0000-0000-0000F65D0000}"/>
    <cellStyle name="Percent 3 2 2 4 2 2 3 3" xfId="23993" xr:uid="{00000000-0005-0000-0000-0000F75D0000}"/>
    <cellStyle name="Percent 3 2 2 4 2 2 3 4" xfId="23994" xr:uid="{00000000-0005-0000-0000-0000F85D0000}"/>
    <cellStyle name="Percent 3 2 2 4 2 2 4" xfId="23995" xr:uid="{00000000-0005-0000-0000-0000F95D0000}"/>
    <cellStyle name="Percent 3 2 2 4 2 2 5" xfId="23996" xr:uid="{00000000-0005-0000-0000-0000FA5D0000}"/>
    <cellStyle name="Percent 3 2 2 4 2 2 6" xfId="23997" xr:uid="{00000000-0005-0000-0000-0000FB5D0000}"/>
    <cellStyle name="Percent 3 2 2 4 2 3" xfId="23998" xr:uid="{00000000-0005-0000-0000-0000FC5D0000}"/>
    <cellStyle name="Percent 3 2 2 4 2 3 2" xfId="23999" xr:uid="{00000000-0005-0000-0000-0000FD5D0000}"/>
    <cellStyle name="Percent 3 2 2 4 2 3 2 2" xfId="24000" xr:uid="{00000000-0005-0000-0000-0000FE5D0000}"/>
    <cellStyle name="Percent 3 2 2 4 2 3 2 3" xfId="24001" xr:uid="{00000000-0005-0000-0000-0000FF5D0000}"/>
    <cellStyle name="Percent 3 2 2 4 2 3 2 4" xfId="24002" xr:uid="{00000000-0005-0000-0000-0000005E0000}"/>
    <cellStyle name="Percent 3 2 2 4 2 3 3" xfId="24003" xr:uid="{00000000-0005-0000-0000-0000015E0000}"/>
    <cellStyle name="Percent 3 2 2 4 2 3 3 2" xfId="24004" xr:uid="{00000000-0005-0000-0000-0000025E0000}"/>
    <cellStyle name="Percent 3 2 2 4 2 3 3 3" xfId="24005" xr:uid="{00000000-0005-0000-0000-0000035E0000}"/>
    <cellStyle name="Percent 3 2 2 4 2 3 3 4" xfId="24006" xr:uid="{00000000-0005-0000-0000-0000045E0000}"/>
    <cellStyle name="Percent 3 2 2 4 2 3 4" xfId="24007" xr:uid="{00000000-0005-0000-0000-0000055E0000}"/>
    <cellStyle name="Percent 3 2 2 4 2 3 5" xfId="24008" xr:uid="{00000000-0005-0000-0000-0000065E0000}"/>
    <cellStyle name="Percent 3 2 2 4 2 3 6" xfId="24009" xr:uid="{00000000-0005-0000-0000-0000075E0000}"/>
    <cellStyle name="Percent 3 2 2 4 2 4" xfId="24010" xr:uid="{00000000-0005-0000-0000-0000085E0000}"/>
    <cellStyle name="Percent 3 2 2 4 2 4 2" xfId="24011" xr:uid="{00000000-0005-0000-0000-0000095E0000}"/>
    <cellStyle name="Percent 3 2 2 4 2 4 3" xfId="24012" xr:uid="{00000000-0005-0000-0000-00000A5E0000}"/>
    <cellStyle name="Percent 3 2 2 4 2 4 4" xfId="24013" xr:uid="{00000000-0005-0000-0000-00000B5E0000}"/>
    <cellStyle name="Percent 3 2 2 4 2 5" xfId="24014" xr:uid="{00000000-0005-0000-0000-00000C5E0000}"/>
    <cellStyle name="Percent 3 2 2 4 2 5 2" xfId="24015" xr:uid="{00000000-0005-0000-0000-00000D5E0000}"/>
    <cellStyle name="Percent 3 2 2 4 2 5 3" xfId="24016" xr:uid="{00000000-0005-0000-0000-00000E5E0000}"/>
    <cellStyle name="Percent 3 2 2 4 2 5 4" xfId="24017" xr:uid="{00000000-0005-0000-0000-00000F5E0000}"/>
    <cellStyle name="Percent 3 2 2 4 2 6" xfId="24018" xr:uid="{00000000-0005-0000-0000-0000105E0000}"/>
    <cellStyle name="Percent 3 2 2 4 2 7" xfId="24019" xr:uid="{00000000-0005-0000-0000-0000115E0000}"/>
    <cellStyle name="Percent 3 2 2 4 2 8" xfId="24020" xr:uid="{00000000-0005-0000-0000-0000125E0000}"/>
    <cellStyle name="Percent 3 2 2 4 3" xfId="24021" xr:uid="{00000000-0005-0000-0000-0000135E0000}"/>
    <cellStyle name="Percent 3 2 2 4 3 2" xfId="24022" xr:uid="{00000000-0005-0000-0000-0000145E0000}"/>
    <cellStyle name="Percent 3 2 2 4 3 2 2" xfId="24023" xr:uid="{00000000-0005-0000-0000-0000155E0000}"/>
    <cellStyle name="Percent 3 2 2 4 3 2 2 2" xfId="24024" xr:uid="{00000000-0005-0000-0000-0000165E0000}"/>
    <cellStyle name="Percent 3 2 2 4 3 2 2 3" xfId="24025" xr:uid="{00000000-0005-0000-0000-0000175E0000}"/>
    <cellStyle name="Percent 3 2 2 4 3 2 2 4" xfId="24026" xr:uid="{00000000-0005-0000-0000-0000185E0000}"/>
    <cellStyle name="Percent 3 2 2 4 3 2 3" xfId="24027" xr:uid="{00000000-0005-0000-0000-0000195E0000}"/>
    <cellStyle name="Percent 3 2 2 4 3 2 3 2" xfId="24028" xr:uid="{00000000-0005-0000-0000-00001A5E0000}"/>
    <cellStyle name="Percent 3 2 2 4 3 2 3 3" xfId="24029" xr:uid="{00000000-0005-0000-0000-00001B5E0000}"/>
    <cellStyle name="Percent 3 2 2 4 3 2 3 4" xfId="24030" xr:uid="{00000000-0005-0000-0000-00001C5E0000}"/>
    <cellStyle name="Percent 3 2 2 4 3 2 4" xfId="24031" xr:uid="{00000000-0005-0000-0000-00001D5E0000}"/>
    <cellStyle name="Percent 3 2 2 4 3 2 5" xfId="24032" xr:uid="{00000000-0005-0000-0000-00001E5E0000}"/>
    <cellStyle name="Percent 3 2 2 4 3 2 6" xfId="24033" xr:uid="{00000000-0005-0000-0000-00001F5E0000}"/>
    <cellStyle name="Percent 3 2 2 4 3 3" xfId="24034" xr:uid="{00000000-0005-0000-0000-0000205E0000}"/>
    <cellStyle name="Percent 3 2 2 4 3 3 2" xfId="24035" xr:uid="{00000000-0005-0000-0000-0000215E0000}"/>
    <cellStyle name="Percent 3 2 2 4 3 3 2 2" xfId="24036" xr:uid="{00000000-0005-0000-0000-0000225E0000}"/>
    <cellStyle name="Percent 3 2 2 4 3 3 2 3" xfId="24037" xr:uid="{00000000-0005-0000-0000-0000235E0000}"/>
    <cellStyle name="Percent 3 2 2 4 3 3 2 4" xfId="24038" xr:uid="{00000000-0005-0000-0000-0000245E0000}"/>
    <cellStyle name="Percent 3 2 2 4 3 3 3" xfId="24039" xr:uid="{00000000-0005-0000-0000-0000255E0000}"/>
    <cellStyle name="Percent 3 2 2 4 3 3 3 2" xfId="24040" xr:uid="{00000000-0005-0000-0000-0000265E0000}"/>
    <cellStyle name="Percent 3 2 2 4 3 3 3 3" xfId="24041" xr:uid="{00000000-0005-0000-0000-0000275E0000}"/>
    <cellStyle name="Percent 3 2 2 4 3 3 3 4" xfId="24042" xr:uid="{00000000-0005-0000-0000-0000285E0000}"/>
    <cellStyle name="Percent 3 2 2 4 3 3 4" xfId="24043" xr:uid="{00000000-0005-0000-0000-0000295E0000}"/>
    <cellStyle name="Percent 3 2 2 4 3 3 5" xfId="24044" xr:uid="{00000000-0005-0000-0000-00002A5E0000}"/>
    <cellStyle name="Percent 3 2 2 4 3 3 6" xfId="24045" xr:uid="{00000000-0005-0000-0000-00002B5E0000}"/>
    <cellStyle name="Percent 3 2 2 4 3 4" xfId="24046" xr:uid="{00000000-0005-0000-0000-00002C5E0000}"/>
    <cellStyle name="Percent 3 2 2 4 3 4 2" xfId="24047" xr:uid="{00000000-0005-0000-0000-00002D5E0000}"/>
    <cellStyle name="Percent 3 2 2 4 3 4 3" xfId="24048" xr:uid="{00000000-0005-0000-0000-00002E5E0000}"/>
    <cellStyle name="Percent 3 2 2 4 3 4 4" xfId="24049" xr:uid="{00000000-0005-0000-0000-00002F5E0000}"/>
    <cellStyle name="Percent 3 2 2 4 3 5" xfId="24050" xr:uid="{00000000-0005-0000-0000-0000305E0000}"/>
    <cellStyle name="Percent 3 2 2 4 3 5 2" xfId="24051" xr:uid="{00000000-0005-0000-0000-0000315E0000}"/>
    <cellStyle name="Percent 3 2 2 4 3 5 3" xfId="24052" xr:uid="{00000000-0005-0000-0000-0000325E0000}"/>
    <cellStyle name="Percent 3 2 2 4 3 5 4" xfId="24053" xr:uid="{00000000-0005-0000-0000-0000335E0000}"/>
    <cellStyle name="Percent 3 2 2 4 3 6" xfId="24054" xr:uid="{00000000-0005-0000-0000-0000345E0000}"/>
    <cellStyle name="Percent 3 2 2 4 3 7" xfId="24055" xr:uid="{00000000-0005-0000-0000-0000355E0000}"/>
    <cellStyle name="Percent 3 2 2 4 3 8" xfId="24056" xr:uid="{00000000-0005-0000-0000-0000365E0000}"/>
    <cellStyle name="Percent 3 2 2 4 4" xfId="24057" xr:uid="{00000000-0005-0000-0000-0000375E0000}"/>
    <cellStyle name="Percent 3 2 2 4 4 2" xfId="24058" xr:uid="{00000000-0005-0000-0000-0000385E0000}"/>
    <cellStyle name="Percent 3 2 2 4 4 2 2" xfId="24059" xr:uid="{00000000-0005-0000-0000-0000395E0000}"/>
    <cellStyle name="Percent 3 2 2 4 4 2 3" xfId="24060" xr:uid="{00000000-0005-0000-0000-00003A5E0000}"/>
    <cellStyle name="Percent 3 2 2 4 4 2 4" xfId="24061" xr:uid="{00000000-0005-0000-0000-00003B5E0000}"/>
    <cellStyle name="Percent 3 2 2 4 4 3" xfId="24062" xr:uid="{00000000-0005-0000-0000-00003C5E0000}"/>
    <cellStyle name="Percent 3 2 2 4 4 3 2" xfId="24063" xr:uid="{00000000-0005-0000-0000-00003D5E0000}"/>
    <cellStyle name="Percent 3 2 2 4 4 3 3" xfId="24064" xr:uid="{00000000-0005-0000-0000-00003E5E0000}"/>
    <cellStyle name="Percent 3 2 2 4 4 3 4" xfId="24065" xr:uid="{00000000-0005-0000-0000-00003F5E0000}"/>
    <cellStyle name="Percent 3 2 2 4 4 4" xfId="24066" xr:uid="{00000000-0005-0000-0000-0000405E0000}"/>
    <cellStyle name="Percent 3 2 2 4 4 5" xfId="24067" xr:uid="{00000000-0005-0000-0000-0000415E0000}"/>
    <cellStyle name="Percent 3 2 2 4 4 6" xfId="24068" xr:uid="{00000000-0005-0000-0000-0000425E0000}"/>
    <cellStyle name="Percent 3 2 2 4 5" xfId="24069" xr:uid="{00000000-0005-0000-0000-0000435E0000}"/>
    <cellStyle name="Percent 3 2 2 4 5 2" xfId="24070" xr:uid="{00000000-0005-0000-0000-0000445E0000}"/>
    <cellStyle name="Percent 3 2 2 4 5 2 2" xfId="24071" xr:uid="{00000000-0005-0000-0000-0000455E0000}"/>
    <cellStyle name="Percent 3 2 2 4 5 2 3" xfId="24072" xr:uid="{00000000-0005-0000-0000-0000465E0000}"/>
    <cellStyle name="Percent 3 2 2 4 5 2 4" xfId="24073" xr:uid="{00000000-0005-0000-0000-0000475E0000}"/>
    <cellStyle name="Percent 3 2 2 4 5 3" xfId="24074" xr:uid="{00000000-0005-0000-0000-0000485E0000}"/>
    <cellStyle name="Percent 3 2 2 4 5 3 2" xfId="24075" xr:uid="{00000000-0005-0000-0000-0000495E0000}"/>
    <cellStyle name="Percent 3 2 2 4 5 3 3" xfId="24076" xr:uid="{00000000-0005-0000-0000-00004A5E0000}"/>
    <cellStyle name="Percent 3 2 2 4 5 3 4" xfId="24077" xr:uid="{00000000-0005-0000-0000-00004B5E0000}"/>
    <cellStyle name="Percent 3 2 2 4 5 4" xfId="24078" xr:uid="{00000000-0005-0000-0000-00004C5E0000}"/>
    <cellStyle name="Percent 3 2 2 4 5 5" xfId="24079" xr:uid="{00000000-0005-0000-0000-00004D5E0000}"/>
    <cellStyle name="Percent 3 2 2 4 5 6" xfId="24080" xr:uid="{00000000-0005-0000-0000-00004E5E0000}"/>
    <cellStyle name="Percent 3 2 2 4 6" xfId="24081" xr:uid="{00000000-0005-0000-0000-00004F5E0000}"/>
    <cellStyle name="Percent 3 2 2 4 6 2" xfId="24082" xr:uid="{00000000-0005-0000-0000-0000505E0000}"/>
    <cellStyle name="Percent 3 2 2 4 6 3" xfId="24083" xr:uid="{00000000-0005-0000-0000-0000515E0000}"/>
    <cellStyle name="Percent 3 2 2 4 6 4" xfId="24084" xr:uid="{00000000-0005-0000-0000-0000525E0000}"/>
    <cellStyle name="Percent 3 2 2 4 7" xfId="24085" xr:uid="{00000000-0005-0000-0000-0000535E0000}"/>
    <cellStyle name="Percent 3 2 2 4 7 2" xfId="24086" xr:uid="{00000000-0005-0000-0000-0000545E0000}"/>
    <cellStyle name="Percent 3 2 2 4 7 3" xfId="24087" xr:uid="{00000000-0005-0000-0000-0000555E0000}"/>
    <cellStyle name="Percent 3 2 2 4 7 4" xfId="24088" xr:uid="{00000000-0005-0000-0000-0000565E0000}"/>
    <cellStyle name="Percent 3 2 2 4 8" xfId="24089" xr:uid="{00000000-0005-0000-0000-0000575E0000}"/>
    <cellStyle name="Percent 3 2 2 4 9" xfId="24090" xr:uid="{00000000-0005-0000-0000-0000585E0000}"/>
    <cellStyle name="Percent 3 2 2 5" xfId="24091" xr:uid="{00000000-0005-0000-0000-0000595E0000}"/>
    <cellStyle name="Percent 3 2 2 5 2" xfId="24092" xr:uid="{00000000-0005-0000-0000-00005A5E0000}"/>
    <cellStyle name="Percent 3 2 2 5 2 2" xfId="24093" xr:uid="{00000000-0005-0000-0000-00005B5E0000}"/>
    <cellStyle name="Percent 3 2 2 5 2 2 2" xfId="24094" xr:uid="{00000000-0005-0000-0000-00005C5E0000}"/>
    <cellStyle name="Percent 3 2 2 5 2 2 3" xfId="24095" xr:uid="{00000000-0005-0000-0000-00005D5E0000}"/>
    <cellStyle name="Percent 3 2 2 5 2 2 4" xfId="24096" xr:uid="{00000000-0005-0000-0000-00005E5E0000}"/>
    <cellStyle name="Percent 3 2 2 5 2 3" xfId="24097" xr:uid="{00000000-0005-0000-0000-00005F5E0000}"/>
    <cellStyle name="Percent 3 2 2 5 2 3 2" xfId="24098" xr:uid="{00000000-0005-0000-0000-0000605E0000}"/>
    <cellStyle name="Percent 3 2 2 5 2 3 3" xfId="24099" xr:uid="{00000000-0005-0000-0000-0000615E0000}"/>
    <cellStyle name="Percent 3 2 2 5 2 3 4" xfId="24100" xr:uid="{00000000-0005-0000-0000-0000625E0000}"/>
    <cellStyle name="Percent 3 2 2 5 2 4" xfId="24101" xr:uid="{00000000-0005-0000-0000-0000635E0000}"/>
    <cellStyle name="Percent 3 2 2 5 2 5" xfId="24102" xr:uid="{00000000-0005-0000-0000-0000645E0000}"/>
    <cellStyle name="Percent 3 2 2 5 2 6" xfId="24103" xr:uid="{00000000-0005-0000-0000-0000655E0000}"/>
    <cellStyle name="Percent 3 2 2 5 3" xfId="24104" xr:uid="{00000000-0005-0000-0000-0000665E0000}"/>
    <cellStyle name="Percent 3 2 2 5 3 2" xfId="24105" xr:uid="{00000000-0005-0000-0000-0000675E0000}"/>
    <cellStyle name="Percent 3 2 2 5 3 2 2" xfId="24106" xr:uid="{00000000-0005-0000-0000-0000685E0000}"/>
    <cellStyle name="Percent 3 2 2 5 3 2 3" xfId="24107" xr:uid="{00000000-0005-0000-0000-0000695E0000}"/>
    <cellStyle name="Percent 3 2 2 5 3 2 4" xfId="24108" xr:uid="{00000000-0005-0000-0000-00006A5E0000}"/>
    <cellStyle name="Percent 3 2 2 5 3 3" xfId="24109" xr:uid="{00000000-0005-0000-0000-00006B5E0000}"/>
    <cellStyle name="Percent 3 2 2 5 3 3 2" xfId="24110" xr:uid="{00000000-0005-0000-0000-00006C5E0000}"/>
    <cellStyle name="Percent 3 2 2 5 3 3 3" xfId="24111" xr:uid="{00000000-0005-0000-0000-00006D5E0000}"/>
    <cellStyle name="Percent 3 2 2 5 3 3 4" xfId="24112" xr:uid="{00000000-0005-0000-0000-00006E5E0000}"/>
    <cellStyle name="Percent 3 2 2 5 3 4" xfId="24113" xr:uid="{00000000-0005-0000-0000-00006F5E0000}"/>
    <cellStyle name="Percent 3 2 2 5 3 5" xfId="24114" xr:uid="{00000000-0005-0000-0000-0000705E0000}"/>
    <cellStyle name="Percent 3 2 2 5 3 6" xfId="24115" xr:uid="{00000000-0005-0000-0000-0000715E0000}"/>
    <cellStyle name="Percent 3 2 2 5 4" xfId="24116" xr:uid="{00000000-0005-0000-0000-0000725E0000}"/>
    <cellStyle name="Percent 3 2 2 5 4 2" xfId="24117" xr:uid="{00000000-0005-0000-0000-0000735E0000}"/>
    <cellStyle name="Percent 3 2 2 5 4 3" xfId="24118" xr:uid="{00000000-0005-0000-0000-0000745E0000}"/>
    <cellStyle name="Percent 3 2 2 5 4 4" xfId="24119" xr:uid="{00000000-0005-0000-0000-0000755E0000}"/>
    <cellStyle name="Percent 3 2 2 5 5" xfId="24120" xr:uid="{00000000-0005-0000-0000-0000765E0000}"/>
    <cellStyle name="Percent 3 2 2 5 5 2" xfId="24121" xr:uid="{00000000-0005-0000-0000-0000775E0000}"/>
    <cellStyle name="Percent 3 2 2 5 5 3" xfId="24122" xr:uid="{00000000-0005-0000-0000-0000785E0000}"/>
    <cellStyle name="Percent 3 2 2 5 5 4" xfId="24123" xr:uid="{00000000-0005-0000-0000-0000795E0000}"/>
    <cellStyle name="Percent 3 2 2 5 6" xfId="24124" xr:uid="{00000000-0005-0000-0000-00007A5E0000}"/>
    <cellStyle name="Percent 3 2 2 5 7" xfId="24125" xr:uid="{00000000-0005-0000-0000-00007B5E0000}"/>
    <cellStyle name="Percent 3 2 2 5 8" xfId="24126" xr:uid="{00000000-0005-0000-0000-00007C5E0000}"/>
    <cellStyle name="Percent 3 2 2 6" xfId="24127" xr:uid="{00000000-0005-0000-0000-00007D5E0000}"/>
    <cellStyle name="Percent 3 2 2 6 2" xfId="24128" xr:uid="{00000000-0005-0000-0000-00007E5E0000}"/>
    <cellStyle name="Percent 3 2 2 6 2 2" xfId="24129" xr:uid="{00000000-0005-0000-0000-00007F5E0000}"/>
    <cellStyle name="Percent 3 2 2 6 2 2 2" xfId="24130" xr:uid="{00000000-0005-0000-0000-0000805E0000}"/>
    <cellStyle name="Percent 3 2 2 6 2 2 3" xfId="24131" xr:uid="{00000000-0005-0000-0000-0000815E0000}"/>
    <cellStyle name="Percent 3 2 2 6 2 2 4" xfId="24132" xr:uid="{00000000-0005-0000-0000-0000825E0000}"/>
    <cellStyle name="Percent 3 2 2 6 2 3" xfId="24133" xr:uid="{00000000-0005-0000-0000-0000835E0000}"/>
    <cellStyle name="Percent 3 2 2 6 2 3 2" xfId="24134" xr:uid="{00000000-0005-0000-0000-0000845E0000}"/>
    <cellStyle name="Percent 3 2 2 6 2 3 3" xfId="24135" xr:uid="{00000000-0005-0000-0000-0000855E0000}"/>
    <cellStyle name="Percent 3 2 2 6 2 3 4" xfId="24136" xr:uid="{00000000-0005-0000-0000-0000865E0000}"/>
    <cellStyle name="Percent 3 2 2 6 2 4" xfId="24137" xr:uid="{00000000-0005-0000-0000-0000875E0000}"/>
    <cellStyle name="Percent 3 2 2 6 2 5" xfId="24138" xr:uid="{00000000-0005-0000-0000-0000885E0000}"/>
    <cellStyle name="Percent 3 2 2 6 2 6" xfId="24139" xr:uid="{00000000-0005-0000-0000-0000895E0000}"/>
    <cellStyle name="Percent 3 2 2 6 3" xfId="24140" xr:uid="{00000000-0005-0000-0000-00008A5E0000}"/>
    <cellStyle name="Percent 3 2 2 6 3 2" xfId="24141" xr:uid="{00000000-0005-0000-0000-00008B5E0000}"/>
    <cellStyle name="Percent 3 2 2 6 3 2 2" xfId="24142" xr:uid="{00000000-0005-0000-0000-00008C5E0000}"/>
    <cellStyle name="Percent 3 2 2 6 3 2 3" xfId="24143" xr:uid="{00000000-0005-0000-0000-00008D5E0000}"/>
    <cellStyle name="Percent 3 2 2 6 3 2 4" xfId="24144" xr:uid="{00000000-0005-0000-0000-00008E5E0000}"/>
    <cellStyle name="Percent 3 2 2 6 3 3" xfId="24145" xr:uid="{00000000-0005-0000-0000-00008F5E0000}"/>
    <cellStyle name="Percent 3 2 2 6 3 3 2" xfId="24146" xr:uid="{00000000-0005-0000-0000-0000905E0000}"/>
    <cellStyle name="Percent 3 2 2 6 3 3 3" xfId="24147" xr:uid="{00000000-0005-0000-0000-0000915E0000}"/>
    <cellStyle name="Percent 3 2 2 6 3 3 4" xfId="24148" xr:uid="{00000000-0005-0000-0000-0000925E0000}"/>
    <cellStyle name="Percent 3 2 2 6 3 4" xfId="24149" xr:uid="{00000000-0005-0000-0000-0000935E0000}"/>
    <cellStyle name="Percent 3 2 2 6 3 5" xfId="24150" xr:uid="{00000000-0005-0000-0000-0000945E0000}"/>
    <cellStyle name="Percent 3 2 2 6 3 6" xfId="24151" xr:uid="{00000000-0005-0000-0000-0000955E0000}"/>
    <cellStyle name="Percent 3 2 2 6 4" xfId="24152" xr:uid="{00000000-0005-0000-0000-0000965E0000}"/>
    <cellStyle name="Percent 3 2 2 6 4 2" xfId="24153" xr:uid="{00000000-0005-0000-0000-0000975E0000}"/>
    <cellStyle name="Percent 3 2 2 6 4 3" xfId="24154" xr:uid="{00000000-0005-0000-0000-0000985E0000}"/>
    <cellStyle name="Percent 3 2 2 6 4 4" xfId="24155" xr:uid="{00000000-0005-0000-0000-0000995E0000}"/>
    <cellStyle name="Percent 3 2 2 6 5" xfId="24156" xr:uid="{00000000-0005-0000-0000-00009A5E0000}"/>
    <cellStyle name="Percent 3 2 2 6 5 2" xfId="24157" xr:uid="{00000000-0005-0000-0000-00009B5E0000}"/>
    <cellStyle name="Percent 3 2 2 6 5 3" xfId="24158" xr:uid="{00000000-0005-0000-0000-00009C5E0000}"/>
    <cellStyle name="Percent 3 2 2 6 5 4" xfId="24159" xr:uid="{00000000-0005-0000-0000-00009D5E0000}"/>
    <cellStyle name="Percent 3 2 2 6 6" xfId="24160" xr:uid="{00000000-0005-0000-0000-00009E5E0000}"/>
    <cellStyle name="Percent 3 2 2 6 7" xfId="24161" xr:uid="{00000000-0005-0000-0000-00009F5E0000}"/>
    <cellStyle name="Percent 3 2 2 6 8" xfId="24162" xr:uid="{00000000-0005-0000-0000-0000A05E0000}"/>
    <cellStyle name="Percent 3 2 2 7" xfId="24163" xr:uid="{00000000-0005-0000-0000-0000A15E0000}"/>
    <cellStyle name="Percent 3 2 2 7 2" xfId="24164" xr:uid="{00000000-0005-0000-0000-0000A25E0000}"/>
    <cellStyle name="Percent 3 2 2 7 2 2" xfId="24165" xr:uid="{00000000-0005-0000-0000-0000A35E0000}"/>
    <cellStyle name="Percent 3 2 2 7 2 2 2" xfId="24166" xr:uid="{00000000-0005-0000-0000-0000A45E0000}"/>
    <cellStyle name="Percent 3 2 2 7 2 2 3" xfId="24167" xr:uid="{00000000-0005-0000-0000-0000A55E0000}"/>
    <cellStyle name="Percent 3 2 2 7 2 2 4" xfId="24168" xr:uid="{00000000-0005-0000-0000-0000A65E0000}"/>
    <cellStyle name="Percent 3 2 2 7 2 3" xfId="24169" xr:uid="{00000000-0005-0000-0000-0000A75E0000}"/>
    <cellStyle name="Percent 3 2 2 7 2 3 2" xfId="24170" xr:uid="{00000000-0005-0000-0000-0000A85E0000}"/>
    <cellStyle name="Percent 3 2 2 7 2 3 3" xfId="24171" xr:uid="{00000000-0005-0000-0000-0000A95E0000}"/>
    <cellStyle name="Percent 3 2 2 7 2 3 4" xfId="24172" xr:uid="{00000000-0005-0000-0000-0000AA5E0000}"/>
    <cellStyle name="Percent 3 2 2 7 2 4" xfId="24173" xr:uid="{00000000-0005-0000-0000-0000AB5E0000}"/>
    <cellStyle name="Percent 3 2 2 7 2 5" xfId="24174" xr:uid="{00000000-0005-0000-0000-0000AC5E0000}"/>
    <cellStyle name="Percent 3 2 2 7 2 6" xfId="24175" xr:uid="{00000000-0005-0000-0000-0000AD5E0000}"/>
    <cellStyle name="Percent 3 2 2 7 3" xfId="24176" xr:uid="{00000000-0005-0000-0000-0000AE5E0000}"/>
    <cellStyle name="Percent 3 2 2 7 3 2" xfId="24177" xr:uid="{00000000-0005-0000-0000-0000AF5E0000}"/>
    <cellStyle name="Percent 3 2 2 7 3 2 2" xfId="24178" xr:uid="{00000000-0005-0000-0000-0000B05E0000}"/>
    <cellStyle name="Percent 3 2 2 7 3 2 3" xfId="24179" xr:uid="{00000000-0005-0000-0000-0000B15E0000}"/>
    <cellStyle name="Percent 3 2 2 7 3 2 4" xfId="24180" xr:uid="{00000000-0005-0000-0000-0000B25E0000}"/>
    <cellStyle name="Percent 3 2 2 7 3 3" xfId="24181" xr:uid="{00000000-0005-0000-0000-0000B35E0000}"/>
    <cellStyle name="Percent 3 2 2 7 3 3 2" xfId="24182" xr:uid="{00000000-0005-0000-0000-0000B45E0000}"/>
    <cellStyle name="Percent 3 2 2 7 3 3 3" xfId="24183" xr:uid="{00000000-0005-0000-0000-0000B55E0000}"/>
    <cellStyle name="Percent 3 2 2 7 3 3 4" xfId="24184" xr:uid="{00000000-0005-0000-0000-0000B65E0000}"/>
    <cellStyle name="Percent 3 2 2 7 3 4" xfId="24185" xr:uid="{00000000-0005-0000-0000-0000B75E0000}"/>
    <cellStyle name="Percent 3 2 2 7 3 5" xfId="24186" xr:uid="{00000000-0005-0000-0000-0000B85E0000}"/>
    <cellStyle name="Percent 3 2 2 7 3 6" xfId="24187" xr:uid="{00000000-0005-0000-0000-0000B95E0000}"/>
    <cellStyle name="Percent 3 2 2 7 4" xfId="24188" xr:uid="{00000000-0005-0000-0000-0000BA5E0000}"/>
    <cellStyle name="Percent 3 2 2 7 4 2" xfId="24189" xr:uid="{00000000-0005-0000-0000-0000BB5E0000}"/>
    <cellStyle name="Percent 3 2 2 7 4 3" xfId="24190" xr:uid="{00000000-0005-0000-0000-0000BC5E0000}"/>
    <cellStyle name="Percent 3 2 2 7 4 4" xfId="24191" xr:uid="{00000000-0005-0000-0000-0000BD5E0000}"/>
    <cellStyle name="Percent 3 2 2 7 5" xfId="24192" xr:uid="{00000000-0005-0000-0000-0000BE5E0000}"/>
    <cellStyle name="Percent 3 2 2 7 5 2" xfId="24193" xr:uid="{00000000-0005-0000-0000-0000BF5E0000}"/>
    <cellStyle name="Percent 3 2 2 7 5 3" xfId="24194" xr:uid="{00000000-0005-0000-0000-0000C05E0000}"/>
    <cellStyle name="Percent 3 2 2 7 5 4" xfId="24195" xr:uid="{00000000-0005-0000-0000-0000C15E0000}"/>
    <cellStyle name="Percent 3 2 2 7 6" xfId="24196" xr:uid="{00000000-0005-0000-0000-0000C25E0000}"/>
    <cellStyle name="Percent 3 2 2 7 7" xfId="24197" xr:uid="{00000000-0005-0000-0000-0000C35E0000}"/>
    <cellStyle name="Percent 3 2 2 7 8" xfId="24198" xr:uid="{00000000-0005-0000-0000-0000C45E0000}"/>
    <cellStyle name="Percent 3 2 2 8" xfId="24199" xr:uid="{00000000-0005-0000-0000-0000C55E0000}"/>
    <cellStyle name="Percent 3 2 2 8 2" xfId="24200" xr:uid="{00000000-0005-0000-0000-0000C65E0000}"/>
    <cellStyle name="Percent 3 2 2 8 2 2" xfId="24201" xr:uid="{00000000-0005-0000-0000-0000C75E0000}"/>
    <cellStyle name="Percent 3 2 2 8 2 3" xfId="24202" xr:uid="{00000000-0005-0000-0000-0000C85E0000}"/>
    <cellStyle name="Percent 3 2 2 8 2 4" xfId="24203" xr:uid="{00000000-0005-0000-0000-0000C95E0000}"/>
    <cellStyle name="Percent 3 2 2 8 3" xfId="24204" xr:uid="{00000000-0005-0000-0000-0000CA5E0000}"/>
    <cellStyle name="Percent 3 2 2 8 3 2" xfId="24205" xr:uid="{00000000-0005-0000-0000-0000CB5E0000}"/>
    <cellStyle name="Percent 3 2 2 8 3 3" xfId="24206" xr:uid="{00000000-0005-0000-0000-0000CC5E0000}"/>
    <cellStyle name="Percent 3 2 2 8 3 4" xfId="24207" xr:uid="{00000000-0005-0000-0000-0000CD5E0000}"/>
    <cellStyle name="Percent 3 2 2 8 4" xfId="24208" xr:uid="{00000000-0005-0000-0000-0000CE5E0000}"/>
    <cellStyle name="Percent 3 2 2 8 5" xfId="24209" xr:uid="{00000000-0005-0000-0000-0000CF5E0000}"/>
    <cellStyle name="Percent 3 2 2 8 6" xfId="24210" xr:uid="{00000000-0005-0000-0000-0000D05E0000}"/>
    <cellStyle name="Percent 3 2 2 9" xfId="24211" xr:uid="{00000000-0005-0000-0000-0000D15E0000}"/>
    <cellStyle name="Percent 3 2 2 9 2" xfId="24212" xr:uid="{00000000-0005-0000-0000-0000D25E0000}"/>
    <cellStyle name="Percent 3 2 2 9 2 2" xfId="24213" xr:uid="{00000000-0005-0000-0000-0000D35E0000}"/>
    <cellStyle name="Percent 3 2 2 9 2 3" xfId="24214" xr:uid="{00000000-0005-0000-0000-0000D45E0000}"/>
    <cellStyle name="Percent 3 2 2 9 2 4" xfId="24215" xr:uid="{00000000-0005-0000-0000-0000D55E0000}"/>
    <cellStyle name="Percent 3 2 2 9 3" xfId="24216" xr:uid="{00000000-0005-0000-0000-0000D65E0000}"/>
    <cellStyle name="Percent 3 2 2 9 3 2" xfId="24217" xr:uid="{00000000-0005-0000-0000-0000D75E0000}"/>
    <cellStyle name="Percent 3 2 2 9 3 3" xfId="24218" xr:uid="{00000000-0005-0000-0000-0000D85E0000}"/>
    <cellStyle name="Percent 3 2 2 9 3 4" xfId="24219" xr:uid="{00000000-0005-0000-0000-0000D95E0000}"/>
    <cellStyle name="Percent 3 2 2 9 4" xfId="24220" xr:uid="{00000000-0005-0000-0000-0000DA5E0000}"/>
    <cellStyle name="Percent 3 2 2 9 5" xfId="24221" xr:uid="{00000000-0005-0000-0000-0000DB5E0000}"/>
    <cellStyle name="Percent 3 2 2 9 6" xfId="24222" xr:uid="{00000000-0005-0000-0000-0000DC5E0000}"/>
    <cellStyle name="Percent 3 2 3" xfId="24223" xr:uid="{00000000-0005-0000-0000-0000DD5E0000}"/>
    <cellStyle name="Percent 3 2 3 10" xfId="24224" xr:uid="{00000000-0005-0000-0000-0000DE5E0000}"/>
    <cellStyle name="Percent 3 2 3 10 2" xfId="24225" xr:uid="{00000000-0005-0000-0000-0000DF5E0000}"/>
    <cellStyle name="Percent 3 2 3 10 3" xfId="24226" xr:uid="{00000000-0005-0000-0000-0000E05E0000}"/>
    <cellStyle name="Percent 3 2 3 10 4" xfId="24227" xr:uid="{00000000-0005-0000-0000-0000E15E0000}"/>
    <cellStyle name="Percent 3 2 3 11" xfId="24228" xr:uid="{00000000-0005-0000-0000-0000E25E0000}"/>
    <cellStyle name="Percent 3 2 3 11 2" xfId="24229" xr:uid="{00000000-0005-0000-0000-0000E35E0000}"/>
    <cellStyle name="Percent 3 2 3 11 3" xfId="24230" xr:uid="{00000000-0005-0000-0000-0000E45E0000}"/>
    <cellStyle name="Percent 3 2 3 11 4" xfId="24231" xr:uid="{00000000-0005-0000-0000-0000E55E0000}"/>
    <cellStyle name="Percent 3 2 3 12" xfId="24232" xr:uid="{00000000-0005-0000-0000-0000E65E0000}"/>
    <cellStyle name="Percent 3 2 3 13" xfId="24233" xr:uid="{00000000-0005-0000-0000-0000E75E0000}"/>
    <cellStyle name="Percent 3 2 3 14" xfId="24234" xr:uid="{00000000-0005-0000-0000-0000E85E0000}"/>
    <cellStyle name="Percent 3 2 3 15" xfId="24235" xr:uid="{00000000-0005-0000-0000-0000E95E0000}"/>
    <cellStyle name="Percent 3 2 3 16" xfId="24236" xr:uid="{00000000-0005-0000-0000-0000EA5E0000}"/>
    <cellStyle name="Percent 3 2 3 2" xfId="24237" xr:uid="{00000000-0005-0000-0000-0000EB5E0000}"/>
    <cellStyle name="Percent 3 2 3 2 10" xfId="24238" xr:uid="{00000000-0005-0000-0000-0000EC5E0000}"/>
    <cellStyle name="Percent 3 2 3 2 11" xfId="24239" xr:uid="{00000000-0005-0000-0000-0000ED5E0000}"/>
    <cellStyle name="Percent 3 2 3 2 12" xfId="24240" xr:uid="{00000000-0005-0000-0000-0000EE5E0000}"/>
    <cellStyle name="Percent 3 2 3 2 2" xfId="24241" xr:uid="{00000000-0005-0000-0000-0000EF5E0000}"/>
    <cellStyle name="Percent 3 2 3 2 2 10" xfId="24242" xr:uid="{00000000-0005-0000-0000-0000F05E0000}"/>
    <cellStyle name="Percent 3 2 3 2 2 2" xfId="24243" xr:uid="{00000000-0005-0000-0000-0000F15E0000}"/>
    <cellStyle name="Percent 3 2 3 2 2 2 2" xfId="24244" xr:uid="{00000000-0005-0000-0000-0000F25E0000}"/>
    <cellStyle name="Percent 3 2 3 2 2 2 2 2" xfId="24245" xr:uid="{00000000-0005-0000-0000-0000F35E0000}"/>
    <cellStyle name="Percent 3 2 3 2 2 2 2 2 2" xfId="24246" xr:uid="{00000000-0005-0000-0000-0000F45E0000}"/>
    <cellStyle name="Percent 3 2 3 2 2 2 2 2 3" xfId="24247" xr:uid="{00000000-0005-0000-0000-0000F55E0000}"/>
    <cellStyle name="Percent 3 2 3 2 2 2 2 2 4" xfId="24248" xr:uid="{00000000-0005-0000-0000-0000F65E0000}"/>
    <cellStyle name="Percent 3 2 3 2 2 2 2 3" xfId="24249" xr:uid="{00000000-0005-0000-0000-0000F75E0000}"/>
    <cellStyle name="Percent 3 2 3 2 2 2 2 3 2" xfId="24250" xr:uid="{00000000-0005-0000-0000-0000F85E0000}"/>
    <cellStyle name="Percent 3 2 3 2 2 2 2 3 3" xfId="24251" xr:uid="{00000000-0005-0000-0000-0000F95E0000}"/>
    <cellStyle name="Percent 3 2 3 2 2 2 2 3 4" xfId="24252" xr:uid="{00000000-0005-0000-0000-0000FA5E0000}"/>
    <cellStyle name="Percent 3 2 3 2 2 2 2 4" xfId="24253" xr:uid="{00000000-0005-0000-0000-0000FB5E0000}"/>
    <cellStyle name="Percent 3 2 3 2 2 2 2 5" xfId="24254" xr:uid="{00000000-0005-0000-0000-0000FC5E0000}"/>
    <cellStyle name="Percent 3 2 3 2 2 2 2 6" xfId="24255" xr:uid="{00000000-0005-0000-0000-0000FD5E0000}"/>
    <cellStyle name="Percent 3 2 3 2 2 2 3" xfId="24256" xr:uid="{00000000-0005-0000-0000-0000FE5E0000}"/>
    <cellStyle name="Percent 3 2 3 2 2 2 3 2" xfId="24257" xr:uid="{00000000-0005-0000-0000-0000FF5E0000}"/>
    <cellStyle name="Percent 3 2 3 2 2 2 3 2 2" xfId="24258" xr:uid="{00000000-0005-0000-0000-0000005F0000}"/>
    <cellStyle name="Percent 3 2 3 2 2 2 3 2 3" xfId="24259" xr:uid="{00000000-0005-0000-0000-0000015F0000}"/>
    <cellStyle name="Percent 3 2 3 2 2 2 3 2 4" xfId="24260" xr:uid="{00000000-0005-0000-0000-0000025F0000}"/>
    <cellStyle name="Percent 3 2 3 2 2 2 3 3" xfId="24261" xr:uid="{00000000-0005-0000-0000-0000035F0000}"/>
    <cellStyle name="Percent 3 2 3 2 2 2 3 3 2" xfId="24262" xr:uid="{00000000-0005-0000-0000-0000045F0000}"/>
    <cellStyle name="Percent 3 2 3 2 2 2 3 3 3" xfId="24263" xr:uid="{00000000-0005-0000-0000-0000055F0000}"/>
    <cellStyle name="Percent 3 2 3 2 2 2 3 3 4" xfId="24264" xr:uid="{00000000-0005-0000-0000-0000065F0000}"/>
    <cellStyle name="Percent 3 2 3 2 2 2 3 4" xfId="24265" xr:uid="{00000000-0005-0000-0000-0000075F0000}"/>
    <cellStyle name="Percent 3 2 3 2 2 2 3 5" xfId="24266" xr:uid="{00000000-0005-0000-0000-0000085F0000}"/>
    <cellStyle name="Percent 3 2 3 2 2 2 3 6" xfId="24267" xr:uid="{00000000-0005-0000-0000-0000095F0000}"/>
    <cellStyle name="Percent 3 2 3 2 2 2 4" xfId="24268" xr:uid="{00000000-0005-0000-0000-00000A5F0000}"/>
    <cellStyle name="Percent 3 2 3 2 2 2 4 2" xfId="24269" xr:uid="{00000000-0005-0000-0000-00000B5F0000}"/>
    <cellStyle name="Percent 3 2 3 2 2 2 4 3" xfId="24270" xr:uid="{00000000-0005-0000-0000-00000C5F0000}"/>
    <cellStyle name="Percent 3 2 3 2 2 2 4 4" xfId="24271" xr:uid="{00000000-0005-0000-0000-00000D5F0000}"/>
    <cellStyle name="Percent 3 2 3 2 2 2 5" xfId="24272" xr:uid="{00000000-0005-0000-0000-00000E5F0000}"/>
    <cellStyle name="Percent 3 2 3 2 2 2 5 2" xfId="24273" xr:uid="{00000000-0005-0000-0000-00000F5F0000}"/>
    <cellStyle name="Percent 3 2 3 2 2 2 5 3" xfId="24274" xr:uid="{00000000-0005-0000-0000-0000105F0000}"/>
    <cellStyle name="Percent 3 2 3 2 2 2 5 4" xfId="24275" xr:uid="{00000000-0005-0000-0000-0000115F0000}"/>
    <cellStyle name="Percent 3 2 3 2 2 2 6" xfId="24276" xr:uid="{00000000-0005-0000-0000-0000125F0000}"/>
    <cellStyle name="Percent 3 2 3 2 2 2 7" xfId="24277" xr:uid="{00000000-0005-0000-0000-0000135F0000}"/>
    <cellStyle name="Percent 3 2 3 2 2 2 8" xfId="24278" xr:uid="{00000000-0005-0000-0000-0000145F0000}"/>
    <cellStyle name="Percent 3 2 3 2 2 3" xfId="24279" xr:uid="{00000000-0005-0000-0000-0000155F0000}"/>
    <cellStyle name="Percent 3 2 3 2 2 3 2" xfId="24280" xr:uid="{00000000-0005-0000-0000-0000165F0000}"/>
    <cellStyle name="Percent 3 2 3 2 2 3 2 2" xfId="24281" xr:uid="{00000000-0005-0000-0000-0000175F0000}"/>
    <cellStyle name="Percent 3 2 3 2 2 3 2 2 2" xfId="24282" xr:uid="{00000000-0005-0000-0000-0000185F0000}"/>
    <cellStyle name="Percent 3 2 3 2 2 3 2 2 3" xfId="24283" xr:uid="{00000000-0005-0000-0000-0000195F0000}"/>
    <cellStyle name="Percent 3 2 3 2 2 3 2 2 4" xfId="24284" xr:uid="{00000000-0005-0000-0000-00001A5F0000}"/>
    <cellStyle name="Percent 3 2 3 2 2 3 2 3" xfId="24285" xr:uid="{00000000-0005-0000-0000-00001B5F0000}"/>
    <cellStyle name="Percent 3 2 3 2 2 3 2 3 2" xfId="24286" xr:uid="{00000000-0005-0000-0000-00001C5F0000}"/>
    <cellStyle name="Percent 3 2 3 2 2 3 2 3 3" xfId="24287" xr:uid="{00000000-0005-0000-0000-00001D5F0000}"/>
    <cellStyle name="Percent 3 2 3 2 2 3 2 3 4" xfId="24288" xr:uid="{00000000-0005-0000-0000-00001E5F0000}"/>
    <cellStyle name="Percent 3 2 3 2 2 3 2 4" xfId="24289" xr:uid="{00000000-0005-0000-0000-00001F5F0000}"/>
    <cellStyle name="Percent 3 2 3 2 2 3 2 5" xfId="24290" xr:uid="{00000000-0005-0000-0000-0000205F0000}"/>
    <cellStyle name="Percent 3 2 3 2 2 3 2 6" xfId="24291" xr:uid="{00000000-0005-0000-0000-0000215F0000}"/>
    <cellStyle name="Percent 3 2 3 2 2 3 3" xfId="24292" xr:uid="{00000000-0005-0000-0000-0000225F0000}"/>
    <cellStyle name="Percent 3 2 3 2 2 3 3 2" xfId="24293" xr:uid="{00000000-0005-0000-0000-0000235F0000}"/>
    <cellStyle name="Percent 3 2 3 2 2 3 3 2 2" xfId="24294" xr:uid="{00000000-0005-0000-0000-0000245F0000}"/>
    <cellStyle name="Percent 3 2 3 2 2 3 3 2 3" xfId="24295" xr:uid="{00000000-0005-0000-0000-0000255F0000}"/>
    <cellStyle name="Percent 3 2 3 2 2 3 3 2 4" xfId="24296" xr:uid="{00000000-0005-0000-0000-0000265F0000}"/>
    <cellStyle name="Percent 3 2 3 2 2 3 3 3" xfId="24297" xr:uid="{00000000-0005-0000-0000-0000275F0000}"/>
    <cellStyle name="Percent 3 2 3 2 2 3 3 3 2" xfId="24298" xr:uid="{00000000-0005-0000-0000-0000285F0000}"/>
    <cellStyle name="Percent 3 2 3 2 2 3 3 3 3" xfId="24299" xr:uid="{00000000-0005-0000-0000-0000295F0000}"/>
    <cellStyle name="Percent 3 2 3 2 2 3 3 3 4" xfId="24300" xr:uid="{00000000-0005-0000-0000-00002A5F0000}"/>
    <cellStyle name="Percent 3 2 3 2 2 3 3 4" xfId="24301" xr:uid="{00000000-0005-0000-0000-00002B5F0000}"/>
    <cellStyle name="Percent 3 2 3 2 2 3 3 5" xfId="24302" xr:uid="{00000000-0005-0000-0000-00002C5F0000}"/>
    <cellStyle name="Percent 3 2 3 2 2 3 3 6" xfId="24303" xr:uid="{00000000-0005-0000-0000-00002D5F0000}"/>
    <cellStyle name="Percent 3 2 3 2 2 3 4" xfId="24304" xr:uid="{00000000-0005-0000-0000-00002E5F0000}"/>
    <cellStyle name="Percent 3 2 3 2 2 3 4 2" xfId="24305" xr:uid="{00000000-0005-0000-0000-00002F5F0000}"/>
    <cellStyle name="Percent 3 2 3 2 2 3 4 3" xfId="24306" xr:uid="{00000000-0005-0000-0000-0000305F0000}"/>
    <cellStyle name="Percent 3 2 3 2 2 3 4 4" xfId="24307" xr:uid="{00000000-0005-0000-0000-0000315F0000}"/>
    <cellStyle name="Percent 3 2 3 2 2 3 5" xfId="24308" xr:uid="{00000000-0005-0000-0000-0000325F0000}"/>
    <cellStyle name="Percent 3 2 3 2 2 3 5 2" xfId="24309" xr:uid="{00000000-0005-0000-0000-0000335F0000}"/>
    <cellStyle name="Percent 3 2 3 2 2 3 5 3" xfId="24310" xr:uid="{00000000-0005-0000-0000-0000345F0000}"/>
    <cellStyle name="Percent 3 2 3 2 2 3 5 4" xfId="24311" xr:uid="{00000000-0005-0000-0000-0000355F0000}"/>
    <cellStyle name="Percent 3 2 3 2 2 3 6" xfId="24312" xr:uid="{00000000-0005-0000-0000-0000365F0000}"/>
    <cellStyle name="Percent 3 2 3 2 2 3 7" xfId="24313" xr:uid="{00000000-0005-0000-0000-0000375F0000}"/>
    <cellStyle name="Percent 3 2 3 2 2 3 8" xfId="24314" xr:uid="{00000000-0005-0000-0000-0000385F0000}"/>
    <cellStyle name="Percent 3 2 3 2 2 4" xfId="24315" xr:uid="{00000000-0005-0000-0000-0000395F0000}"/>
    <cellStyle name="Percent 3 2 3 2 2 4 2" xfId="24316" xr:uid="{00000000-0005-0000-0000-00003A5F0000}"/>
    <cellStyle name="Percent 3 2 3 2 2 4 2 2" xfId="24317" xr:uid="{00000000-0005-0000-0000-00003B5F0000}"/>
    <cellStyle name="Percent 3 2 3 2 2 4 2 3" xfId="24318" xr:uid="{00000000-0005-0000-0000-00003C5F0000}"/>
    <cellStyle name="Percent 3 2 3 2 2 4 2 4" xfId="24319" xr:uid="{00000000-0005-0000-0000-00003D5F0000}"/>
    <cellStyle name="Percent 3 2 3 2 2 4 3" xfId="24320" xr:uid="{00000000-0005-0000-0000-00003E5F0000}"/>
    <cellStyle name="Percent 3 2 3 2 2 4 3 2" xfId="24321" xr:uid="{00000000-0005-0000-0000-00003F5F0000}"/>
    <cellStyle name="Percent 3 2 3 2 2 4 3 3" xfId="24322" xr:uid="{00000000-0005-0000-0000-0000405F0000}"/>
    <cellStyle name="Percent 3 2 3 2 2 4 3 4" xfId="24323" xr:uid="{00000000-0005-0000-0000-0000415F0000}"/>
    <cellStyle name="Percent 3 2 3 2 2 4 4" xfId="24324" xr:uid="{00000000-0005-0000-0000-0000425F0000}"/>
    <cellStyle name="Percent 3 2 3 2 2 4 5" xfId="24325" xr:uid="{00000000-0005-0000-0000-0000435F0000}"/>
    <cellStyle name="Percent 3 2 3 2 2 4 6" xfId="24326" xr:uid="{00000000-0005-0000-0000-0000445F0000}"/>
    <cellStyle name="Percent 3 2 3 2 2 5" xfId="24327" xr:uid="{00000000-0005-0000-0000-0000455F0000}"/>
    <cellStyle name="Percent 3 2 3 2 2 5 2" xfId="24328" xr:uid="{00000000-0005-0000-0000-0000465F0000}"/>
    <cellStyle name="Percent 3 2 3 2 2 5 2 2" xfId="24329" xr:uid="{00000000-0005-0000-0000-0000475F0000}"/>
    <cellStyle name="Percent 3 2 3 2 2 5 2 3" xfId="24330" xr:uid="{00000000-0005-0000-0000-0000485F0000}"/>
    <cellStyle name="Percent 3 2 3 2 2 5 2 4" xfId="24331" xr:uid="{00000000-0005-0000-0000-0000495F0000}"/>
    <cellStyle name="Percent 3 2 3 2 2 5 3" xfId="24332" xr:uid="{00000000-0005-0000-0000-00004A5F0000}"/>
    <cellStyle name="Percent 3 2 3 2 2 5 3 2" xfId="24333" xr:uid="{00000000-0005-0000-0000-00004B5F0000}"/>
    <cellStyle name="Percent 3 2 3 2 2 5 3 3" xfId="24334" xr:uid="{00000000-0005-0000-0000-00004C5F0000}"/>
    <cellStyle name="Percent 3 2 3 2 2 5 3 4" xfId="24335" xr:uid="{00000000-0005-0000-0000-00004D5F0000}"/>
    <cellStyle name="Percent 3 2 3 2 2 5 4" xfId="24336" xr:uid="{00000000-0005-0000-0000-00004E5F0000}"/>
    <cellStyle name="Percent 3 2 3 2 2 5 5" xfId="24337" xr:uid="{00000000-0005-0000-0000-00004F5F0000}"/>
    <cellStyle name="Percent 3 2 3 2 2 5 6" xfId="24338" xr:uid="{00000000-0005-0000-0000-0000505F0000}"/>
    <cellStyle name="Percent 3 2 3 2 2 6" xfId="24339" xr:uid="{00000000-0005-0000-0000-0000515F0000}"/>
    <cellStyle name="Percent 3 2 3 2 2 6 2" xfId="24340" xr:uid="{00000000-0005-0000-0000-0000525F0000}"/>
    <cellStyle name="Percent 3 2 3 2 2 6 3" xfId="24341" xr:uid="{00000000-0005-0000-0000-0000535F0000}"/>
    <cellStyle name="Percent 3 2 3 2 2 6 4" xfId="24342" xr:uid="{00000000-0005-0000-0000-0000545F0000}"/>
    <cellStyle name="Percent 3 2 3 2 2 7" xfId="24343" xr:uid="{00000000-0005-0000-0000-0000555F0000}"/>
    <cellStyle name="Percent 3 2 3 2 2 7 2" xfId="24344" xr:uid="{00000000-0005-0000-0000-0000565F0000}"/>
    <cellStyle name="Percent 3 2 3 2 2 7 3" xfId="24345" xr:uid="{00000000-0005-0000-0000-0000575F0000}"/>
    <cellStyle name="Percent 3 2 3 2 2 7 4" xfId="24346" xr:uid="{00000000-0005-0000-0000-0000585F0000}"/>
    <cellStyle name="Percent 3 2 3 2 2 8" xfId="24347" xr:uid="{00000000-0005-0000-0000-0000595F0000}"/>
    <cellStyle name="Percent 3 2 3 2 2 9" xfId="24348" xr:uid="{00000000-0005-0000-0000-00005A5F0000}"/>
    <cellStyle name="Percent 3 2 3 2 3" xfId="24349" xr:uid="{00000000-0005-0000-0000-00005B5F0000}"/>
    <cellStyle name="Percent 3 2 3 2 3 2" xfId="24350" xr:uid="{00000000-0005-0000-0000-00005C5F0000}"/>
    <cellStyle name="Percent 3 2 3 2 3 2 2" xfId="24351" xr:uid="{00000000-0005-0000-0000-00005D5F0000}"/>
    <cellStyle name="Percent 3 2 3 2 3 2 2 2" xfId="24352" xr:uid="{00000000-0005-0000-0000-00005E5F0000}"/>
    <cellStyle name="Percent 3 2 3 2 3 2 2 3" xfId="24353" xr:uid="{00000000-0005-0000-0000-00005F5F0000}"/>
    <cellStyle name="Percent 3 2 3 2 3 2 2 4" xfId="24354" xr:uid="{00000000-0005-0000-0000-0000605F0000}"/>
    <cellStyle name="Percent 3 2 3 2 3 2 3" xfId="24355" xr:uid="{00000000-0005-0000-0000-0000615F0000}"/>
    <cellStyle name="Percent 3 2 3 2 3 2 3 2" xfId="24356" xr:uid="{00000000-0005-0000-0000-0000625F0000}"/>
    <cellStyle name="Percent 3 2 3 2 3 2 3 3" xfId="24357" xr:uid="{00000000-0005-0000-0000-0000635F0000}"/>
    <cellStyle name="Percent 3 2 3 2 3 2 3 4" xfId="24358" xr:uid="{00000000-0005-0000-0000-0000645F0000}"/>
    <cellStyle name="Percent 3 2 3 2 3 2 4" xfId="24359" xr:uid="{00000000-0005-0000-0000-0000655F0000}"/>
    <cellStyle name="Percent 3 2 3 2 3 2 5" xfId="24360" xr:uid="{00000000-0005-0000-0000-0000665F0000}"/>
    <cellStyle name="Percent 3 2 3 2 3 2 6" xfId="24361" xr:uid="{00000000-0005-0000-0000-0000675F0000}"/>
    <cellStyle name="Percent 3 2 3 2 3 3" xfId="24362" xr:uid="{00000000-0005-0000-0000-0000685F0000}"/>
    <cellStyle name="Percent 3 2 3 2 3 3 2" xfId="24363" xr:uid="{00000000-0005-0000-0000-0000695F0000}"/>
    <cellStyle name="Percent 3 2 3 2 3 3 2 2" xfId="24364" xr:uid="{00000000-0005-0000-0000-00006A5F0000}"/>
    <cellStyle name="Percent 3 2 3 2 3 3 2 3" xfId="24365" xr:uid="{00000000-0005-0000-0000-00006B5F0000}"/>
    <cellStyle name="Percent 3 2 3 2 3 3 2 4" xfId="24366" xr:uid="{00000000-0005-0000-0000-00006C5F0000}"/>
    <cellStyle name="Percent 3 2 3 2 3 3 3" xfId="24367" xr:uid="{00000000-0005-0000-0000-00006D5F0000}"/>
    <cellStyle name="Percent 3 2 3 2 3 3 3 2" xfId="24368" xr:uid="{00000000-0005-0000-0000-00006E5F0000}"/>
    <cellStyle name="Percent 3 2 3 2 3 3 3 3" xfId="24369" xr:uid="{00000000-0005-0000-0000-00006F5F0000}"/>
    <cellStyle name="Percent 3 2 3 2 3 3 3 4" xfId="24370" xr:uid="{00000000-0005-0000-0000-0000705F0000}"/>
    <cellStyle name="Percent 3 2 3 2 3 3 4" xfId="24371" xr:uid="{00000000-0005-0000-0000-0000715F0000}"/>
    <cellStyle name="Percent 3 2 3 2 3 3 5" xfId="24372" xr:uid="{00000000-0005-0000-0000-0000725F0000}"/>
    <cellStyle name="Percent 3 2 3 2 3 3 6" xfId="24373" xr:uid="{00000000-0005-0000-0000-0000735F0000}"/>
    <cellStyle name="Percent 3 2 3 2 3 4" xfId="24374" xr:uid="{00000000-0005-0000-0000-0000745F0000}"/>
    <cellStyle name="Percent 3 2 3 2 3 4 2" xfId="24375" xr:uid="{00000000-0005-0000-0000-0000755F0000}"/>
    <cellStyle name="Percent 3 2 3 2 3 4 3" xfId="24376" xr:uid="{00000000-0005-0000-0000-0000765F0000}"/>
    <cellStyle name="Percent 3 2 3 2 3 4 4" xfId="24377" xr:uid="{00000000-0005-0000-0000-0000775F0000}"/>
    <cellStyle name="Percent 3 2 3 2 3 5" xfId="24378" xr:uid="{00000000-0005-0000-0000-0000785F0000}"/>
    <cellStyle name="Percent 3 2 3 2 3 5 2" xfId="24379" xr:uid="{00000000-0005-0000-0000-0000795F0000}"/>
    <cellStyle name="Percent 3 2 3 2 3 5 3" xfId="24380" xr:uid="{00000000-0005-0000-0000-00007A5F0000}"/>
    <cellStyle name="Percent 3 2 3 2 3 5 4" xfId="24381" xr:uid="{00000000-0005-0000-0000-00007B5F0000}"/>
    <cellStyle name="Percent 3 2 3 2 3 6" xfId="24382" xr:uid="{00000000-0005-0000-0000-00007C5F0000}"/>
    <cellStyle name="Percent 3 2 3 2 3 7" xfId="24383" xr:uid="{00000000-0005-0000-0000-00007D5F0000}"/>
    <cellStyle name="Percent 3 2 3 2 3 8" xfId="24384" xr:uid="{00000000-0005-0000-0000-00007E5F0000}"/>
    <cellStyle name="Percent 3 2 3 2 4" xfId="24385" xr:uid="{00000000-0005-0000-0000-00007F5F0000}"/>
    <cellStyle name="Percent 3 2 3 2 4 2" xfId="24386" xr:uid="{00000000-0005-0000-0000-0000805F0000}"/>
    <cellStyle name="Percent 3 2 3 2 4 2 2" xfId="24387" xr:uid="{00000000-0005-0000-0000-0000815F0000}"/>
    <cellStyle name="Percent 3 2 3 2 4 2 2 2" xfId="24388" xr:uid="{00000000-0005-0000-0000-0000825F0000}"/>
    <cellStyle name="Percent 3 2 3 2 4 2 2 3" xfId="24389" xr:uid="{00000000-0005-0000-0000-0000835F0000}"/>
    <cellStyle name="Percent 3 2 3 2 4 2 2 4" xfId="24390" xr:uid="{00000000-0005-0000-0000-0000845F0000}"/>
    <cellStyle name="Percent 3 2 3 2 4 2 3" xfId="24391" xr:uid="{00000000-0005-0000-0000-0000855F0000}"/>
    <cellStyle name="Percent 3 2 3 2 4 2 3 2" xfId="24392" xr:uid="{00000000-0005-0000-0000-0000865F0000}"/>
    <cellStyle name="Percent 3 2 3 2 4 2 3 3" xfId="24393" xr:uid="{00000000-0005-0000-0000-0000875F0000}"/>
    <cellStyle name="Percent 3 2 3 2 4 2 3 4" xfId="24394" xr:uid="{00000000-0005-0000-0000-0000885F0000}"/>
    <cellStyle name="Percent 3 2 3 2 4 2 4" xfId="24395" xr:uid="{00000000-0005-0000-0000-0000895F0000}"/>
    <cellStyle name="Percent 3 2 3 2 4 2 5" xfId="24396" xr:uid="{00000000-0005-0000-0000-00008A5F0000}"/>
    <cellStyle name="Percent 3 2 3 2 4 2 6" xfId="24397" xr:uid="{00000000-0005-0000-0000-00008B5F0000}"/>
    <cellStyle name="Percent 3 2 3 2 4 3" xfId="24398" xr:uid="{00000000-0005-0000-0000-00008C5F0000}"/>
    <cellStyle name="Percent 3 2 3 2 4 3 2" xfId="24399" xr:uid="{00000000-0005-0000-0000-00008D5F0000}"/>
    <cellStyle name="Percent 3 2 3 2 4 3 2 2" xfId="24400" xr:uid="{00000000-0005-0000-0000-00008E5F0000}"/>
    <cellStyle name="Percent 3 2 3 2 4 3 2 3" xfId="24401" xr:uid="{00000000-0005-0000-0000-00008F5F0000}"/>
    <cellStyle name="Percent 3 2 3 2 4 3 2 4" xfId="24402" xr:uid="{00000000-0005-0000-0000-0000905F0000}"/>
    <cellStyle name="Percent 3 2 3 2 4 3 3" xfId="24403" xr:uid="{00000000-0005-0000-0000-0000915F0000}"/>
    <cellStyle name="Percent 3 2 3 2 4 3 3 2" xfId="24404" xr:uid="{00000000-0005-0000-0000-0000925F0000}"/>
    <cellStyle name="Percent 3 2 3 2 4 3 3 3" xfId="24405" xr:uid="{00000000-0005-0000-0000-0000935F0000}"/>
    <cellStyle name="Percent 3 2 3 2 4 3 3 4" xfId="24406" xr:uid="{00000000-0005-0000-0000-0000945F0000}"/>
    <cellStyle name="Percent 3 2 3 2 4 3 4" xfId="24407" xr:uid="{00000000-0005-0000-0000-0000955F0000}"/>
    <cellStyle name="Percent 3 2 3 2 4 3 5" xfId="24408" xr:uid="{00000000-0005-0000-0000-0000965F0000}"/>
    <cellStyle name="Percent 3 2 3 2 4 3 6" xfId="24409" xr:uid="{00000000-0005-0000-0000-0000975F0000}"/>
    <cellStyle name="Percent 3 2 3 2 4 4" xfId="24410" xr:uid="{00000000-0005-0000-0000-0000985F0000}"/>
    <cellStyle name="Percent 3 2 3 2 4 4 2" xfId="24411" xr:uid="{00000000-0005-0000-0000-0000995F0000}"/>
    <cellStyle name="Percent 3 2 3 2 4 4 3" xfId="24412" xr:uid="{00000000-0005-0000-0000-00009A5F0000}"/>
    <cellStyle name="Percent 3 2 3 2 4 4 4" xfId="24413" xr:uid="{00000000-0005-0000-0000-00009B5F0000}"/>
    <cellStyle name="Percent 3 2 3 2 4 5" xfId="24414" xr:uid="{00000000-0005-0000-0000-00009C5F0000}"/>
    <cellStyle name="Percent 3 2 3 2 4 5 2" xfId="24415" xr:uid="{00000000-0005-0000-0000-00009D5F0000}"/>
    <cellStyle name="Percent 3 2 3 2 4 5 3" xfId="24416" xr:uid="{00000000-0005-0000-0000-00009E5F0000}"/>
    <cellStyle name="Percent 3 2 3 2 4 5 4" xfId="24417" xr:uid="{00000000-0005-0000-0000-00009F5F0000}"/>
    <cellStyle name="Percent 3 2 3 2 4 6" xfId="24418" xr:uid="{00000000-0005-0000-0000-0000A05F0000}"/>
    <cellStyle name="Percent 3 2 3 2 4 7" xfId="24419" xr:uid="{00000000-0005-0000-0000-0000A15F0000}"/>
    <cellStyle name="Percent 3 2 3 2 4 8" xfId="24420" xr:uid="{00000000-0005-0000-0000-0000A25F0000}"/>
    <cellStyle name="Percent 3 2 3 2 5" xfId="24421" xr:uid="{00000000-0005-0000-0000-0000A35F0000}"/>
    <cellStyle name="Percent 3 2 3 2 5 2" xfId="24422" xr:uid="{00000000-0005-0000-0000-0000A45F0000}"/>
    <cellStyle name="Percent 3 2 3 2 5 2 2" xfId="24423" xr:uid="{00000000-0005-0000-0000-0000A55F0000}"/>
    <cellStyle name="Percent 3 2 3 2 5 2 2 2" xfId="24424" xr:uid="{00000000-0005-0000-0000-0000A65F0000}"/>
    <cellStyle name="Percent 3 2 3 2 5 2 2 3" xfId="24425" xr:uid="{00000000-0005-0000-0000-0000A75F0000}"/>
    <cellStyle name="Percent 3 2 3 2 5 2 2 4" xfId="24426" xr:uid="{00000000-0005-0000-0000-0000A85F0000}"/>
    <cellStyle name="Percent 3 2 3 2 5 2 3" xfId="24427" xr:uid="{00000000-0005-0000-0000-0000A95F0000}"/>
    <cellStyle name="Percent 3 2 3 2 5 2 3 2" xfId="24428" xr:uid="{00000000-0005-0000-0000-0000AA5F0000}"/>
    <cellStyle name="Percent 3 2 3 2 5 2 3 3" xfId="24429" xr:uid="{00000000-0005-0000-0000-0000AB5F0000}"/>
    <cellStyle name="Percent 3 2 3 2 5 2 3 4" xfId="24430" xr:uid="{00000000-0005-0000-0000-0000AC5F0000}"/>
    <cellStyle name="Percent 3 2 3 2 5 2 4" xfId="24431" xr:uid="{00000000-0005-0000-0000-0000AD5F0000}"/>
    <cellStyle name="Percent 3 2 3 2 5 2 5" xfId="24432" xr:uid="{00000000-0005-0000-0000-0000AE5F0000}"/>
    <cellStyle name="Percent 3 2 3 2 5 2 6" xfId="24433" xr:uid="{00000000-0005-0000-0000-0000AF5F0000}"/>
    <cellStyle name="Percent 3 2 3 2 5 3" xfId="24434" xr:uid="{00000000-0005-0000-0000-0000B05F0000}"/>
    <cellStyle name="Percent 3 2 3 2 5 3 2" xfId="24435" xr:uid="{00000000-0005-0000-0000-0000B15F0000}"/>
    <cellStyle name="Percent 3 2 3 2 5 3 2 2" xfId="24436" xr:uid="{00000000-0005-0000-0000-0000B25F0000}"/>
    <cellStyle name="Percent 3 2 3 2 5 3 2 3" xfId="24437" xr:uid="{00000000-0005-0000-0000-0000B35F0000}"/>
    <cellStyle name="Percent 3 2 3 2 5 3 2 4" xfId="24438" xr:uid="{00000000-0005-0000-0000-0000B45F0000}"/>
    <cellStyle name="Percent 3 2 3 2 5 3 3" xfId="24439" xr:uid="{00000000-0005-0000-0000-0000B55F0000}"/>
    <cellStyle name="Percent 3 2 3 2 5 3 3 2" xfId="24440" xr:uid="{00000000-0005-0000-0000-0000B65F0000}"/>
    <cellStyle name="Percent 3 2 3 2 5 3 3 3" xfId="24441" xr:uid="{00000000-0005-0000-0000-0000B75F0000}"/>
    <cellStyle name="Percent 3 2 3 2 5 3 3 4" xfId="24442" xr:uid="{00000000-0005-0000-0000-0000B85F0000}"/>
    <cellStyle name="Percent 3 2 3 2 5 3 4" xfId="24443" xr:uid="{00000000-0005-0000-0000-0000B95F0000}"/>
    <cellStyle name="Percent 3 2 3 2 5 3 5" xfId="24444" xr:uid="{00000000-0005-0000-0000-0000BA5F0000}"/>
    <cellStyle name="Percent 3 2 3 2 5 3 6" xfId="24445" xr:uid="{00000000-0005-0000-0000-0000BB5F0000}"/>
    <cellStyle name="Percent 3 2 3 2 5 4" xfId="24446" xr:uid="{00000000-0005-0000-0000-0000BC5F0000}"/>
    <cellStyle name="Percent 3 2 3 2 5 4 2" xfId="24447" xr:uid="{00000000-0005-0000-0000-0000BD5F0000}"/>
    <cellStyle name="Percent 3 2 3 2 5 4 3" xfId="24448" xr:uid="{00000000-0005-0000-0000-0000BE5F0000}"/>
    <cellStyle name="Percent 3 2 3 2 5 4 4" xfId="24449" xr:uid="{00000000-0005-0000-0000-0000BF5F0000}"/>
    <cellStyle name="Percent 3 2 3 2 5 5" xfId="24450" xr:uid="{00000000-0005-0000-0000-0000C05F0000}"/>
    <cellStyle name="Percent 3 2 3 2 5 5 2" xfId="24451" xr:uid="{00000000-0005-0000-0000-0000C15F0000}"/>
    <cellStyle name="Percent 3 2 3 2 5 5 3" xfId="24452" xr:uid="{00000000-0005-0000-0000-0000C25F0000}"/>
    <cellStyle name="Percent 3 2 3 2 5 5 4" xfId="24453" xr:uid="{00000000-0005-0000-0000-0000C35F0000}"/>
    <cellStyle name="Percent 3 2 3 2 5 6" xfId="24454" xr:uid="{00000000-0005-0000-0000-0000C45F0000}"/>
    <cellStyle name="Percent 3 2 3 2 5 7" xfId="24455" xr:uid="{00000000-0005-0000-0000-0000C55F0000}"/>
    <cellStyle name="Percent 3 2 3 2 5 8" xfId="24456" xr:uid="{00000000-0005-0000-0000-0000C65F0000}"/>
    <cellStyle name="Percent 3 2 3 2 6" xfId="24457" xr:uid="{00000000-0005-0000-0000-0000C75F0000}"/>
    <cellStyle name="Percent 3 2 3 2 6 2" xfId="24458" xr:uid="{00000000-0005-0000-0000-0000C85F0000}"/>
    <cellStyle name="Percent 3 2 3 2 6 2 2" xfId="24459" xr:uid="{00000000-0005-0000-0000-0000C95F0000}"/>
    <cellStyle name="Percent 3 2 3 2 6 2 3" xfId="24460" xr:uid="{00000000-0005-0000-0000-0000CA5F0000}"/>
    <cellStyle name="Percent 3 2 3 2 6 2 4" xfId="24461" xr:uid="{00000000-0005-0000-0000-0000CB5F0000}"/>
    <cellStyle name="Percent 3 2 3 2 6 3" xfId="24462" xr:uid="{00000000-0005-0000-0000-0000CC5F0000}"/>
    <cellStyle name="Percent 3 2 3 2 6 3 2" xfId="24463" xr:uid="{00000000-0005-0000-0000-0000CD5F0000}"/>
    <cellStyle name="Percent 3 2 3 2 6 3 3" xfId="24464" xr:uid="{00000000-0005-0000-0000-0000CE5F0000}"/>
    <cellStyle name="Percent 3 2 3 2 6 3 4" xfId="24465" xr:uid="{00000000-0005-0000-0000-0000CF5F0000}"/>
    <cellStyle name="Percent 3 2 3 2 6 4" xfId="24466" xr:uid="{00000000-0005-0000-0000-0000D05F0000}"/>
    <cellStyle name="Percent 3 2 3 2 6 5" xfId="24467" xr:uid="{00000000-0005-0000-0000-0000D15F0000}"/>
    <cellStyle name="Percent 3 2 3 2 6 6" xfId="24468" xr:uid="{00000000-0005-0000-0000-0000D25F0000}"/>
    <cellStyle name="Percent 3 2 3 2 7" xfId="24469" xr:uid="{00000000-0005-0000-0000-0000D35F0000}"/>
    <cellStyle name="Percent 3 2 3 2 7 2" xfId="24470" xr:uid="{00000000-0005-0000-0000-0000D45F0000}"/>
    <cellStyle name="Percent 3 2 3 2 7 2 2" xfId="24471" xr:uid="{00000000-0005-0000-0000-0000D55F0000}"/>
    <cellStyle name="Percent 3 2 3 2 7 2 3" xfId="24472" xr:uid="{00000000-0005-0000-0000-0000D65F0000}"/>
    <cellStyle name="Percent 3 2 3 2 7 2 4" xfId="24473" xr:uid="{00000000-0005-0000-0000-0000D75F0000}"/>
    <cellStyle name="Percent 3 2 3 2 7 3" xfId="24474" xr:uid="{00000000-0005-0000-0000-0000D85F0000}"/>
    <cellStyle name="Percent 3 2 3 2 7 3 2" xfId="24475" xr:uid="{00000000-0005-0000-0000-0000D95F0000}"/>
    <cellStyle name="Percent 3 2 3 2 7 3 3" xfId="24476" xr:uid="{00000000-0005-0000-0000-0000DA5F0000}"/>
    <cellStyle name="Percent 3 2 3 2 7 3 4" xfId="24477" xr:uid="{00000000-0005-0000-0000-0000DB5F0000}"/>
    <cellStyle name="Percent 3 2 3 2 7 4" xfId="24478" xr:uid="{00000000-0005-0000-0000-0000DC5F0000}"/>
    <cellStyle name="Percent 3 2 3 2 7 5" xfId="24479" xr:uid="{00000000-0005-0000-0000-0000DD5F0000}"/>
    <cellStyle name="Percent 3 2 3 2 7 6" xfId="24480" xr:uid="{00000000-0005-0000-0000-0000DE5F0000}"/>
    <cellStyle name="Percent 3 2 3 2 8" xfId="24481" xr:uid="{00000000-0005-0000-0000-0000DF5F0000}"/>
    <cellStyle name="Percent 3 2 3 2 8 2" xfId="24482" xr:uid="{00000000-0005-0000-0000-0000E05F0000}"/>
    <cellStyle name="Percent 3 2 3 2 8 3" xfId="24483" xr:uid="{00000000-0005-0000-0000-0000E15F0000}"/>
    <cellStyle name="Percent 3 2 3 2 8 4" xfId="24484" xr:uid="{00000000-0005-0000-0000-0000E25F0000}"/>
    <cellStyle name="Percent 3 2 3 2 9" xfId="24485" xr:uid="{00000000-0005-0000-0000-0000E35F0000}"/>
    <cellStyle name="Percent 3 2 3 2 9 2" xfId="24486" xr:uid="{00000000-0005-0000-0000-0000E45F0000}"/>
    <cellStyle name="Percent 3 2 3 2 9 3" xfId="24487" xr:uid="{00000000-0005-0000-0000-0000E55F0000}"/>
    <cellStyle name="Percent 3 2 3 2 9 4" xfId="24488" xr:uid="{00000000-0005-0000-0000-0000E65F0000}"/>
    <cellStyle name="Percent 3 2 3 3" xfId="24489" xr:uid="{00000000-0005-0000-0000-0000E75F0000}"/>
    <cellStyle name="Percent 3 2 3 3 10" xfId="24490" xr:uid="{00000000-0005-0000-0000-0000E85F0000}"/>
    <cellStyle name="Percent 3 2 3 3 2" xfId="24491" xr:uid="{00000000-0005-0000-0000-0000E95F0000}"/>
    <cellStyle name="Percent 3 2 3 3 2 2" xfId="24492" xr:uid="{00000000-0005-0000-0000-0000EA5F0000}"/>
    <cellStyle name="Percent 3 2 3 3 2 2 2" xfId="24493" xr:uid="{00000000-0005-0000-0000-0000EB5F0000}"/>
    <cellStyle name="Percent 3 2 3 3 2 2 2 2" xfId="24494" xr:uid="{00000000-0005-0000-0000-0000EC5F0000}"/>
    <cellStyle name="Percent 3 2 3 3 2 2 2 3" xfId="24495" xr:uid="{00000000-0005-0000-0000-0000ED5F0000}"/>
    <cellStyle name="Percent 3 2 3 3 2 2 2 4" xfId="24496" xr:uid="{00000000-0005-0000-0000-0000EE5F0000}"/>
    <cellStyle name="Percent 3 2 3 3 2 2 3" xfId="24497" xr:uid="{00000000-0005-0000-0000-0000EF5F0000}"/>
    <cellStyle name="Percent 3 2 3 3 2 2 3 2" xfId="24498" xr:uid="{00000000-0005-0000-0000-0000F05F0000}"/>
    <cellStyle name="Percent 3 2 3 3 2 2 3 3" xfId="24499" xr:uid="{00000000-0005-0000-0000-0000F15F0000}"/>
    <cellStyle name="Percent 3 2 3 3 2 2 3 4" xfId="24500" xr:uid="{00000000-0005-0000-0000-0000F25F0000}"/>
    <cellStyle name="Percent 3 2 3 3 2 2 4" xfId="24501" xr:uid="{00000000-0005-0000-0000-0000F35F0000}"/>
    <cellStyle name="Percent 3 2 3 3 2 2 5" xfId="24502" xr:uid="{00000000-0005-0000-0000-0000F45F0000}"/>
    <cellStyle name="Percent 3 2 3 3 2 2 6" xfId="24503" xr:uid="{00000000-0005-0000-0000-0000F55F0000}"/>
    <cellStyle name="Percent 3 2 3 3 2 3" xfId="24504" xr:uid="{00000000-0005-0000-0000-0000F65F0000}"/>
    <cellStyle name="Percent 3 2 3 3 2 3 2" xfId="24505" xr:uid="{00000000-0005-0000-0000-0000F75F0000}"/>
    <cellStyle name="Percent 3 2 3 3 2 3 2 2" xfId="24506" xr:uid="{00000000-0005-0000-0000-0000F85F0000}"/>
    <cellStyle name="Percent 3 2 3 3 2 3 2 3" xfId="24507" xr:uid="{00000000-0005-0000-0000-0000F95F0000}"/>
    <cellStyle name="Percent 3 2 3 3 2 3 2 4" xfId="24508" xr:uid="{00000000-0005-0000-0000-0000FA5F0000}"/>
    <cellStyle name="Percent 3 2 3 3 2 3 3" xfId="24509" xr:uid="{00000000-0005-0000-0000-0000FB5F0000}"/>
    <cellStyle name="Percent 3 2 3 3 2 3 3 2" xfId="24510" xr:uid="{00000000-0005-0000-0000-0000FC5F0000}"/>
    <cellStyle name="Percent 3 2 3 3 2 3 3 3" xfId="24511" xr:uid="{00000000-0005-0000-0000-0000FD5F0000}"/>
    <cellStyle name="Percent 3 2 3 3 2 3 3 4" xfId="24512" xr:uid="{00000000-0005-0000-0000-0000FE5F0000}"/>
    <cellStyle name="Percent 3 2 3 3 2 3 4" xfId="24513" xr:uid="{00000000-0005-0000-0000-0000FF5F0000}"/>
    <cellStyle name="Percent 3 2 3 3 2 3 5" xfId="24514" xr:uid="{00000000-0005-0000-0000-000000600000}"/>
    <cellStyle name="Percent 3 2 3 3 2 3 6" xfId="24515" xr:uid="{00000000-0005-0000-0000-000001600000}"/>
    <cellStyle name="Percent 3 2 3 3 2 4" xfId="24516" xr:uid="{00000000-0005-0000-0000-000002600000}"/>
    <cellStyle name="Percent 3 2 3 3 2 4 2" xfId="24517" xr:uid="{00000000-0005-0000-0000-000003600000}"/>
    <cellStyle name="Percent 3 2 3 3 2 4 3" xfId="24518" xr:uid="{00000000-0005-0000-0000-000004600000}"/>
    <cellStyle name="Percent 3 2 3 3 2 4 4" xfId="24519" xr:uid="{00000000-0005-0000-0000-000005600000}"/>
    <cellStyle name="Percent 3 2 3 3 2 5" xfId="24520" xr:uid="{00000000-0005-0000-0000-000006600000}"/>
    <cellStyle name="Percent 3 2 3 3 2 5 2" xfId="24521" xr:uid="{00000000-0005-0000-0000-000007600000}"/>
    <cellStyle name="Percent 3 2 3 3 2 5 3" xfId="24522" xr:uid="{00000000-0005-0000-0000-000008600000}"/>
    <cellStyle name="Percent 3 2 3 3 2 5 4" xfId="24523" xr:uid="{00000000-0005-0000-0000-000009600000}"/>
    <cellStyle name="Percent 3 2 3 3 2 6" xfId="24524" xr:uid="{00000000-0005-0000-0000-00000A600000}"/>
    <cellStyle name="Percent 3 2 3 3 2 7" xfId="24525" xr:uid="{00000000-0005-0000-0000-00000B600000}"/>
    <cellStyle name="Percent 3 2 3 3 2 8" xfId="24526" xr:uid="{00000000-0005-0000-0000-00000C600000}"/>
    <cellStyle name="Percent 3 2 3 3 3" xfId="24527" xr:uid="{00000000-0005-0000-0000-00000D600000}"/>
    <cellStyle name="Percent 3 2 3 3 3 2" xfId="24528" xr:uid="{00000000-0005-0000-0000-00000E600000}"/>
    <cellStyle name="Percent 3 2 3 3 3 2 2" xfId="24529" xr:uid="{00000000-0005-0000-0000-00000F600000}"/>
    <cellStyle name="Percent 3 2 3 3 3 2 2 2" xfId="24530" xr:uid="{00000000-0005-0000-0000-000010600000}"/>
    <cellStyle name="Percent 3 2 3 3 3 2 2 3" xfId="24531" xr:uid="{00000000-0005-0000-0000-000011600000}"/>
    <cellStyle name="Percent 3 2 3 3 3 2 2 4" xfId="24532" xr:uid="{00000000-0005-0000-0000-000012600000}"/>
    <cellStyle name="Percent 3 2 3 3 3 2 3" xfId="24533" xr:uid="{00000000-0005-0000-0000-000013600000}"/>
    <cellStyle name="Percent 3 2 3 3 3 2 3 2" xfId="24534" xr:uid="{00000000-0005-0000-0000-000014600000}"/>
    <cellStyle name="Percent 3 2 3 3 3 2 3 3" xfId="24535" xr:uid="{00000000-0005-0000-0000-000015600000}"/>
    <cellStyle name="Percent 3 2 3 3 3 2 3 4" xfId="24536" xr:uid="{00000000-0005-0000-0000-000016600000}"/>
    <cellStyle name="Percent 3 2 3 3 3 2 4" xfId="24537" xr:uid="{00000000-0005-0000-0000-000017600000}"/>
    <cellStyle name="Percent 3 2 3 3 3 2 5" xfId="24538" xr:uid="{00000000-0005-0000-0000-000018600000}"/>
    <cellStyle name="Percent 3 2 3 3 3 2 6" xfId="24539" xr:uid="{00000000-0005-0000-0000-000019600000}"/>
    <cellStyle name="Percent 3 2 3 3 3 3" xfId="24540" xr:uid="{00000000-0005-0000-0000-00001A600000}"/>
    <cellStyle name="Percent 3 2 3 3 3 3 2" xfId="24541" xr:uid="{00000000-0005-0000-0000-00001B600000}"/>
    <cellStyle name="Percent 3 2 3 3 3 3 2 2" xfId="24542" xr:uid="{00000000-0005-0000-0000-00001C600000}"/>
    <cellStyle name="Percent 3 2 3 3 3 3 2 3" xfId="24543" xr:uid="{00000000-0005-0000-0000-00001D600000}"/>
    <cellStyle name="Percent 3 2 3 3 3 3 2 4" xfId="24544" xr:uid="{00000000-0005-0000-0000-00001E600000}"/>
    <cellStyle name="Percent 3 2 3 3 3 3 3" xfId="24545" xr:uid="{00000000-0005-0000-0000-00001F600000}"/>
    <cellStyle name="Percent 3 2 3 3 3 3 3 2" xfId="24546" xr:uid="{00000000-0005-0000-0000-000020600000}"/>
    <cellStyle name="Percent 3 2 3 3 3 3 3 3" xfId="24547" xr:uid="{00000000-0005-0000-0000-000021600000}"/>
    <cellStyle name="Percent 3 2 3 3 3 3 3 4" xfId="24548" xr:uid="{00000000-0005-0000-0000-000022600000}"/>
    <cellStyle name="Percent 3 2 3 3 3 3 4" xfId="24549" xr:uid="{00000000-0005-0000-0000-000023600000}"/>
    <cellStyle name="Percent 3 2 3 3 3 3 5" xfId="24550" xr:uid="{00000000-0005-0000-0000-000024600000}"/>
    <cellStyle name="Percent 3 2 3 3 3 3 6" xfId="24551" xr:uid="{00000000-0005-0000-0000-000025600000}"/>
    <cellStyle name="Percent 3 2 3 3 3 4" xfId="24552" xr:uid="{00000000-0005-0000-0000-000026600000}"/>
    <cellStyle name="Percent 3 2 3 3 3 4 2" xfId="24553" xr:uid="{00000000-0005-0000-0000-000027600000}"/>
    <cellStyle name="Percent 3 2 3 3 3 4 3" xfId="24554" xr:uid="{00000000-0005-0000-0000-000028600000}"/>
    <cellStyle name="Percent 3 2 3 3 3 4 4" xfId="24555" xr:uid="{00000000-0005-0000-0000-000029600000}"/>
    <cellStyle name="Percent 3 2 3 3 3 5" xfId="24556" xr:uid="{00000000-0005-0000-0000-00002A600000}"/>
    <cellStyle name="Percent 3 2 3 3 3 5 2" xfId="24557" xr:uid="{00000000-0005-0000-0000-00002B600000}"/>
    <cellStyle name="Percent 3 2 3 3 3 5 3" xfId="24558" xr:uid="{00000000-0005-0000-0000-00002C600000}"/>
    <cellStyle name="Percent 3 2 3 3 3 5 4" xfId="24559" xr:uid="{00000000-0005-0000-0000-00002D600000}"/>
    <cellStyle name="Percent 3 2 3 3 3 6" xfId="24560" xr:uid="{00000000-0005-0000-0000-00002E600000}"/>
    <cellStyle name="Percent 3 2 3 3 3 7" xfId="24561" xr:uid="{00000000-0005-0000-0000-00002F600000}"/>
    <cellStyle name="Percent 3 2 3 3 3 8" xfId="24562" xr:uid="{00000000-0005-0000-0000-000030600000}"/>
    <cellStyle name="Percent 3 2 3 3 4" xfId="24563" xr:uid="{00000000-0005-0000-0000-000031600000}"/>
    <cellStyle name="Percent 3 2 3 3 4 2" xfId="24564" xr:uid="{00000000-0005-0000-0000-000032600000}"/>
    <cellStyle name="Percent 3 2 3 3 4 2 2" xfId="24565" xr:uid="{00000000-0005-0000-0000-000033600000}"/>
    <cellStyle name="Percent 3 2 3 3 4 2 3" xfId="24566" xr:uid="{00000000-0005-0000-0000-000034600000}"/>
    <cellStyle name="Percent 3 2 3 3 4 2 4" xfId="24567" xr:uid="{00000000-0005-0000-0000-000035600000}"/>
    <cellStyle name="Percent 3 2 3 3 4 3" xfId="24568" xr:uid="{00000000-0005-0000-0000-000036600000}"/>
    <cellStyle name="Percent 3 2 3 3 4 3 2" xfId="24569" xr:uid="{00000000-0005-0000-0000-000037600000}"/>
    <cellStyle name="Percent 3 2 3 3 4 3 3" xfId="24570" xr:uid="{00000000-0005-0000-0000-000038600000}"/>
    <cellStyle name="Percent 3 2 3 3 4 3 4" xfId="24571" xr:uid="{00000000-0005-0000-0000-000039600000}"/>
    <cellStyle name="Percent 3 2 3 3 4 4" xfId="24572" xr:uid="{00000000-0005-0000-0000-00003A600000}"/>
    <cellStyle name="Percent 3 2 3 3 4 5" xfId="24573" xr:uid="{00000000-0005-0000-0000-00003B600000}"/>
    <cellStyle name="Percent 3 2 3 3 4 6" xfId="24574" xr:uid="{00000000-0005-0000-0000-00003C600000}"/>
    <cellStyle name="Percent 3 2 3 3 5" xfId="24575" xr:uid="{00000000-0005-0000-0000-00003D600000}"/>
    <cellStyle name="Percent 3 2 3 3 5 2" xfId="24576" xr:uid="{00000000-0005-0000-0000-00003E600000}"/>
    <cellStyle name="Percent 3 2 3 3 5 2 2" xfId="24577" xr:uid="{00000000-0005-0000-0000-00003F600000}"/>
    <cellStyle name="Percent 3 2 3 3 5 2 3" xfId="24578" xr:uid="{00000000-0005-0000-0000-000040600000}"/>
    <cellStyle name="Percent 3 2 3 3 5 2 4" xfId="24579" xr:uid="{00000000-0005-0000-0000-000041600000}"/>
    <cellStyle name="Percent 3 2 3 3 5 3" xfId="24580" xr:uid="{00000000-0005-0000-0000-000042600000}"/>
    <cellStyle name="Percent 3 2 3 3 5 3 2" xfId="24581" xr:uid="{00000000-0005-0000-0000-000043600000}"/>
    <cellStyle name="Percent 3 2 3 3 5 3 3" xfId="24582" xr:uid="{00000000-0005-0000-0000-000044600000}"/>
    <cellStyle name="Percent 3 2 3 3 5 3 4" xfId="24583" xr:uid="{00000000-0005-0000-0000-000045600000}"/>
    <cellStyle name="Percent 3 2 3 3 5 4" xfId="24584" xr:uid="{00000000-0005-0000-0000-000046600000}"/>
    <cellStyle name="Percent 3 2 3 3 5 5" xfId="24585" xr:uid="{00000000-0005-0000-0000-000047600000}"/>
    <cellStyle name="Percent 3 2 3 3 5 6" xfId="24586" xr:uid="{00000000-0005-0000-0000-000048600000}"/>
    <cellStyle name="Percent 3 2 3 3 6" xfId="24587" xr:uid="{00000000-0005-0000-0000-000049600000}"/>
    <cellStyle name="Percent 3 2 3 3 6 2" xfId="24588" xr:uid="{00000000-0005-0000-0000-00004A600000}"/>
    <cellStyle name="Percent 3 2 3 3 6 3" xfId="24589" xr:uid="{00000000-0005-0000-0000-00004B600000}"/>
    <cellStyle name="Percent 3 2 3 3 6 4" xfId="24590" xr:uid="{00000000-0005-0000-0000-00004C600000}"/>
    <cellStyle name="Percent 3 2 3 3 7" xfId="24591" xr:uid="{00000000-0005-0000-0000-00004D600000}"/>
    <cellStyle name="Percent 3 2 3 3 7 2" xfId="24592" xr:uid="{00000000-0005-0000-0000-00004E600000}"/>
    <cellStyle name="Percent 3 2 3 3 7 3" xfId="24593" xr:uid="{00000000-0005-0000-0000-00004F600000}"/>
    <cellStyle name="Percent 3 2 3 3 7 4" xfId="24594" xr:uid="{00000000-0005-0000-0000-000050600000}"/>
    <cellStyle name="Percent 3 2 3 3 8" xfId="24595" xr:uid="{00000000-0005-0000-0000-000051600000}"/>
    <cellStyle name="Percent 3 2 3 3 9" xfId="24596" xr:uid="{00000000-0005-0000-0000-000052600000}"/>
    <cellStyle name="Percent 3 2 3 4" xfId="24597" xr:uid="{00000000-0005-0000-0000-000053600000}"/>
    <cellStyle name="Percent 3 2 3 4 2" xfId="24598" xr:uid="{00000000-0005-0000-0000-000054600000}"/>
    <cellStyle name="Percent 3 2 3 4 2 2" xfId="24599" xr:uid="{00000000-0005-0000-0000-000055600000}"/>
    <cellStyle name="Percent 3 2 3 4 2 2 2" xfId="24600" xr:uid="{00000000-0005-0000-0000-000056600000}"/>
    <cellStyle name="Percent 3 2 3 4 2 2 3" xfId="24601" xr:uid="{00000000-0005-0000-0000-000057600000}"/>
    <cellStyle name="Percent 3 2 3 4 2 2 4" xfId="24602" xr:uid="{00000000-0005-0000-0000-000058600000}"/>
    <cellStyle name="Percent 3 2 3 4 2 3" xfId="24603" xr:uid="{00000000-0005-0000-0000-000059600000}"/>
    <cellStyle name="Percent 3 2 3 4 2 3 2" xfId="24604" xr:uid="{00000000-0005-0000-0000-00005A600000}"/>
    <cellStyle name="Percent 3 2 3 4 2 3 3" xfId="24605" xr:uid="{00000000-0005-0000-0000-00005B600000}"/>
    <cellStyle name="Percent 3 2 3 4 2 3 4" xfId="24606" xr:uid="{00000000-0005-0000-0000-00005C600000}"/>
    <cellStyle name="Percent 3 2 3 4 2 4" xfId="24607" xr:uid="{00000000-0005-0000-0000-00005D600000}"/>
    <cellStyle name="Percent 3 2 3 4 2 5" xfId="24608" xr:uid="{00000000-0005-0000-0000-00005E600000}"/>
    <cellStyle name="Percent 3 2 3 4 2 6" xfId="24609" xr:uid="{00000000-0005-0000-0000-00005F600000}"/>
    <cellStyle name="Percent 3 2 3 4 3" xfId="24610" xr:uid="{00000000-0005-0000-0000-000060600000}"/>
    <cellStyle name="Percent 3 2 3 4 3 2" xfId="24611" xr:uid="{00000000-0005-0000-0000-000061600000}"/>
    <cellStyle name="Percent 3 2 3 4 3 2 2" xfId="24612" xr:uid="{00000000-0005-0000-0000-000062600000}"/>
    <cellStyle name="Percent 3 2 3 4 3 2 3" xfId="24613" xr:uid="{00000000-0005-0000-0000-000063600000}"/>
    <cellStyle name="Percent 3 2 3 4 3 2 4" xfId="24614" xr:uid="{00000000-0005-0000-0000-000064600000}"/>
    <cellStyle name="Percent 3 2 3 4 3 3" xfId="24615" xr:uid="{00000000-0005-0000-0000-000065600000}"/>
    <cellStyle name="Percent 3 2 3 4 3 3 2" xfId="24616" xr:uid="{00000000-0005-0000-0000-000066600000}"/>
    <cellStyle name="Percent 3 2 3 4 3 3 3" xfId="24617" xr:uid="{00000000-0005-0000-0000-000067600000}"/>
    <cellStyle name="Percent 3 2 3 4 3 3 4" xfId="24618" xr:uid="{00000000-0005-0000-0000-000068600000}"/>
    <cellStyle name="Percent 3 2 3 4 3 4" xfId="24619" xr:uid="{00000000-0005-0000-0000-000069600000}"/>
    <cellStyle name="Percent 3 2 3 4 3 5" xfId="24620" xr:uid="{00000000-0005-0000-0000-00006A600000}"/>
    <cellStyle name="Percent 3 2 3 4 3 6" xfId="24621" xr:uid="{00000000-0005-0000-0000-00006B600000}"/>
    <cellStyle name="Percent 3 2 3 4 4" xfId="24622" xr:uid="{00000000-0005-0000-0000-00006C600000}"/>
    <cellStyle name="Percent 3 2 3 4 4 2" xfId="24623" xr:uid="{00000000-0005-0000-0000-00006D600000}"/>
    <cellStyle name="Percent 3 2 3 4 4 3" xfId="24624" xr:uid="{00000000-0005-0000-0000-00006E600000}"/>
    <cellStyle name="Percent 3 2 3 4 4 4" xfId="24625" xr:uid="{00000000-0005-0000-0000-00006F600000}"/>
    <cellStyle name="Percent 3 2 3 4 5" xfId="24626" xr:uid="{00000000-0005-0000-0000-000070600000}"/>
    <cellStyle name="Percent 3 2 3 4 5 2" xfId="24627" xr:uid="{00000000-0005-0000-0000-000071600000}"/>
    <cellStyle name="Percent 3 2 3 4 5 3" xfId="24628" xr:uid="{00000000-0005-0000-0000-000072600000}"/>
    <cellStyle name="Percent 3 2 3 4 5 4" xfId="24629" xr:uid="{00000000-0005-0000-0000-000073600000}"/>
    <cellStyle name="Percent 3 2 3 4 6" xfId="24630" xr:uid="{00000000-0005-0000-0000-000074600000}"/>
    <cellStyle name="Percent 3 2 3 4 7" xfId="24631" xr:uid="{00000000-0005-0000-0000-000075600000}"/>
    <cellStyle name="Percent 3 2 3 4 8" xfId="24632" xr:uid="{00000000-0005-0000-0000-000076600000}"/>
    <cellStyle name="Percent 3 2 3 5" xfId="24633" xr:uid="{00000000-0005-0000-0000-000077600000}"/>
    <cellStyle name="Percent 3 2 3 5 2" xfId="24634" xr:uid="{00000000-0005-0000-0000-000078600000}"/>
    <cellStyle name="Percent 3 2 3 5 2 2" xfId="24635" xr:uid="{00000000-0005-0000-0000-000079600000}"/>
    <cellStyle name="Percent 3 2 3 5 2 2 2" xfId="24636" xr:uid="{00000000-0005-0000-0000-00007A600000}"/>
    <cellStyle name="Percent 3 2 3 5 2 2 3" xfId="24637" xr:uid="{00000000-0005-0000-0000-00007B600000}"/>
    <cellStyle name="Percent 3 2 3 5 2 2 4" xfId="24638" xr:uid="{00000000-0005-0000-0000-00007C600000}"/>
    <cellStyle name="Percent 3 2 3 5 2 3" xfId="24639" xr:uid="{00000000-0005-0000-0000-00007D600000}"/>
    <cellStyle name="Percent 3 2 3 5 2 3 2" xfId="24640" xr:uid="{00000000-0005-0000-0000-00007E600000}"/>
    <cellStyle name="Percent 3 2 3 5 2 3 3" xfId="24641" xr:uid="{00000000-0005-0000-0000-00007F600000}"/>
    <cellStyle name="Percent 3 2 3 5 2 3 4" xfId="24642" xr:uid="{00000000-0005-0000-0000-000080600000}"/>
    <cellStyle name="Percent 3 2 3 5 2 4" xfId="24643" xr:uid="{00000000-0005-0000-0000-000081600000}"/>
    <cellStyle name="Percent 3 2 3 5 2 5" xfId="24644" xr:uid="{00000000-0005-0000-0000-000082600000}"/>
    <cellStyle name="Percent 3 2 3 5 2 6" xfId="24645" xr:uid="{00000000-0005-0000-0000-000083600000}"/>
    <cellStyle name="Percent 3 2 3 5 3" xfId="24646" xr:uid="{00000000-0005-0000-0000-000084600000}"/>
    <cellStyle name="Percent 3 2 3 5 3 2" xfId="24647" xr:uid="{00000000-0005-0000-0000-000085600000}"/>
    <cellStyle name="Percent 3 2 3 5 3 2 2" xfId="24648" xr:uid="{00000000-0005-0000-0000-000086600000}"/>
    <cellStyle name="Percent 3 2 3 5 3 2 3" xfId="24649" xr:uid="{00000000-0005-0000-0000-000087600000}"/>
    <cellStyle name="Percent 3 2 3 5 3 2 4" xfId="24650" xr:uid="{00000000-0005-0000-0000-000088600000}"/>
    <cellStyle name="Percent 3 2 3 5 3 3" xfId="24651" xr:uid="{00000000-0005-0000-0000-000089600000}"/>
    <cellStyle name="Percent 3 2 3 5 3 3 2" xfId="24652" xr:uid="{00000000-0005-0000-0000-00008A600000}"/>
    <cellStyle name="Percent 3 2 3 5 3 3 3" xfId="24653" xr:uid="{00000000-0005-0000-0000-00008B600000}"/>
    <cellStyle name="Percent 3 2 3 5 3 3 4" xfId="24654" xr:uid="{00000000-0005-0000-0000-00008C600000}"/>
    <cellStyle name="Percent 3 2 3 5 3 4" xfId="24655" xr:uid="{00000000-0005-0000-0000-00008D600000}"/>
    <cellStyle name="Percent 3 2 3 5 3 5" xfId="24656" xr:uid="{00000000-0005-0000-0000-00008E600000}"/>
    <cellStyle name="Percent 3 2 3 5 3 6" xfId="24657" xr:uid="{00000000-0005-0000-0000-00008F600000}"/>
    <cellStyle name="Percent 3 2 3 5 4" xfId="24658" xr:uid="{00000000-0005-0000-0000-000090600000}"/>
    <cellStyle name="Percent 3 2 3 5 4 2" xfId="24659" xr:uid="{00000000-0005-0000-0000-000091600000}"/>
    <cellStyle name="Percent 3 2 3 5 4 3" xfId="24660" xr:uid="{00000000-0005-0000-0000-000092600000}"/>
    <cellStyle name="Percent 3 2 3 5 4 4" xfId="24661" xr:uid="{00000000-0005-0000-0000-000093600000}"/>
    <cellStyle name="Percent 3 2 3 5 5" xfId="24662" xr:uid="{00000000-0005-0000-0000-000094600000}"/>
    <cellStyle name="Percent 3 2 3 5 5 2" xfId="24663" xr:uid="{00000000-0005-0000-0000-000095600000}"/>
    <cellStyle name="Percent 3 2 3 5 5 3" xfId="24664" xr:uid="{00000000-0005-0000-0000-000096600000}"/>
    <cellStyle name="Percent 3 2 3 5 5 4" xfId="24665" xr:uid="{00000000-0005-0000-0000-000097600000}"/>
    <cellStyle name="Percent 3 2 3 5 6" xfId="24666" xr:uid="{00000000-0005-0000-0000-000098600000}"/>
    <cellStyle name="Percent 3 2 3 5 7" xfId="24667" xr:uid="{00000000-0005-0000-0000-000099600000}"/>
    <cellStyle name="Percent 3 2 3 5 8" xfId="24668" xr:uid="{00000000-0005-0000-0000-00009A600000}"/>
    <cellStyle name="Percent 3 2 3 6" xfId="24669" xr:uid="{00000000-0005-0000-0000-00009B600000}"/>
    <cellStyle name="Percent 3 2 3 6 2" xfId="24670" xr:uid="{00000000-0005-0000-0000-00009C600000}"/>
    <cellStyle name="Percent 3 2 3 6 2 2" xfId="24671" xr:uid="{00000000-0005-0000-0000-00009D600000}"/>
    <cellStyle name="Percent 3 2 3 6 2 2 2" xfId="24672" xr:uid="{00000000-0005-0000-0000-00009E600000}"/>
    <cellStyle name="Percent 3 2 3 6 2 2 3" xfId="24673" xr:uid="{00000000-0005-0000-0000-00009F600000}"/>
    <cellStyle name="Percent 3 2 3 6 2 2 4" xfId="24674" xr:uid="{00000000-0005-0000-0000-0000A0600000}"/>
    <cellStyle name="Percent 3 2 3 6 2 3" xfId="24675" xr:uid="{00000000-0005-0000-0000-0000A1600000}"/>
    <cellStyle name="Percent 3 2 3 6 2 3 2" xfId="24676" xr:uid="{00000000-0005-0000-0000-0000A2600000}"/>
    <cellStyle name="Percent 3 2 3 6 2 3 3" xfId="24677" xr:uid="{00000000-0005-0000-0000-0000A3600000}"/>
    <cellStyle name="Percent 3 2 3 6 2 3 4" xfId="24678" xr:uid="{00000000-0005-0000-0000-0000A4600000}"/>
    <cellStyle name="Percent 3 2 3 6 2 4" xfId="24679" xr:uid="{00000000-0005-0000-0000-0000A5600000}"/>
    <cellStyle name="Percent 3 2 3 6 2 5" xfId="24680" xr:uid="{00000000-0005-0000-0000-0000A6600000}"/>
    <cellStyle name="Percent 3 2 3 6 2 6" xfId="24681" xr:uid="{00000000-0005-0000-0000-0000A7600000}"/>
    <cellStyle name="Percent 3 2 3 6 3" xfId="24682" xr:uid="{00000000-0005-0000-0000-0000A8600000}"/>
    <cellStyle name="Percent 3 2 3 6 3 2" xfId="24683" xr:uid="{00000000-0005-0000-0000-0000A9600000}"/>
    <cellStyle name="Percent 3 2 3 6 3 2 2" xfId="24684" xr:uid="{00000000-0005-0000-0000-0000AA600000}"/>
    <cellStyle name="Percent 3 2 3 6 3 2 3" xfId="24685" xr:uid="{00000000-0005-0000-0000-0000AB600000}"/>
    <cellStyle name="Percent 3 2 3 6 3 2 4" xfId="24686" xr:uid="{00000000-0005-0000-0000-0000AC600000}"/>
    <cellStyle name="Percent 3 2 3 6 3 3" xfId="24687" xr:uid="{00000000-0005-0000-0000-0000AD600000}"/>
    <cellStyle name="Percent 3 2 3 6 3 3 2" xfId="24688" xr:uid="{00000000-0005-0000-0000-0000AE600000}"/>
    <cellStyle name="Percent 3 2 3 6 3 3 3" xfId="24689" xr:uid="{00000000-0005-0000-0000-0000AF600000}"/>
    <cellStyle name="Percent 3 2 3 6 3 3 4" xfId="24690" xr:uid="{00000000-0005-0000-0000-0000B0600000}"/>
    <cellStyle name="Percent 3 2 3 6 3 4" xfId="24691" xr:uid="{00000000-0005-0000-0000-0000B1600000}"/>
    <cellStyle name="Percent 3 2 3 6 3 5" xfId="24692" xr:uid="{00000000-0005-0000-0000-0000B2600000}"/>
    <cellStyle name="Percent 3 2 3 6 3 6" xfId="24693" xr:uid="{00000000-0005-0000-0000-0000B3600000}"/>
    <cellStyle name="Percent 3 2 3 6 4" xfId="24694" xr:uid="{00000000-0005-0000-0000-0000B4600000}"/>
    <cellStyle name="Percent 3 2 3 6 4 2" xfId="24695" xr:uid="{00000000-0005-0000-0000-0000B5600000}"/>
    <cellStyle name="Percent 3 2 3 6 4 3" xfId="24696" xr:uid="{00000000-0005-0000-0000-0000B6600000}"/>
    <cellStyle name="Percent 3 2 3 6 4 4" xfId="24697" xr:uid="{00000000-0005-0000-0000-0000B7600000}"/>
    <cellStyle name="Percent 3 2 3 6 5" xfId="24698" xr:uid="{00000000-0005-0000-0000-0000B8600000}"/>
    <cellStyle name="Percent 3 2 3 6 5 2" xfId="24699" xr:uid="{00000000-0005-0000-0000-0000B9600000}"/>
    <cellStyle name="Percent 3 2 3 6 5 3" xfId="24700" xr:uid="{00000000-0005-0000-0000-0000BA600000}"/>
    <cellStyle name="Percent 3 2 3 6 5 4" xfId="24701" xr:uid="{00000000-0005-0000-0000-0000BB600000}"/>
    <cellStyle name="Percent 3 2 3 6 6" xfId="24702" xr:uid="{00000000-0005-0000-0000-0000BC600000}"/>
    <cellStyle name="Percent 3 2 3 6 7" xfId="24703" xr:uid="{00000000-0005-0000-0000-0000BD600000}"/>
    <cellStyle name="Percent 3 2 3 6 8" xfId="24704" xr:uid="{00000000-0005-0000-0000-0000BE600000}"/>
    <cellStyle name="Percent 3 2 3 7" xfId="24705" xr:uid="{00000000-0005-0000-0000-0000BF600000}"/>
    <cellStyle name="Percent 3 2 3 7 2" xfId="24706" xr:uid="{00000000-0005-0000-0000-0000C0600000}"/>
    <cellStyle name="Percent 3 2 3 7 2 2" xfId="24707" xr:uid="{00000000-0005-0000-0000-0000C1600000}"/>
    <cellStyle name="Percent 3 2 3 7 2 3" xfId="24708" xr:uid="{00000000-0005-0000-0000-0000C2600000}"/>
    <cellStyle name="Percent 3 2 3 7 2 4" xfId="24709" xr:uid="{00000000-0005-0000-0000-0000C3600000}"/>
    <cellStyle name="Percent 3 2 3 7 3" xfId="24710" xr:uid="{00000000-0005-0000-0000-0000C4600000}"/>
    <cellStyle name="Percent 3 2 3 7 3 2" xfId="24711" xr:uid="{00000000-0005-0000-0000-0000C5600000}"/>
    <cellStyle name="Percent 3 2 3 7 3 3" xfId="24712" xr:uid="{00000000-0005-0000-0000-0000C6600000}"/>
    <cellStyle name="Percent 3 2 3 7 3 4" xfId="24713" xr:uid="{00000000-0005-0000-0000-0000C7600000}"/>
    <cellStyle name="Percent 3 2 3 7 4" xfId="24714" xr:uid="{00000000-0005-0000-0000-0000C8600000}"/>
    <cellStyle name="Percent 3 2 3 7 5" xfId="24715" xr:uid="{00000000-0005-0000-0000-0000C9600000}"/>
    <cellStyle name="Percent 3 2 3 7 6" xfId="24716" xr:uid="{00000000-0005-0000-0000-0000CA600000}"/>
    <cellStyle name="Percent 3 2 3 8" xfId="24717" xr:uid="{00000000-0005-0000-0000-0000CB600000}"/>
    <cellStyle name="Percent 3 2 3 8 2" xfId="24718" xr:uid="{00000000-0005-0000-0000-0000CC600000}"/>
    <cellStyle name="Percent 3 2 3 8 2 2" xfId="24719" xr:uid="{00000000-0005-0000-0000-0000CD600000}"/>
    <cellStyle name="Percent 3 2 3 8 2 3" xfId="24720" xr:uid="{00000000-0005-0000-0000-0000CE600000}"/>
    <cellStyle name="Percent 3 2 3 8 2 4" xfId="24721" xr:uid="{00000000-0005-0000-0000-0000CF600000}"/>
    <cellStyle name="Percent 3 2 3 8 3" xfId="24722" xr:uid="{00000000-0005-0000-0000-0000D0600000}"/>
    <cellStyle name="Percent 3 2 3 8 3 2" xfId="24723" xr:uid="{00000000-0005-0000-0000-0000D1600000}"/>
    <cellStyle name="Percent 3 2 3 8 3 3" xfId="24724" xr:uid="{00000000-0005-0000-0000-0000D2600000}"/>
    <cellStyle name="Percent 3 2 3 8 3 4" xfId="24725" xr:uid="{00000000-0005-0000-0000-0000D3600000}"/>
    <cellStyle name="Percent 3 2 3 8 4" xfId="24726" xr:uid="{00000000-0005-0000-0000-0000D4600000}"/>
    <cellStyle name="Percent 3 2 3 8 5" xfId="24727" xr:uid="{00000000-0005-0000-0000-0000D5600000}"/>
    <cellStyle name="Percent 3 2 3 8 6" xfId="24728" xr:uid="{00000000-0005-0000-0000-0000D6600000}"/>
    <cellStyle name="Percent 3 2 3 9" xfId="24729" xr:uid="{00000000-0005-0000-0000-0000D7600000}"/>
    <cellStyle name="Percent 3 2 3 9 2" xfId="24730" xr:uid="{00000000-0005-0000-0000-0000D8600000}"/>
    <cellStyle name="Percent 3 2 3 9 3" xfId="24731" xr:uid="{00000000-0005-0000-0000-0000D9600000}"/>
    <cellStyle name="Percent 3 2 3 9 4" xfId="24732" xr:uid="{00000000-0005-0000-0000-0000DA600000}"/>
    <cellStyle name="Percent 3 2 4" xfId="24733" xr:uid="{00000000-0005-0000-0000-0000DB600000}"/>
    <cellStyle name="Percent 3 2 4 10" xfId="24734" xr:uid="{00000000-0005-0000-0000-0000DC600000}"/>
    <cellStyle name="Percent 3 2 4 11" xfId="24735" xr:uid="{00000000-0005-0000-0000-0000DD600000}"/>
    <cellStyle name="Percent 3 2 4 12" xfId="24736" xr:uid="{00000000-0005-0000-0000-0000DE600000}"/>
    <cellStyle name="Percent 3 2 4 2" xfId="24737" xr:uid="{00000000-0005-0000-0000-0000DF600000}"/>
    <cellStyle name="Percent 3 2 4 2 10" xfId="24738" xr:uid="{00000000-0005-0000-0000-0000E0600000}"/>
    <cellStyle name="Percent 3 2 4 2 2" xfId="24739" xr:uid="{00000000-0005-0000-0000-0000E1600000}"/>
    <cellStyle name="Percent 3 2 4 2 2 2" xfId="24740" xr:uid="{00000000-0005-0000-0000-0000E2600000}"/>
    <cellStyle name="Percent 3 2 4 2 2 2 2" xfId="24741" xr:uid="{00000000-0005-0000-0000-0000E3600000}"/>
    <cellStyle name="Percent 3 2 4 2 2 2 2 2" xfId="24742" xr:uid="{00000000-0005-0000-0000-0000E4600000}"/>
    <cellStyle name="Percent 3 2 4 2 2 2 2 3" xfId="24743" xr:uid="{00000000-0005-0000-0000-0000E5600000}"/>
    <cellStyle name="Percent 3 2 4 2 2 2 2 4" xfId="24744" xr:uid="{00000000-0005-0000-0000-0000E6600000}"/>
    <cellStyle name="Percent 3 2 4 2 2 2 3" xfId="24745" xr:uid="{00000000-0005-0000-0000-0000E7600000}"/>
    <cellStyle name="Percent 3 2 4 2 2 2 3 2" xfId="24746" xr:uid="{00000000-0005-0000-0000-0000E8600000}"/>
    <cellStyle name="Percent 3 2 4 2 2 2 3 3" xfId="24747" xr:uid="{00000000-0005-0000-0000-0000E9600000}"/>
    <cellStyle name="Percent 3 2 4 2 2 2 3 4" xfId="24748" xr:uid="{00000000-0005-0000-0000-0000EA600000}"/>
    <cellStyle name="Percent 3 2 4 2 2 2 4" xfId="24749" xr:uid="{00000000-0005-0000-0000-0000EB600000}"/>
    <cellStyle name="Percent 3 2 4 2 2 2 5" xfId="24750" xr:uid="{00000000-0005-0000-0000-0000EC600000}"/>
    <cellStyle name="Percent 3 2 4 2 2 2 6" xfId="24751" xr:uid="{00000000-0005-0000-0000-0000ED600000}"/>
    <cellStyle name="Percent 3 2 4 2 2 3" xfId="24752" xr:uid="{00000000-0005-0000-0000-0000EE600000}"/>
    <cellStyle name="Percent 3 2 4 2 2 3 2" xfId="24753" xr:uid="{00000000-0005-0000-0000-0000EF600000}"/>
    <cellStyle name="Percent 3 2 4 2 2 3 2 2" xfId="24754" xr:uid="{00000000-0005-0000-0000-0000F0600000}"/>
    <cellStyle name="Percent 3 2 4 2 2 3 2 3" xfId="24755" xr:uid="{00000000-0005-0000-0000-0000F1600000}"/>
    <cellStyle name="Percent 3 2 4 2 2 3 2 4" xfId="24756" xr:uid="{00000000-0005-0000-0000-0000F2600000}"/>
    <cellStyle name="Percent 3 2 4 2 2 3 3" xfId="24757" xr:uid="{00000000-0005-0000-0000-0000F3600000}"/>
    <cellStyle name="Percent 3 2 4 2 2 3 3 2" xfId="24758" xr:uid="{00000000-0005-0000-0000-0000F4600000}"/>
    <cellStyle name="Percent 3 2 4 2 2 3 3 3" xfId="24759" xr:uid="{00000000-0005-0000-0000-0000F5600000}"/>
    <cellStyle name="Percent 3 2 4 2 2 3 3 4" xfId="24760" xr:uid="{00000000-0005-0000-0000-0000F6600000}"/>
    <cellStyle name="Percent 3 2 4 2 2 3 4" xfId="24761" xr:uid="{00000000-0005-0000-0000-0000F7600000}"/>
    <cellStyle name="Percent 3 2 4 2 2 3 5" xfId="24762" xr:uid="{00000000-0005-0000-0000-0000F8600000}"/>
    <cellStyle name="Percent 3 2 4 2 2 3 6" xfId="24763" xr:uid="{00000000-0005-0000-0000-0000F9600000}"/>
    <cellStyle name="Percent 3 2 4 2 2 4" xfId="24764" xr:uid="{00000000-0005-0000-0000-0000FA600000}"/>
    <cellStyle name="Percent 3 2 4 2 2 4 2" xfId="24765" xr:uid="{00000000-0005-0000-0000-0000FB600000}"/>
    <cellStyle name="Percent 3 2 4 2 2 4 3" xfId="24766" xr:uid="{00000000-0005-0000-0000-0000FC600000}"/>
    <cellStyle name="Percent 3 2 4 2 2 4 4" xfId="24767" xr:uid="{00000000-0005-0000-0000-0000FD600000}"/>
    <cellStyle name="Percent 3 2 4 2 2 5" xfId="24768" xr:uid="{00000000-0005-0000-0000-0000FE600000}"/>
    <cellStyle name="Percent 3 2 4 2 2 5 2" xfId="24769" xr:uid="{00000000-0005-0000-0000-0000FF600000}"/>
    <cellStyle name="Percent 3 2 4 2 2 5 3" xfId="24770" xr:uid="{00000000-0005-0000-0000-000000610000}"/>
    <cellStyle name="Percent 3 2 4 2 2 5 4" xfId="24771" xr:uid="{00000000-0005-0000-0000-000001610000}"/>
    <cellStyle name="Percent 3 2 4 2 2 6" xfId="24772" xr:uid="{00000000-0005-0000-0000-000002610000}"/>
    <cellStyle name="Percent 3 2 4 2 2 7" xfId="24773" xr:uid="{00000000-0005-0000-0000-000003610000}"/>
    <cellStyle name="Percent 3 2 4 2 2 8" xfId="24774" xr:uid="{00000000-0005-0000-0000-000004610000}"/>
    <cellStyle name="Percent 3 2 4 2 3" xfId="24775" xr:uid="{00000000-0005-0000-0000-000005610000}"/>
    <cellStyle name="Percent 3 2 4 2 3 2" xfId="24776" xr:uid="{00000000-0005-0000-0000-000006610000}"/>
    <cellStyle name="Percent 3 2 4 2 3 2 2" xfId="24777" xr:uid="{00000000-0005-0000-0000-000007610000}"/>
    <cellStyle name="Percent 3 2 4 2 3 2 2 2" xfId="24778" xr:uid="{00000000-0005-0000-0000-000008610000}"/>
    <cellStyle name="Percent 3 2 4 2 3 2 2 3" xfId="24779" xr:uid="{00000000-0005-0000-0000-000009610000}"/>
    <cellStyle name="Percent 3 2 4 2 3 2 2 4" xfId="24780" xr:uid="{00000000-0005-0000-0000-00000A610000}"/>
    <cellStyle name="Percent 3 2 4 2 3 2 3" xfId="24781" xr:uid="{00000000-0005-0000-0000-00000B610000}"/>
    <cellStyle name="Percent 3 2 4 2 3 2 3 2" xfId="24782" xr:uid="{00000000-0005-0000-0000-00000C610000}"/>
    <cellStyle name="Percent 3 2 4 2 3 2 3 3" xfId="24783" xr:uid="{00000000-0005-0000-0000-00000D610000}"/>
    <cellStyle name="Percent 3 2 4 2 3 2 3 4" xfId="24784" xr:uid="{00000000-0005-0000-0000-00000E610000}"/>
    <cellStyle name="Percent 3 2 4 2 3 2 4" xfId="24785" xr:uid="{00000000-0005-0000-0000-00000F610000}"/>
    <cellStyle name="Percent 3 2 4 2 3 2 5" xfId="24786" xr:uid="{00000000-0005-0000-0000-000010610000}"/>
    <cellStyle name="Percent 3 2 4 2 3 2 6" xfId="24787" xr:uid="{00000000-0005-0000-0000-000011610000}"/>
    <cellStyle name="Percent 3 2 4 2 3 3" xfId="24788" xr:uid="{00000000-0005-0000-0000-000012610000}"/>
    <cellStyle name="Percent 3 2 4 2 3 3 2" xfId="24789" xr:uid="{00000000-0005-0000-0000-000013610000}"/>
    <cellStyle name="Percent 3 2 4 2 3 3 2 2" xfId="24790" xr:uid="{00000000-0005-0000-0000-000014610000}"/>
    <cellStyle name="Percent 3 2 4 2 3 3 2 3" xfId="24791" xr:uid="{00000000-0005-0000-0000-000015610000}"/>
    <cellStyle name="Percent 3 2 4 2 3 3 2 4" xfId="24792" xr:uid="{00000000-0005-0000-0000-000016610000}"/>
    <cellStyle name="Percent 3 2 4 2 3 3 3" xfId="24793" xr:uid="{00000000-0005-0000-0000-000017610000}"/>
    <cellStyle name="Percent 3 2 4 2 3 3 3 2" xfId="24794" xr:uid="{00000000-0005-0000-0000-000018610000}"/>
    <cellStyle name="Percent 3 2 4 2 3 3 3 3" xfId="24795" xr:uid="{00000000-0005-0000-0000-000019610000}"/>
    <cellStyle name="Percent 3 2 4 2 3 3 3 4" xfId="24796" xr:uid="{00000000-0005-0000-0000-00001A610000}"/>
    <cellStyle name="Percent 3 2 4 2 3 3 4" xfId="24797" xr:uid="{00000000-0005-0000-0000-00001B610000}"/>
    <cellStyle name="Percent 3 2 4 2 3 3 5" xfId="24798" xr:uid="{00000000-0005-0000-0000-00001C610000}"/>
    <cellStyle name="Percent 3 2 4 2 3 3 6" xfId="24799" xr:uid="{00000000-0005-0000-0000-00001D610000}"/>
    <cellStyle name="Percent 3 2 4 2 3 4" xfId="24800" xr:uid="{00000000-0005-0000-0000-00001E610000}"/>
    <cellStyle name="Percent 3 2 4 2 3 4 2" xfId="24801" xr:uid="{00000000-0005-0000-0000-00001F610000}"/>
    <cellStyle name="Percent 3 2 4 2 3 4 3" xfId="24802" xr:uid="{00000000-0005-0000-0000-000020610000}"/>
    <cellStyle name="Percent 3 2 4 2 3 4 4" xfId="24803" xr:uid="{00000000-0005-0000-0000-000021610000}"/>
    <cellStyle name="Percent 3 2 4 2 3 5" xfId="24804" xr:uid="{00000000-0005-0000-0000-000022610000}"/>
    <cellStyle name="Percent 3 2 4 2 3 5 2" xfId="24805" xr:uid="{00000000-0005-0000-0000-000023610000}"/>
    <cellStyle name="Percent 3 2 4 2 3 5 3" xfId="24806" xr:uid="{00000000-0005-0000-0000-000024610000}"/>
    <cellStyle name="Percent 3 2 4 2 3 5 4" xfId="24807" xr:uid="{00000000-0005-0000-0000-000025610000}"/>
    <cellStyle name="Percent 3 2 4 2 3 6" xfId="24808" xr:uid="{00000000-0005-0000-0000-000026610000}"/>
    <cellStyle name="Percent 3 2 4 2 3 7" xfId="24809" xr:uid="{00000000-0005-0000-0000-000027610000}"/>
    <cellStyle name="Percent 3 2 4 2 3 8" xfId="24810" xr:uid="{00000000-0005-0000-0000-000028610000}"/>
    <cellStyle name="Percent 3 2 4 2 4" xfId="24811" xr:uid="{00000000-0005-0000-0000-000029610000}"/>
    <cellStyle name="Percent 3 2 4 2 4 2" xfId="24812" xr:uid="{00000000-0005-0000-0000-00002A610000}"/>
    <cellStyle name="Percent 3 2 4 2 4 2 2" xfId="24813" xr:uid="{00000000-0005-0000-0000-00002B610000}"/>
    <cellStyle name="Percent 3 2 4 2 4 2 3" xfId="24814" xr:uid="{00000000-0005-0000-0000-00002C610000}"/>
    <cellStyle name="Percent 3 2 4 2 4 2 4" xfId="24815" xr:uid="{00000000-0005-0000-0000-00002D610000}"/>
    <cellStyle name="Percent 3 2 4 2 4 3" xfId="24816" xr:uid="{00000000-0005-0000-0000-00002E610000}"/>
    <cellStyle name="Percent 3 2 4 2 4 3 2" xfId="24817" xr:uid="{00000000-0005-0000-0000-00002F610000}"/>
    <cellStyle name="Percent 3 2 4 2 4 3 3" xfId="24818" xr:uid="{00000000-0005-0000-0000-000030610000}"/>
    <cellStyle name="Percent 3 2 4 2 4 3 4" xfId="24819" xr:uid="{00000000-0005-0000-0000-000031610000}"/>
    <cellStyle name="Percent 3 2 4 2 4 4" xfId="24820" xr:uid="{00000000-0005-0000-0000-000032610000}"/>
    <cellStyle name="Percent 3 2 4 2 4 5" xfId="24821" xr:uid="{00000000-0005-0000-0000-000033610000}"/>
    <cellStyle name="Percent 3 2 4 2 4 6" xfId="24822" xr:uid="{00000000-0005-0000-0000-000034610000}"/>
    <cellStyle name="Percent 3 2 4 2 5" xfId="24823" xr:uid="{00000000-0005-0000-0000-000035610000}"/>
    <cellStyle name="Percent 3 2 4 2 5 2" xfId="24824" xr:uid="{00000000-0005-0000-0000-000036610000}"/>
    <cellStyle name="Percent 3 2 4 2 5 2 2" xfId="24825" xr:uid="{00000000-0005-0000-0000-000037610000}"/>
    <cellStyle name="Percent 3 2 4 2 5 2 3" xfId="24826" xr:uid="{00000000-0005-0000-0000-000038610000}"/>
    <cellStyle name="Percent 3 2 4 2 5 2 4" xfId="24827" xr:uid="{00000000-0005-0000-0000-000039610000}"/>
    <cellStyle name="Percent 3 2 4 2 5 3" xfId="24828" xr:uid="{00000000-0005-0000-0000-00003A610000}"/>
    <cellStyle name="Percent 3 2 4 2 5 3 2" xfId="24829" xr:uid="{00000000-0005-0000-0000-00003B610000}"/>
    <cellStyle name="Percent 3 2 4 2 5 3 3" xfId="24830" xr:uid="{00000000-0005-0000-0000-00003C610000}"/>
    <cellStyle name="Percent 3 2 4 2 5 3 4" xfId="24831" xr:uid="{00000000-0005-0000-0000-00003D610000}"/>
    <cellStyle name="Percent 3 2 4 2 5 4" xfId="24832" xr:uid="{00000000-0005-0000-0000-00003E610000}"/>
    <cellStyle name="Percent 3 2 4 2 5 5" xfId="24833" xr:uid="{00000000-0005-0000-0000-00003F610000}"/>
    <cellStyle name="Percent 3 2 4 2 5 6" xfId="24834" xr:uid="{00000000-0005-0000-0000-000040610000}"/>
    <cellStyle name="Percent 3 2 4 2 6" xfId="24835" xr:uid="{00000000-0005-0000-0000-000041610000}"/>
    <cellStyle name="Percent 3 2 4 2 6 2" xfId="24836" xr:uid="{00000000-0005-0000-0000-000042610000}"/>
    <cellStyle name="Percent 3 2 4 2 6 3" xfId="24837" xr:uid="{00000000-0005-0000-0000-000043610000}"/>
    <cellStyle name="Percent 3 2 4 2 6 4" xfId="24838" xr:uid="{00000000-0005-0000-0000-000044610000}"/>
    <cellStyle name="Percent 3 2 4 2 7" xfId="24839" xr:uid="{00000000-0005-0000-0000-000045610000}"/>
    <cellStyle name="Percent 3 2 4 2 7 2" xfId="24840" xr:uid="{00000000-0005-0000-0000-000046610000}"/>
    <cellStyle name="Percent 3 2 4 2 7 3" xfId="24841" xr:uid="{00000000-0005-0000-0000-000047610000}"/>
    <cellStyle name="Percent 3 2 4 2 7 4" xfId="24842" xr:uid="{00000000-0005-0000-0000-000048610000}"/>
    <cellStyle name="Percent 3 2 4 2 8" xfId="24843" xr:uid="{00000000-0005-0000-0000-000049610000}"/>
    <cellStyle name="Percent 3 2 4 2 9" xfId="24844" xr:uid="{00000000-0005-0000-0000-00004A610000}"/>
    <cellStyle name="Percent 3 2 4 3" xfId="24845" xr:uid="{00000000-0005-0000-0000-00004B610000}"/>
    <cellStyle name="Percent 3 2 4 3 2" xfId="24846" xr:uid="{00000000-0005-0000-0000-00004C610000}"/>
    <cellStyle name="Percent 3 2 4 3 2 2" xfId="24847" xr:uid="{00000000-0005-0000-0000-00004D610000}"/>
    <cellStyle name="Percent 3 2 4 3 2 2 2" xfId="24848" xr:uid="{00000000-0005-0000-0000-00004E610000}"/>
    <cellStyle name="Percent 3 2 4 3 2 2 3" xfId="24849" xr:uid="{00000000-0005-0000-0000-00004F610000}"/>
    <cellStyle name="Percent 3 2 4 3 2 2 4" xfId="24850" xr:uid="{00000000-0005-0000-0000-000050610000}"/>
    <cellStyle name="Percent 3 2 4 3 2 3" xfId="24851" xr:uid="{00000000-0005-0000-0000-000051610000}"/>
    <cellStyle name="Percent 3 2 4 3 2 3 2" xfId="24852" xr:uid="{00000000-0005-0000-0000-000052610000}"/>
    <cellStyle name="Percent 3 2 4 3 2 3 3" xfId="24853" xr:uid="{00000000-0005-0000-0000-000053610000}"/>
    <cellStyle name="Percent 3 2 4 3 2 3 4" xfId="24854" xr:uid="{00000000-0005-0000-0000-000054610000}"/>
    <cellStyle name="Percent 3 2 4 3 2 4" xfId="24855" xr:uid="{00000000-0005-0000-0000-000055610000}"/>
    <cellStyle name="Percent 3 2 4 3 2 5" xfId="24856" xr:uid="{00000000-0005-0000-0000-000056610000}"/>
    <cellStyle name="Percent 3 2 4 3 2 6" xfId="24857" xr:uid="{00000000-0005-0000-0000-000057610000}"/>
    <cellStyle name="Percent 3 2 4 3 3" xfId="24858" xr:uid="{00000000-0005-0000-0000-000058610000}"/>
    <cellStyle name="Percent 3 2 4 3 3 2" xfId="24859" xr:uid="{00000000-0005-0000-0000-000059610000}"/>
    <cellStyle name="Percent 3 2 4 3 3 2 2" xfId="24860" xr:uid="{00000000-0005-0000-0000-00005A610000}"/>
    <cellStyle name="Percent 3 2 4 3 3 2 3" xfId="24861" xr:uid="{00000000-0005-0000-0000-00005B610000}"/>
    <cellStyle name="Percent 3 2 4 3 3 2 4" xfId="24862" xr:uid="{00000000-0005-0000-0000-00005C610000}"/>
    <cellStyle name="Percent 3 2 4 3 3 3" xfId="24863" xr:uid="{00000000-0005-0000-0000-00005D610000}"/>
    <cellStyle name="Percent 3 2 4 3 3 3 2" xfId="24864" xr:uid="{00000000-0005-0000-0000-00005E610000}"/>
    <cellStyle name="Percent 3 2 4 3 3 3 3" xfId="24865" xr:uid="{00000000-0005-0000-0000-00005F610000}"/>
    <cellStyle name="Percent 3 2 4 3 3 3 4" xfId="24866" xr:uid="{00000000-0005-0000-0000-000060610000}"/>
    <cellStyle name="Percent 3 2 4 3 3 4" xfId="24867" xr:uid="{00000000-0005-0000-0000-000061610000}"/>
    <cellStyle name="Percent 3 2 4 3 3 5" xfId="24868" xr:uid="{00000000-0005-0000-0000-000062610000}"/>
    <cellStyle name="Percent 3 2 4 3 3 6" xfId="24869" xr:uid="{00000000-0005-0000-0000-000063610000}"/>
    <cellStyle name="Percent 3 2 4 3 4" xfId="24870" xr:uid="{00000000-0005-0000-0000-000064610000}"/>
    <cellStyle name="Percent 3 2 4 3 4 2" xfId="24871" xr:uid="{00000000-0005-0000-0000-000065610000}"/>
    <cellStyle name="Percent 3 2 4 3 4 3" xfId="24872" xr:uid="{00000000-0005-0000-0000-000066610000}"/>
    <cellStyle name="Percent 3 2 4 3 4 4" xfId="24873" xr:uid="{00000000-0005-0000-0000-000067610000}"/>
    <cellStyle name="Percent 3 2 4 3 5" xfId="24874" xr:uid="{00000000-0005-0000-0000-000068610000}"/>
    <cellStyle name="Percent 3 2 4 3 5 2" xfId="24875" xr:uid="{00000000-0005-0000-0000-000069610000}"/>
    <cellStyle name="Percent 3 2 4 3 5 3" xfId="24876" xr:uid="{00000000-0005-0000-0000-00006A610000}"/>
    <cellStyle name="Percent 3 2 4 3 5 4" xfId="24877" xr:uid="{00000000-0005-0000-0000-00006B610000}"/>
    <cellStyle name="Percent 3 2 4 3 6" xfId="24878" xr:uid="{00000000-0005-0000-0000-00006C610000}"/>
    <cellStyle name="Percent 3 2 4 3 7" xfId="24879" xr:uid="{00000000-0005-0000-0000-00006D610000}"/>
    <cellStyle name="Percent 3 2 4 3 8" xfId="24880" xr:uid="{00000000-0005-0000-0000-00006E610000}"/>
    <cellStyle name="Percent 3 2 4 4" xfId="24881" xr:uid="{00000000-0005-0000-0000-00006F610000}"/>
    <cellStyle name="Percent 3 2 4 4 2" xfId="24882" xr:uid="{00000000-0005-0000-0000-000070610000}"/>
    <cellStyle name="Percent 3 2 4 4 2 2" xfId="24883" xr:uid="{00000000-0005-0000-0000-000071610000}"/>
    <cellStyle name="Percent 3 2 4 4 2 2 2" xfId="24884" xr:uid="{00000000-0005-0000-0000-000072610000}"/>
    <cellStyle name="Percent 3 2 4 4 2 2 3" xfId="24885" xr:uid="{00000000-0005-0000-0000-000073610000}"/>
    <cellStyle name="Percent 3 2 4 4 2 2 4" xfId="24886" xr:uid="{00000000-0005-0000-0000-000074610000}"/>
    <cellStyle name="Percent 3 2 4 4 2 3" xfId="24887" xr:uid="{00000000-0005-0000-0000-000075610000}"/>
    <cellStyle name="Percent 3 2 4 4 2 3 2" xfId="24888" xr:uid="{00000000-0005-0000-0000-000076610000}"/>
    <cellStyle name="Percent 3 2 4 4 2 3 3" xfId="24889" xr:uid="{00000000-0005-0000-0000-000077610000}"/>
    <cellStyle name="Percent 3 2 4 4 2 3 4" xfId="24890" xr:uid="{00000000-0005-0000-0000-000078610000}"/>
    <cellStyle name="Percent 3 2 4 4 2 4" xfId="24891" xr:uid="{00000000-0005-0000-0000-000079610000}"/>
    <cellStyle name="Percent 3 2 4 4 2 5" xfId="24892" xr:uid="{00000000-0005-0000-0000-00007A610000}"/>
    <cellStyle name="Percent 3 2 4 4 2 6" xfId="24893" xr:uid="{00000000-0005-0000-0000-00007B610000}"/>
    <cellStyle name="Percent 3 2 4 4 3" xfId="24894" xr:uid="{00000000-0005-0000-0000-00007C610000}"/>
    <cellStyle name="Percent 3 2 4 4 3 2" xfId="24895" xr:uid="{00000000-0005-0000-0000-00007D610000}"/>
    <cellStyle name="Percent 3 2 4 4 3 2 2" xfId="24896" xr:uid="{00000000-0005-0000-0000-00007E610000}"/>
    <cellStyle name="Percent 3 2 4 4 3 2 3" xfId="24897" xr:uid="{00000000-0005-0000-0000-00007F610000}"/>
    <cellStyle name="Percent 3 2 4 4 3 2 4" xfId="24898" xr:uid="{00000000-0005-0000-0000-000080610000}"/>
    <cellStyle name="Percent 3 2 4 4 3 3" xfId="24899" xr:uid="{00000000-0005-0000-0000-000081610000}"/>
    <cellStyle name="Percent 3 2 4 4 3 3 2" xfId="24900" xr:uid="{00000000-0005-0000-0000-000082610000}"/>
    <cellStyle name="Percent 3 2 4 4 3 3 3" xfId="24901" xr:uid="{00000000-0005-0000-0000-000083610000}"/>
    <cellStyle name="Percent 3 2 4 4 3 3 4" xfId="24902" xr:uid="{00000000-0005-0000-0000-000084610000}"/>
    <cellStyle name="Percent 3 2 4 4 3 4" xfId="24903" xr:uid="{00000000-0005-0000-0000-000085610000}"/>
    <cellStyle name="Percent 3 2 4 4 3 5" xfId="24904" xr:uid="{00000000-0005-0000-0000-000086610000}"/>
    <cellStyle name="Percent 3 2 4 4 3 6" xfId="24905" xr:uid="{00000000-0005-0000-0000-000087610000}"/>
    <cellStyle name="Percent 3 2 4 4 4" xfId="24906" xr:uid="{00000000-0005-0000-0000-000088610000}"/>
    <cellStyle name="Percent 3 2 4 4 4 2" xfId="24907" xr:uid="{00000000-0005-0000-0000-000089610000}"/>
    <cellStyle name="Percent 3 2 4 4 4 3" xfId="24908" xr:uid="{00000000-0005-0000-0000-00008A610000}"/>
    <cellStyle name="Percent 3 2 4 4 4 4" xfId="24909" xr:uid="{00000000-0005-0000-0000-00008B610000}"/>
    <cellStyle name="Percent 3 2 4 4 5" xfId="24910" xr:uid="{00000000-0005-0000-0000-00008C610000}"/>
    <cellStyle name="Percent 3 2 4 4 5 2" xfId="24911" xr:uid="{00000000-0005-0000-0000-00008D610000}"/>
    <cellStyle name="Percent 3 2 4 4 5 3" xfId="24912" xr:uid="{00000000-0005-0000-0000-00008E610000}"/>
    <cellStyle name="Percent 3 2 4 4 5 4" xfId="24913" xr:uid="{00000000-0005-0000-0000-00008F610000}"/>
    <cellStyle name="Percent 3 2 4 4 6" xfId="24914" xr:uid="{00000000-0005-0000-0000-000090610000}"/>
    <cellStyle name="Percent 3 2 4 4 7" xfId="24915" xr:uid="{00000000-0005-0000-0000-000091610000}"/>
    <cellStyle name="Percent 3 2 4 4 8" xfId="24916" xr:uid="{00000000-0005-0000-0000-000092610000}"/>
    <cellStyle name="Percent 3 2 4 5" xfId="24917" xr:uid="{00000000-0005-0000-0000-000093610000}"/>
    <cellStyle name="Percent 3 2 4 5 2" xfId="24918" xr:uid="{00000000-0005-0000-0000-000094610000}"/>
    <cellStyle name="Percent 3 2 4 5 2 2" xfId="24919" xr:uid="{00000000-0005-0000-0000-000095610000}"/>
    <cellStyle name="Percent 3 2 4 5 2 2 2" xfId="24920" xr:uid="{00000000-0005-0000-0000-000096610000}"/>
    <cellStyle name="Percent 3 2 4 5 2 2 3" xfId="24921" xr:uid="{00000000-0005-0000-0000-000097610000}"/>
    <cellStyle name="Percent 3 2 4 5 2 2 4" xfId="24922" xr:uid="{00000000-0005-0000-0000-000098610000}"/>
    <cellStyle name="Percent 3 2 4 5 2 3" xfId="24923" xr:uid="{00000000-0005-0000-0000-000099610000}"/>
    <cellStyle name="Percent 3 2 4 5 2 3 2" xfId="24924" xr:uid="{00000000-0005-0000-0000-00009A610000}"/>
    <cellStyle name="Percent 3 2 4 5 2 3 3" xfId="24925" xr:uid="{00000000-0005-0000-0000-00009B610000}"/>
    <cellStyle name="Percent 3 2 4 5 2 3 4" xfId="24926" xr:uid="{00000000-0005-0000-0000-00009C610000}"/>
    <cellStyle name="Percent 3 2 4 5 2 4" xfId="24927" xr:uid="{00000000-0005-0000-0000-00009D610000}"/>
    <cellStyle name="Percent 3 2 4 5 2 5" xfId="24928" xr:uid="{00000000-0005-0000-0000-00009E610000}"/>
    <cellStyle name="Percent 3 2 4 5 2 6" xfId="24929" xr:uid="{00000000-0005-0000-0000-00009F610000}"/>
    <cellStyle name="Percent 3 2 4 5 3" xfId="24930" xr:uid="{00000000-0005-0000-0000-0000A0610000}"/>
    <cellStyle name="Percent 3 2 4 5 3 2" xfId="24931" xr:uid="{00000000-0005-0000-0000-0000A1610000}"/>
    <cellStyle name="Percent 3 2 4 5 3 2 2" xfId="24932" xr:uid="{00000000-0005-0000-0000-0000A2610000}"/>
    <cellStyle name="Percent 3 2 4 5 3 2 3" xfId="24933" xr:uid="{00000000-0005-0000-0000-0000A3610000}"/>
    <cellStyle name="Percent 3 2 4 5 3 2 4" xfId="24934" xr:uid="{00000000-0005-0000-0000-0000A4610000}"/>
    <cellStyle name="Percent 3 2 4 5 3 3" xfId="24935" xr:uid="{00000000-0005-0000-0000-0000A5610000}"/>
    <cellStyle name="Percent 3 2 4 5 3 3 2" xfId="24936" xr:uid="{00000000-0005-0000-0000-0000A6610000}"/>
    <cellStyle name="Percent 3 2 4 5 3 3 3" xfId="24937" xr:uid="{00000000-0005-0000-0000-0000A7610000}"/>
    <cellStyle name="Percent 3 2 4 5 3 3 4" xfId="24938" xr:uid="{00000000-0005-0000-0000-0000A8610000}"/>
    <cellStyle name="Percent 3 2 4 5 3 4" xfId="24939" xr:uid="{00000000-0005-0000-0000-0000A9610000}"/>
    <cellStyle name="Percent 3 2 4 5 3 5" xfId="24940" xr:uid="{00000000-0005-0000-0000-0000AA610000}"/>
    <cellStyle name="Percent 3 2 4 5 3 6" xfId="24941" xr:uid="{00000000-0005-0000-0000-0000AB610000}"/>
    <cellStyle name="Percent 3 2 4 5 4" xfId="24942" xr:uid="{00000000-0005-0000-0000-0000AC610000}"/>
    <cellStyle name="Percent 3 2 4 5 4 2" xfId="24943" xr:uid="{00000000-0005-0000-0000-0000AD610000}"/>
    <cellStyle name="Percent 3 2 4 5 4 3" xfId="24944" xr:uid="{00000000-0005-0000-0000-0000AE610000}"/>
    <cellStyle name="Percent 3 2 4 5 4 4" xfId="24945" xr:uid="{00000000-0005-0000-0000-0000AF610000}"/>
    <cellStyle name="Percent 3 2 4 5 5" xfId="24946" xr:uid="{00000000-0005-0000-0000-0000B0610000}"/>
    <cellStyle name="Percent 3 2 4 5 5 2" xfId="24947" xr:uid="{00000000-0005-0000-0000-0000B1610000}"/>
    <cellStyle name="Percent 3 2 4 5 5 3" xfId="24948" xr:uid="{00000000-0005-0000-0000-0000B2610000}"/>
    <cellStyle name="Percent 3 2 4 5 5 4" xfId="24949" xr:uid="{00000000-0005-0000-0000-0000B3610000}"/>
    <cellStyle name="Percent 3 2 4 5 6" xfId="24950" xr:uid="{00000000-0005-0000-0000-0000B4610000}"/>
    <cellStyle name="Percent 3 2 4 5 7" xfId="24951" xr:uid="{00000000-0005-0000-0000-0000B5610000}"/>
    <cellStyle name="Percent 3 2 4 5 8" xfId="24952" xr:uid="{00000000-0005-0000-0000-0000B6610000}"/>
    <cellStyle name="Percent 3 2 4 6" xfId="24953" xr:uid="{00000000-0005-0000-0000-0000B7610000}"/>
    <cellStyle name="Percent 3 2 4 6 2" xfId="24954" xr:uid="{00000000-0005-0000-0000-0000B8610000}"/>
    <cellStyle name="Percent 3 2 4 6 2 2" xfId="24955" xr:uid="{00000000-0005-0000-0000-0000B9610000}"/>
    <cellStyle name="Percent 3 2 4 6 2 3" xfId="24956" xr:uid="{00000000-0005-0000-0000-0000BA610000}"/>
    <cellStyle name="Percent 3 2 4 6 2 4" xfId="24957" xr:uid="{00000000-0005-0000-0000-0000BB610000}"/>
    <cellStyle name="Percent 3 2 4 6 3" xfId="24958" xr:uid="{00000000-0005-0000-0000-0000BC610000}"/>
    <cellStyle name="Percent 3 2 4 6 3 2" xfId="24959" xr:uid="{00000000-0005-0000-0000-0000BD610000}"/>
    <cellStyle name="Percent 3 2 4 6 3 3" xfId="24960" xr:uid="{00000000-0005-0000-0000-0000BE610000}"/>
    <cellStyle name="Percent 3 2 4 6 3 4" xfId="24961" xr:uid="{00000000-0005-0000-0000-0000BF610000}"/>
    <cellStyle name="Percent 3 2 4 6 4" xfId="24962" xr:uid="{00000000-0005-0000-0000-0000C0610000}"/>
    <cellStyle name="Percent 3 2 4 6 5" xfId="24963" xr:uid="{00000000-0005-0000-0000-0000C1610000}"/>
    <cellStyle name="Percent 3 2 4 6 6" xfId="24964" xr:uid="{00000000-0005-0000-0000-0000C2610000}"/>
    <cellStyle name="Percent 3 2 4 7" xfId="24965" xr:uid="{00000000-0005-0000-0000-0000C3610000}"/>
    <cellStyle name="Percent 3 2 4 7 2" xfId="24966" xr:uid="{00000000-0005-0000-0000-0000C4610000}"/>
    <cellStyle name="Percent 3 2 4 7 2 2" xfId="24967" xr:uid="{00000000-0005-0000-0000-0000C5610000}"/>
    <cellStyle name="Percent 3 2 4 7 2 3" xfId="24968" xr:uid="{00000000-0005-0000-0000-0000C6610000}"/>
    <cellStyle name="Percent 3 2 4 7 2 4" xfId="24969" xr:uid="{00000000-0005-0000-0000-0000C7610000}"/>
    <cellStyle name="Percent 3 2 4 7 3" xfId="24970" xr:uid="{00000000-0005-0000-0000-0000C8610000}"/>
    <cellStyle name="Percent 3 2 4 7 3 2" xfId="24971" xr:uid="{00000000-0005-0000-0000-0000C9610000}"/>
    <cellStyle name="Percent 3 2 4 7 3 3" xfId="24972" xr:uid="{00000000-0005-0000-0000-0000CA610000}"/>
    <cellStyle name="Percent 3 2 4 7 3 4" xfId="24973" xr:uid="{00000000-0005-0000-0000-0000CB610000}"/>
    <cellStyle name="Percent 3 2 4 7 4" xfId="24974" xr:uid="{00000000-0005-0000-0000-0000CC610000}"/>
    <cellStyle name="Percent 3 2 4 7 5" xfId="24975" xr:uid="{00000000-0005-0000-0000-0000CD610000}"/>
    <cellStyle name="Percent 3 2 4 7 6" xfId="24976" xr:uid="{00000000-0005-0000-0000-0000CE610000}"/>
    <cellStyle name="Percent 3 2 4 8" xfId="24977" xr:uid="{00000000-0005-0000-0000-0000CF610000}"/>
    <cellStyle name="Percent 3 2 4 8 2" xfId="24978" xr:uid="{00000000-0005-0000-0000-0000D0610000}"/>
    <cellStyle name="Percent 3 2 4 8 3" xfId="24979" xr:uid="{00000000-0005-0000-0000-0000D1610000}"/>
    <cellStyle name="Percent 3 2 4 8 4" xfId="24980" xr:uid="{00000000-0005-0000-0000-0000D2610000}"/>
    <cellStyle name="Percent 3 2 4 9" xfId="24981" xr:uid="{00000000-0005-0000-0000-0000D3610000}"/>
    <cellStyle name="Percent 3 2 4 9 2" xfId="24982" xr:uid="{00000000-0005-0000-0000-0000D4610000}"/>
    <cellStyle name="Percent 3 2 4 9 3" xfId="24983" xr:uid="{00000000-0005-0000-0000-0000D5610000}"/>
    <cellStyle name="Percent 3 2 4 9 4" xfId="24984" xr:uid="{00000000-0005-0000-0000-0000D6610000}"/>
    <cellStyle name="Percent 3 2 5" xfId="24985" xr:uid="{00000000-0005-0000-0000-0000D7610000}"/>
    <cellStyle name="Percent 3 2 5 10" xfId="24986" xr:uid="{00000000-0005-0000-0000-0000D8610000}"/>
    <cellStyle name="Percent 3 2 5 2" xfId="24987" xr:uid="{00000000-0005-0000-0000-0000D9610000}"/>
    <cellStyle name="Percent 3 2 5 2 2" xfId="24988" xr:uid="{00000000-0005-0000-0000-0000DA610000}"/>
    <cellStyle name="Percent 3 2 5 2 2 2" xfId="24989" xr:uid="{00000000-0005-0000-0000-0000DB610000}"/>
    <cellStyle name="Percent 3 2 5 2 2 2 2" xfId="24990" xr:uid="{00000000-0005-0000-0000-0000DC610000}"/>
    <cellStyle name="Percent 3 2 5 2 2 2 3" xfId="24991" xr:uid="{00000000-0005-0000-0000-0000DD610000}"/>
    <cellStyle name="Percent 3 2 5 2 2 2 4" xfId="24992" xr:uid="{00000000-0005-0000-0000-0000DE610000}"/>
    <cellStyle name="Percent 3 2 5 2 2 3" xfId="24993" xr:uid="{00000000-0005-0000-0000-0000DF610000}"/>
    <cellStyle name="Percent 3 2 5 2 2 3 2" xfId="24994" xr:uid="{00000000-0005-0000-0000-0000E0610000}"/>
    <cellStyle name="Percent 3 2 5 2 2 3 3" xfId="24995" xr:uid="{00000000-0005-0000-0000-0000E1610000}"/>
    <cellStyle name="Percent 3 2 5 2 2 3 4" xfId="24996" xr:uid="{00000000-0005-0000-0000-0000E2610000}"/>
    <cellStyle name="Percent 3 2 5 2 2 4" xfId="24997" xr:uid="{00000000-0005-0000-0000-0000E3610000}"/>
    <cellStyle name="Percent 3 2 5 2 2 5" xfId="24998" xr:uid="{00000000-0005-0000-0000-0000E4610000}"/>
    <cellStyle name="Percent 3 2 5 2 2 6" xfId="24999" xr:uid="{00000000-0005-0000-0000-0000E5610000}"/>
    <cellStyle name="Percent 3 2 5 2 3" xfId="25000" xr:uid="{00000000-0005-0000-0000-0000E6610000}"/>
    <cellStyle name="Percent 3 2 5 2 3 2" xfId="25001" xr:uid="{00000000-0005-0000-0000-0000E7610000}"/>
    <cellStyle name="Percent 3 2 5 2 3 2 2" xfId="25002" xr:uid="{00000000-0005-0000-0000-0000E8610000}"/>
    <cellStyle name="Percent 3 2 5 2 3 2 3" xfId="25003" xr:uid="{00000000-0005-0000-0000-0000E9610000}"/>
    <cellStyle name="Percent 3 2 5 2 3 2 4" xfId="25004" xr:uid="{00000000-0005-0000-0000-0000EA610000}"/>
    <cellStyle name="Percent 3 2 5 2 3 3" xfId="25005" xr:uid="{00000000-0005-0000-0000-0000EB610000}"/>
    <cellStyle name="Percent 3 2 5 2 3 3 2" xfId="25006" xr:uid="{00000000-0005-0000-0000-0000EC610000}"/>
    <cellStyle name="Percent 3 2 5 2 3 3 3" xfId="25007" xr:uid="{00000000-0005-0000-0000-0000ED610000}"/>
    <cellStyle name="Percent 3 2 5 2 3 3 4" xfId="25008" xr:uid="{00000000-0005-0000-0000-0000EE610000}"/>
    <cellStyle name="Percent 3 2 5 2 3 4" xfId="25009" xr:uid="{00000000-0005-0000-0000-0000EF610000}"/>
    <cellStyle name="Percent 3 2 5 2 3 5" xfId="25010" xr:uid="{00000000-0005-0000-0000-0000F0610000}"/>
    <cellStyle name="Percent 3 2 5 2 3 6" xfId="25011" xr:uid="{00000000-0005-0000-0000-0000F1610000}"/>
    <cellStyle name="Percent 3 2 5 2 4" xfId="25012" xr:uid="{00000000-0005-0000-0000-0000F2610000}"/>
    <cellStyle name="Percent 3 2 5 2 4 2" xfId="25013" xr:uid="{00000000-0005-0000-0000-0000F3610000}"/>
    <cellStyle name="Percent 3 2 5 2 4 3" xfId="25014" xr:uid="{00000000-0005-0000-0000-0000F4610000}"/>
    <cellStyle name="Percent 3 2 5 2 4 4" xfId="25015" xr:uid="{00000000-0005-0000-0000-0000F5610000}"/>
    <cellStyle name="Percent 3 2 5 2 5" xfId="25016" xr:uid="{00000000-0005-0000-0000-0000F6610000}"/>
    <cellStyle name="Percent 3 2 5 2 5 2" xfId="25017" xr:uid="{00000000-0005-0000-0000-0000F7610000}"/>
    <cellStyle name="Percent 3 2 5 2 5 3" xfId="25018" xr:uid="{00000000-0005-0000-0000-0000F8610000}"/>
    <cellStyle name="Percent 3 2 5 2 5 4" xfId="25019" xr:uid="{00000000-0005-0000-0000-0000F9610000}"/>
    <cellStyle name="Percent 3 2 5 2 6" xfId="25020" xr:uid="{00000000-0005-0000-0000-0000FA610000}"/>
    <cellStyle name="Percent 3 2 5 2 7" xfId="25021" xr:uid="{00000000-0005-0000-0000-0000FB610000}"/>
    <cellStyle name="Percent 3 2 5 2 8" xfId="25022" xr:uid="{00000000-0005-0000-0000-0000FC610000}"/>
    <cellStyle name="Percent 3 2 5 3" xfId="25023" xr:uid="{00000000-0005-0000-0000-0000FD610000}"/>
    <cellStyle name="Percent 3 2 5 3 2" xfId="25024" xr:uid="{00000000-0005-0000-0000-0000FE610000}"/>
    <cellStyle name="Percent 3 2 5 3 2 2" xfId="25025" xr:uid="{00000000-0005-0000-0000-0000FF610000}"/>
    <cellStyle name="Percent 3 2 5 3 2 2 2" xfId="25026" xr:uid="{00000000-0005-0000-0000-000000620000}"/>
    <cellStyle name="Percent 3 2 5 3 2 2 3" xfId="25027" xr:uid="{00000000-0005-0000-0000-000001620000}"/>
    <cellStyle name="Percent 3 2 5 3 2 2 4" xfId="25028" xr:uid="{00000000-0005-0000-0000-000002620000}"/>
    <cellStyle name="Percent 3 2 5 3 2 3" xfId="25029" xr:uid="{00000000-0005-0000-0000-000003620000}"/>
    <cellStyle name="Percent 3 2 5 3 2 3 2" xfId="25030" xr:uid="{00000000-0005-0000-0000-000004620000}"/>
    <cellStyle name="Percent 3 2 5 3 2 3 3" xfId="25031" xr:uid="{00000000-0005-0000-0000-000005620000}"/>
    <cellStyle name="Percent 3 2 5 3 2 3 4" xfId="25032" xr:uid="{00000000-0005-0000-0000-000006620000}"/>
    <cellStyle name="Percent 3 2 5 3 2 4" xfId="25033" xr:uid="{00000000-0005-0000-0000-000007620000}"/>
    <cellStyle name="Percent 3 2 5 3 2 5" xfId="25034" xr:uid="{00000000-0005-0000-0000-000008620000}"/>
    <cellStyle name="Percent 3 2 5 3 2 6" xfId="25035" xr:uid="{00000000-0005-0000-0000-000009620000}"/>
    <cellStyle name="Percent 3 2 5 3 3" xfId="25036" xr:uid="{00000000-0005-0000-0000-00000A620000}"/>
    <cellStyle name="Percent 3 2 5 3 3 2" xfId="25037" xr:uid="{00000000-0005-0000-0000-00000B620000}"/>
    <cellStyle name="Percent 3 2 5 3 3 2 2" xfId="25038" xr:uid="{00000000-0005-0000-0000-00000C620000}"/>
    <cellStyle name="Percent 3 2 5 3 3 2 3" xfId="25039" xr:uid="{00000000-0005-0000-0000-00000D620000}"/>
    <cellStyle name="Percent 3 2 5 3 3 2 4" xfId="25040" xr:uid="{00000000-0005-0000-0000-00000E620000}"/>
    <cellStyle name="Percent 3 2 5 3 3 3" xfId="25041" xr:uid="{00000000-0005-0000-0000-00000F620000}"/>
    <cellStyle name="Percent 3 2 5 3 3 3 2" xfId="25042" xr:uid="{00000000-0005-0000-0000-000010620000}"/>
    <cellStyle name="Percent 3 2 5 3 3 3 3" xfId="25043" xr:uid="{00000000-0005-0000-0000-000011620000}"/>
    <cellStyle name="Percent 3 2 5 3 3 3 4" xfId="25044" xr:uid="{00000000-0005-0000-0000-000012620000}"/>
    <cellStyle name="Percent 3 2 5 3 3 4" xfId="25045" xr:uid="{00000000-0005-0000-0000-000013620000}"/>
    <cellStyle name="Percent 3 2 5 3 3 5" xfId="25046" xr:uid="{00000000-0005-0000-0000-000014620000}"/>
    <cellStyle name="Percent 3 2 5 3 3 6" xfId="25047" xr:uid="{00000000-0005-0000-0000-000015620000}"/>
    <cellStyle name="Percent 3 2 5 3 4" xfId="25048" xr:uid="{00000000-0005-0000-0000-000016620000}"/>
    <cellStyle name="Percent 3 2 5 3 4 2" xfId="25049" xr:uid="{00000000-0005-0000-0000-000017620000}"/>
    <cellStyle name="Percent 3 2 5 3 4 3" xfId="25050" xr:uid="{00000000-0005-0000-0000-000018620000}"/>
    <cellStyle name="Percent 3 2 5 3 4 4" xfId="25051" xr:uid="{00000000-0005-0000-0000-000019620000}"/>
    <cellStyle name="Percent 3 2 5 3 5" xfId="25052" xr:uid="{00000000-0005-0000-0000-00001A620000}"/>
    <cellStyle name="Percent 3 2 5 3 5 2" xfId="25053" xr:uid="{00000000-0005-0000-0000-00001B620000}"/>
    <cellStyle name="Percent 3 2 5 3 5 3" xfId="25054" xr:uid="{00000000-0005-0000-0000-00001C620000}"/>
    <cellStyle name="Percent 3 2 5 3 5 4" xfId="25055" xr:uid="{00000000-0005-0000-0000-00001D620000}"/>
    <cellStyle name="Percent 3 2 5 3 6" xfId="25056" xr:uid="{00000000-0005-0000-0000-00001E620000}"/>
    <cellStyle name="Percent 3 2 5 3 7" xfId="25057" xr:uid="{00000000-0005-0000-0000-00001F620000}"/>
    <cellStyle name="Percent 3 2 5 3 8" xfId="25058" xr:uid="{00000000-0005-0000-0000-000020620000}"/>
    <cellStyle name="Percent 3 2 5 4" xfId="25059" xr:uid="{00000000-0005-0000-0000-000021620000}"/>
    <cellStyle name="Percent 3 2 5 4 2" xfId="25060" xr:uid="{00000000-0005-0000-0000-000022620000}"/>
    <cellStyle name="Percent 3 2 5 4 2 2" xfId="25061" xr:uid="{00000000-0005-0000-0000-000023620000}"/>
    <cellStyle name="Percent 3 2 5 4 2 3" xfId="25062" xr:uid="{00000000-0005-0000-0000-000024620000}"/>
    <cellStyle name="Percent 3 2 5 4 2 4" xfId="25063" xr:uid="{00000000-0005-0000-0000-000025620000}"/>
    <cellStyle name="Percent 3 2 5 4 3" xfId="25064" xr:uid="{00000000-0005-0000-0000-000026620000}"/>
    <cellStyle name="Percent 3 2 5 4 3 2" xfId="25065" xr:uid="{00000000-0005-0000-0000-000027620000}"/>
    <cellStyle name="Percent 3 2 5 4 3 3" xfId="25066" xr:uid="{00000000-0005-0000-0000-000028620000}"/>
    <cellStyle name="Percent 3 2 5 4 3 4" xfId="25067" xr:uid="{00000000-0005-0000-0000-000029620000}"/>
    <cellStyle name="Percent 3 2 5 4 4" xfId="25068" xr:uid="{00000000-0005-0000-0000-00002A620000}"/>
    <cellStyle name="Percent 3 2 5 4 5" xfId="25069" xr:uid="{00000000-0005-0000-0000-00002B620000}"/>
    <cellStyle name="Percent 3 2 5 4 6" xfId="25070" xr:uid="{00000000-0005-0000-0000-00002C620000}"/>
    <cellStyle name="Percent 3 2 5 5" xfId="25071" xr:uid="{00000000-0005-0000-0000-00002D620000}"/>
    <cellStyle name="Percent 3 2 5 5 2" xfId="25072" xr:uid="{00000000-0005-0000-0000-00002E620000}"/>
    <cellStyle name="Percent 3 2 5 5 2 2" xfId="25073" xr:uid="{00000000-0005-0000-0000-00002F620000}"/>
    <cellStyle name="Percent 3 2 5 5 2 3" xfId="25074" xr:uid="{00000000-0005-0000-0000-000030620000}"/>
    <cellStyle name="Percent 3 2 5 5 2 4" xfId="25075" xr:uid="{00000000-0005-0000-0000-000031620000}"/>
    <cellStyle name="Percent 3 2 5 5 3" xfId="25076" xr:uid="{00000000-0005-0000-0000-000032620000}"/>
    <cellStyle name="Percent 3 2 5 5 3 2" xfId="25077" xr:uid="{00000000-0005-0000-0000-000033620000}"/>
    <cellStyle name="Percent 3 2 5 5 3 3" xfId="25078" xr:uid="{00000000-0005-0000-0000-000034620000}"/>
    <cellStyle name="Percent 3 2 5 5 3 4" xfId="25079" xr:uid="{00000000-0005-0000-0000-000035620000}"/>
    <cellStyle name="Percent 3 2 5 5 4" xfId="25080" xr:uid="{00000000-0005-0000-0000-000036620000}"/>
    <cellStyle name="Percent 3 2 5 5 5" xfId="25081" xr:uid="{00000000-0005-0000-0000-000037620000}"/>
    <cellStyle name="Percent 3 2 5 5 6" xfId="25082" xr:uid="{00000000-0005-0000-0000-000038620000}"/>
    <cellStyle name="Percent 3 2 5 6" xfId="25083" xr:uid="{00000000-0005-0000-0000-000039620000}"/>
    <cellStyle name="Percent 3 2 5 6 2" xfId="25084" xr:uid="{00000000-0005-0000-0000-00003A620000}"/>
    <cellStyle name="Percent 3 2 5 6 3" xfId="25085" xr:uid="{00000000-0005-0000-0000-00003B620000}"/>
    <cellStyle name="Percent 3 2 5 6 4" xfId="25086" xr:uid="{00000000-0005-0000-0000-00003C620000}"/>
    <cellStyle name="Percent 3 2 5 7" xfId="25087" xr:uid="{00000000-0005-0000-0000-00003D620000}"/>
    <cellStyle name="Percent 3 2 5 7 2" xfId="25088" xr:uid="{00000000-0005-0000-0000-00003E620000}"/>
    <cellStyle name="Percent 3 2 5 7 3" xfId="25089" xr:uid="{00000000-0005-0000-0000-00003F620000}"/>
    <cellStyle name="Percent 3 2 5 7 4" xfId="25090" xr:uid="{00000000-0005-0000-0000-000040620000}"/>
    <cellStyle name="Percent 3 2 5 8" xfId="25091" xr:uid="{00000000-0005-0000-0000-000041620000}"/>
    <cellStyle name="Percent 3 2 5 9" xfId="25092" xr:uid="{00000000-0005-0000-0000-000042620000}"/>
    <cellStyle name="Percent 3 2 6" xfId="25093" xr:uid="{00000000-0005-0000-0000-000043620000}"/>
    <cellStyle name="Percent 3 2 6 2" xfId="25094" xr:uid="{00000000-0005-0000-0000-000044620000}"/>
    <cellStyle name="Percent 3 2 6 2 2" xfId="25095" xr:uid="{00000000-0005-0000-0000-000045620000}"/>
    <cellStyle name="Percent 3 2 6 2 2 2" xfId="25096" xr:uid="{00000000-0005-0000-0000-000046620000}"/>
    <cellStyle name="Percent 3 2 6 2 2 3" xfId="25097" xr:uid="{00000000-0005-0000-0000-000047620000}"/>
    <cellStyle name="Percent 3 2 6 2 2 4" xfId="25098" xr:uid="{00000000-0005-0000-0000-000048620000}"/>
    <cellStyle name="Percent 3 2 6 2 3" xfId="25099" xr:uid="{00000000-0005-0000-0000-000049620000}"/>
    <cellStyle name="Percent 3 2 6 2 3 2" xfId="25100" xr:uid="{00000000-0005-0000-0000-00004A620000}"/>
    <cellStyle name="Percent 3 2 6 2 3 3" xfId="25101" xr:uid="{00000000-0005-0000-0000-00004B620000}"/>
    <cellStyle name="Percent 3 2 6 2 3 4" xfId="25102" xr:uid="{00000000-0005-0000-0000-00004C620000}"/>
    <cellStyle name="Percent 3 2 6 2 4" xfId="25103" xr:uid="{00000000-0005-0000-0000-00004D620000}"/>
    <cellStyle name="Percent 3 2 6 2 5" xfId="25104" xr:uid="{00000000-0005-0000-0000-00004E620000}"/>
    <cellStyle name="Percent 3 2 6 2 6" xfId="25105" xr:uid="{00000000-0005-0000-0000-00004F620000}"/>
    <cellStyle name="Percent 3 2 6 3" xfId="25106" xr:uid="{00000000-0005-0000-0000-000050620000}"/>
    <cellStyle name="Percent 3 2 6 3 2" xfId="25107" xr:uid="{00000000-0005-0000-0000-000051620000}"/>
    <cellStyle name="Percent 3 2 6 3 2 2" xfId="25108" xr:uid="{00000000-0005-0000-0000-000052620000}"/>
    <cellStyle name="Percent 3 2 6 3 2 3" xfId="25109" xr:uid="{00000000-0005-0000-0000-000053620000}"/>
    <cellStyle name="Percent 3 2 6 3 2 4" xfId="25110" xr:uid="{00000000-0005-0000-0000-000054620000}"/>
    <cellStyle name="Percent 3 2 6 3 3" xfId="25111" xr:uid="{00000000-0005-0000-0000-000055620000}"/>
    <cellStyle name="Percent 3 2 6 3 3 2" xfId="25112" xr:uid="{00000000-0005-0000-0000-000056620000}"/>
    <cellStyle name="Percent 3 2 6 3 3 3" xfId="25113" xr:uid="{00000000-0005-0000-0000-000057620000}"/>
    <cellStyle name="Percent 3 2 6 3 3 4" xfId="25114" xr:uid="{00000000-0005-0000-0000-000058620000}"/>
    <cellStyle name="Percent 3 2 6 3 4" xfId="25115" xr:uid="{00000000-0005-0000-0000-000059620000}"/>
    <cellStyle name="Percent 3 2 6 3 5" xfId="25116" xr:uid="{00000000-0005-0000-0000-00005A620000}"/>
    <cellStyle name="Percent 3 2 6 3 6" xfId="25117" xr:uid="{00000000-0005-0000-0000-00005B620000}"/>
    <cellStyle name="Percent 3 2 6 4" xfId="25118" xr:uid="{00000000-0005-0000-0000-00005C620000}"/>
    <cellStyle name="Percent 3 2 6 4 2" xfId="25119" xr:uid="{00000000-0005-0000-0000-00005D620000}"/>
    <cellStyle name="Percent 3 2 6 4 3" xfId="25120" xr:uid="{00000000-0005-0000-0000-00005E620000}"/>
    <cellStyle name="Percent 3 2 6 4 4" xfId="25121" xr:uid="{00000000-0005-0000-0000-00005F620000}"/>
    <cellStyle name="Percent 3 2 6 5" xfId="25122" xr:uid="{00000000-0005-0000-0000-000060620000}"/>
    <cellStyle name="Percent 3 2 6 5 2" xfId="25123" xr:uid="{00000000-0005-0000-0000-000061620000}"/>
    <cellStyle name="Percent 3 2 6 5 3" xfId="25124" xr:uid="{00000000-0005-0000-0000-000062620000}"/>
    <cellStyle name="Percent 3 2 6 5 4" xfId="25125" xr:uid="{00000000-0005-0000-0000-000063620000}"/>
    <cellStyle name="Percent 3 2 6 6" xfId="25126" xr:uid="{00000000-0005-0000-0000-000064620000}"/>
    <cellStyle name="Percent 3 2 6 7" xfId="25127" xr:uid="{00000000-0005-0000-0000-000065620000}"/>
    <cellStyle name="Percent 3 2 6 8" xfId="25128" xr:uid="{00000000-0005-0000-0000-000066620000}"/>
    <cellStyle name="Percent 3 2 7" xfId="25129" xr:uid="{00000000-0005-0000-0000-000067620000}"/>
    <cellStyle name="Percent 3 2 7 2" xfId="25130" xr:uid="{00000000-0005-0000-0000-000068620000}"/>
    <cellStyle name="Percent 3 2 7 2 2" xfId="25131" xr:uid="{00000000-0005-0000-0000-000069620000}"/>
    <cellStyle name="Percent 3 2 7 2 2 2" xfId="25132" xr:uid="{00000000-0005-0000-0000-00006A620000}"/>
    <cellStyle name="Percent 3 2 7 2 2 3" xfId="25133" xr:uid="{00000000-0005-0000-0000-00006B620000}"/>
    <cellStyle name="Percent 3 2 7 2 2 4" xfId="25134" xr:uid="{00000000-0005-0000-0000-00006C620000}"/>
    <cellStyle name="Percent 3 2 7 2 3" xfId="25135" xr:uid="{00000000-0005-0000-0000-00006D620000}"/>
    <cellStyle name="Percent 3 2 7 2 3 2" xfId="25136" xr:uid="{00000000-0005-0000-0000-00006E620000}"/>
    <cellStyle name="Percent 3 2 7 2 3 3" xfId="25137" xr:uid="{00000000-0005-0000-0000-00006F620000}"/>
    <cellStyle name="Percent 3 2 7 2 3 4" xfId="25138" xr:uid="{00000000-0005-0000-0000-000070620000}"/>
    <cellStyle name="Percent 3 2 7 2 4" xfId="25139" xr:uid="{00000000-0005-0000-0000-000071620000}"/>
    <cellStyle name="Percent 3 2 7 2 5" xfId="25140" xr:uid="{00000000-0005-0000-0000-000072620000}"/>
    <cellStyle name="Percent 3 2 7 2 6" xfId="25141" xr:uid="{00000000-0005-0000-0000-000073620000}"/>
    <cellStyle name="Percent 3 2 7 3" xfId="25142" xr:uid="{00000000-0005-0000-0000-000074620000}"/>
    <cellStyle name="Percent 3 2 7 3 2" xfId="25143" xr:uid="{00000000-0005-0000-0000-000075620000}"/>
    <cellStyle name="Percent 3 2 7 3 2 2" xfId="25144" xr:uid="{00000000-0005-0000-0000-000076620000}"/>
    <cellStyle name="Percent 3 2 7 3 2 3" xfId="25145" xr:uid="{00000000-0005-0000-0000-000077620000}"/>
    <cellStyle name="Percent 3 2 7 3 2 4" xfId="25146" xr:uid="{00000000-0005-0000-0000-000078620000}"/>
    <cellStyle name="Percent 3 2 7 3 3" xfId="25147" xr:uid="{00000000-0005-0000-0000-000079620000}"/>
    <cellStyle name="Percent 3 2 7 3 3 2" xfId="25148" xr:uid="{00000000-0005-0000-0000-00007A620000}"/>
    <cellStyle name="Percent 3 2 7 3 3 3" xfId="25149" xr:uid="{00000000-0005-0000-0000-00007B620000}"/>
    <cellStyle name="Percent 3 2 7 3 3 4" xfId="25150" xr:uid="{00000000-0005-0000-0000-00007C620000}"/>
    <cellStyle name="Percent 3 2 7 3 4" xfId="25151" xr:uid="{00000000-0005-0000-0000-00007D620000}"/>
    <cellStyle name="Percent 3 2 7 3 5" xfId="25152" xr:uid="{00000000-0005-0000-0000-00007E620000}"/>
    <cellStyle name="Percent 3 2 7 3 6" xfId="25153" xr:uid="{00000000-0005-0000-0000-00007F620000}"/>
    <cellStyle name="Percent 3 2 7 4" xfId="25154" xr:uid="{00000000-0005-0000-0000-000080620000}"/>
    <cellStyle name="Percent 3 2 7 4 2" xfId="25155" xr:uid="{00000000-0005-0000-0000-000081620000}"/>
    <cellStyle name="Percent 3 2 7 4 3" xfId="25156" xr:uid="{00000000-0005-0000-0000-000082620000}"/>
    <cellStyle name="Percent 3 2 7 4 4" xfId="25157" xr:uid="{00000000-0005-0000-0000-000083620000}"/>
    <cellStyle name="Percent 3 2 7 5" xfId="25158" xr:uid="{00000000-0005-0000-0000-000084620000}"/>
    <cellStyle name="Percent 3 2 7 5 2" xfId="25159" xr:uid="{00000000-0005-0000-0000-000085620000}"/>
    <cellStyle name="Percent 3 2 7 5 3" xfId="25160" xr:uid="{00000000-0005-0000-0000-000086620000}"/>
    <cellStyle name="Percent 3 2 7 5 4" xfId="25161" xr:uid="{00000000-0005-0000-0000-000087620000}"/>
    <cellStyle name="Percent 3 2 7 6" xfId="25162" xr:uid="{00000000-0005-0000-0000-000088620000}"/>
    <cellStyle name="Percent 3 2 7 7" xfId="25163" xr:uid="{00000000-0005-0000-0000-000089620000}"/>
    <cellStyle name="Percent 3 2 7 8" xfId="25164" xr:uid="{00000000-0005-0000-0000-00008A620000}"/>
    <cellStyle name="Percent 3 2 8" xfId="25165" xr:uid="{00000000-0005-0000-0000-00008B620000}"/>
    <cellStyle name="Percent 3 2 8 2" xfId="25166" xr:uid="{00000000-0005-0000-0000-00008C620000}"/>
    <cellStyle name="Percent 3 2 8 2 2" xfId="25167" xr:uid="{00000000-0005-0000-0000-00008D620000}"/>
    <cellStyle name="Percent 3 2 8 2 2 2" xfId="25168" xr:uid="{00000000-0005-0000-0000-00008E620000}"/>
    <cellStyle name="Percent 3 2 8 2 2 3" xfId="25169" xr:uid="{00000000-0005-0000-0000-00008F620000}"/>
    <cellStyle name="Percent 3 2 8 2 2 4" xfId="25170" xr:uid="{00000000-0005-0000-0000-000090620000}"/>
    <cellStyle name="Percent 3 2 8 2 3" xfId="25171" xr:uid="{00000000-0005-0000-0000-000091620000}"/>
    <cellStyle name="Percent 3 2 8 2 3 2" xfId="25172" xr:uid="{00000000-0005-0000-0000-000092620000}"/>
    <cellStyle name="Percent 3 2 8 2 3 3" xfId="25173" xr:uid="{00000000-0005-0000-0000-000093620000}"/>
    <cellStyle name="Percent 3 2 8 2 3 4" xfId="25174" xr:uid="{00000000-0005-0000-0000-000094620000}"/>
    <cellStyle name="Percent 3 2 8 2 4" xfId="25175" xr:uid="{00000000-0005-0000-0000-000095620000}"/>
    <cellStyle name="Percent 3 2 8 2 5" xfId="25176" xr:uid="{00000000-0005-0000-0000-000096620000}"/>
    <cellStyle name="Percent 3 2 8 2 6" xfId="25177" xr:uid="{00000000-0005-0000-0000-000097620000}"/>
    <cellStyle name="Percent 3 2 8 3" xfId="25178" xr:uid="{00000000-0005-0000-0000-000098620000}"/>
    <cellStyle name="Percent 3 2 8 3 2" xfId="25179" xr:uid="{00000000-0005-0000-0000-000099620000}"/>
    <cellStyle name="Percent 3 2 8 3 2 2" xfId="25180" xr:uid="{00000000-0005-0000-0000-00009A620000}"/>
    <cellStyle name="Percent 3 2 8 3 2 3" xfId="25181" xr:uid="{00000000-0005-0000-0000-00009B620000}"/>
    <cellStyle name="Percent 3 2 8 3 2 4" xfId="25182" xr:uid="{00000000-0005-0000-0000-00009C620000}"/>
    <cellStyle name="Percent 3 2 8 3 3" xfId="25183" xr:uid="{00000000-0005-0000-0000-00009D620000}"/>
    <cellStyle name="Percent 3 2 8 3 3 2" xfId="25184" xr:uid="{00000000-0005-0000-0000-00009E620000}"/>
    <cellStyle name="Percent 3 2 8 3 3 3" xfId="25185" xr:uid="{00000000-0005-0000-0000-00009F620000}"/>
    <cellStyle name="Percent 3 2 8 3 3 4" xfId="25186" xr:uid="{00000000-0005-0000-0000-0000A0620000}"/>
    <cellStyle name="Percent 3 2 8 3 4" xfId="25187" xr:uid="{00000000-0005-0000-0000-0000A1620000}"/>
    <cellStyle name="Percent 3 2 8 3 5" xfId="25188" xr:uid="{00000000-0005-0000-0000-0000A2620000}"/>
    <cellStyle name="Percent 3 2 8 3 6" xfId="25189" xr:uid="{00000000-0005-0000-0000-0000A3620000}"/>
    <cellStyle name="Percent 3 2 8 4" xfId="25190" xr:uid="{00000000-0005-0000-0000-0000A4620000}"/>
    <cellStyle name="Percent 3 2 8 4 2" xfId="25191" xr:uid="{00000000-0005-0000-0000-0000A5620000}"/>
    <cellStyle name="Percent 3 2 8 4 3" xfId="25192" xr:uid="{00000000-0005-0000-0000-0000A6620000}"/>
    <cellStyle name="Percent 3 2 8 4 4" xfId="25193" xr:uid="{00000000-0005-0000-0000-0000A7620000}"/>
    <cellStyle name="Percent 3 2 8 5" xfId="25194" xr:uid="{00000000-0005-0000-0000-0000A8620000}"/>
    <cellStyle name="Percent 3 2 8 5 2" xfId="25195" xr:uid="{00000000-0005-0000-0000-0000A9620000}"/>
    <cellStyle name="Percent 3 2 8 5 3" xfId="25196" xr:uid="{00000000-0005-0000-0000-0000AA620000}"/>
    <cellStyle name="Percent 3 2 8 5 4" xfId="25197" xr:uid="{00000000-0005-0000-0000-0000AB620000}"/>
    <cellStyle name="Percent 3 2 8 6" xfId="25198" xr:uid="{00000000-0005-0000-0000-0000AC620000}"/>
    <cellStyle name="Percent 3 2 8 7" xfId="25199" xr:uid="{00000000-0005-0000-0000-0000AD620000}"/>
    <cellStyle name="Percent 3 2 8 8" xfId="25200" xr:uid="{00000000-0005-0000-0000-0000AE620000}"/>
    <cellStyle name="Percent 3 2 9" xfId="25201" xr:uid="{00000000-0005-0000-0000-0000AF620000}"/>
    <cellStyle name="Percent 3 2 9 2" xfId="25202" xr:uid="{00000000-0005-0000-0000-0000B0620000}"/>
    <cellStyle name="Percent 3 2 9 2 2" xfId="25203" xr:uid="{00000000-0005-0000-0000-0000B1620000}"/>
    <cellStyle name="Percent 3 2 9 2 3" xfId="25204" xr:uid="{00000000-0005-0000-0000-0000B2620000}"/>
    <cellStyle name="Percent 3 2 9 2 4" xfId="25205" xr:uid="{00000000-0005-0000-0000-0000B3620000}"/>
    <cellStyle name="Percent 3 2 9 3" xfId="25206" xr:uid="{00000000-0005-0000-0000-0000B4620000}"/>
    <cellStyle name="Percent 3 2 9 3 2" xfId="25207" xr:uid="{00000000-0005-0000-0000-0000B5620000}"/>
    <cellStyle name="Percent 3 2 9 3 3" xfId="25208" xr:uid="{00000000-0005-0000-0000-0000B6620000}"/>
    <cellStyle name="Percent 3 2 9 3 4" xfId="25209" xr:uid="{00000000-0005-0000-0000-0000B7620000}"/>
    <cellStyle name="Percent 3 2 9 4" xfId="25210" xr:uid="{00000000-0005-0000-0000-0000B8620000}"/>
    <cellStyle name="Percent 3 2 9 5" xfId="25211" xr:uid="{00000000-0005-0000-0000-0000B9620000}"/>
    <cellStyle name="Percent 3 2 9 6" xfId="25212" xr:uid="{00000000-0005-0000-0000-0000BA620000}"/>
    <cellStyle name="Percent 3 20" xfId="25213" xr:uid="{00000000-0005-0000-0000-0000BB620000}"/>
    <cellStyle name="Percent 3 21" xfId="25214" xr:uid="{00000000-0005-0000-0000-0000BC620000}"/>
    <cellStyle name="Percent 3 22" xfId="25215" xr:uid="{00000000-0005-0000-0000-0000BD620000}"/>
    <cellStyle name="Percent 3 3" xfId="25216" xr:uid="{00000000-0005-0000-0000-0000BE620000}"/>
    <cellStyle name="Percent 3 3 10" xfId="25217" xr:uid="{00000000-0005-0000-0000-0000BF620000}"/>
    <cellStyle name="Percent 3 3 10 2" xfId="25218" xr:uid="{00000000-0005-0000-0000-0000C0620000}"/>
    <cellStyle name="Percent 3 3 10 2 2" xfId="25219" xr:uid="{00000000-0005-0000-0000-0000C1620000}"/>
    <cellStyle name="Percent 3 3 10 2 3" xfId="25220" xr:uid="{00000000-0005-0000-0000-0000C2620000}"/>
    <cellStyle name="Percent 3 3 10 2 4" xfId="25221" xr:uid="{00000000-0005-0000-0000-0000C3620000}"/>
    <cellStyle name="Percent 3 3 10 3" xfId="25222" xr:uid="{00000000-0005-0000-0000-0000C4620000}"/>
    <cellStyle name="Percent 3 3 10 3 2" xfId="25223" xr:uid="{00000000-0005-0000-0000-0000C5620000}"/>
    <cellStyle name="Percent 3 3 10 3 3" xfId="25224" xr:uid="{00000000-0005-0000-0000-0000C6620000}"/>
    <cellStyle name="Percent 3 3 10 3 4" xfId="25225" xr:uid="{00000000-0005-0000-0000-0000C7620000}"/>
    <cellStyle name="Percent 3 3 10 4" xfId="25226" xr:uid="{00000000-0005-0000-0000-0000C8620000}"/>
    <cellStyle name="Percent 3 3 10 5" xfId="25227" xr:uid="{00000000-0005-0000-0000-0000C9620000}"/>
    <cellStyle name="Percent 3 3 10 6" xfId="25228" xr:uid="{00000000-0005-0000-0000-0000CA620000}"/>
    <cellStyle name="Percent 3 3 11" xfId="25229" xr:uid="{00000000-0005-0000-0000-0000CB620000}"/>
    <cellStyle name="Percent 3 3 11 2" xfId="25230" xr:uid="{00000000-0005-0000-0000-0000CC620000}"/>
    <cellStyle name="Percent 3 3 11 3" xfId="25231" xr:uid="{00000000-0005-0000-0000-0000CD620000}"/>
    <cellStyle name="Percent 3 3 11 4" xfId="25232" xr:uid="{00000000-0005-0000-0000-0000CE620000}"/>
    <cellStyle name="Percent 3 3 12" xfId="25233" xr:uid="{00000000-0005-0000-0000-0000CF620000}"/>
    <cellStyle name="Percent 3 3 12 2" xfId="25234" xr:uid="{00000000-0005-0000-0000-0000D0620000}"/>
    <cellStyle name="Percent 3 3 12 3" xfId="25235" xr:uid="{00000000-0005-0000-0000-0000D1620000}"/>
    <cellStyle name="Percent 3 3 12 4" xfId="25236" xr:uid="{00000000-0005-0000-0000-0000D2620000}"/>
    <cellStyle name="Percent 3 3 13" xfId="25237" xr:uid="{00000000-0005-0000-0000-0000D3620000}"/>
    <cellStyle name="Percent 3 3 13 2" xfId="25238" xr:uid="{00000000-0005-0000-0000-0000D4620000}"/>
    <cellStyle name="Percent 3 3 13 3" xfId="25239" xr:uid="{00000000-0005-0000-0000-0000D5620000}"/>
    <cellStyle name="Percent 3 3 13 4" xfId="25240" xr:uid="{00000000-0005-0000-0000-0000D6620000}"/>
    <cellStyle name="Percent 3 3 14" xfId="25241" xr:uid="{00000000-0005-0000-0000-0000D7620000}"/>
    <cellStyle name="Percent 3 3 15" xfId="25242" xr:uid="{00000000-0005-0000-0000-0000D8620000}"/>
    <cellStyle name="Percent 3 3 16" xfId="25243" xr:uid="{00000000-0005-0000-0000-0000D9620000}"/>
    <cellStyle name="Percent 3 3 17" xfId="25244" xr:uid="{00000000-0005-0000-0000-0000DA620000}"/>
    <cellStyle name="Percent 3 3 18" xfId="25245" xr:uid="{00000000-0005-0000-0000-0000DB620000}"/>
    <cellStyle name="Percent 3 3 2" xfId="25246" xr:uid="{00000000-0005-0000-0000-0000DC620000}"/>
    <cellStyle name="Percent 3 3 2 10" xfId="25247" xr:uid="{00000000-0005-0000-0000-0000DD620000}"/>
    <cellStyle name="Percent 3 3 2 10 2" xfId="25248" xr:uid="{00000000-0005-0000-0000-0000DE620000}"/>
    <cellStyle name="Percent 3 3 2 10 3" xfId="25249" xr:uid="{00000000-0005-0000-0000-0000DF620000}"/>
    <cellStyle name="Percent 3 3 2 10 4" xfId="25250" xr:uid="{00000000-0005-0000-0000-0000E0620000}"/>
    <cellStyle name="Percent 3 3 2 11" xfId="25251" xr:uid="{00000000-0005-0000-0000-0000E1620000}"/>
    <cellStyle name="Percent 3 3 2 11 2" xfId="25252" xr:uid="{00000000-0005-0000-0000-0000E2620000}"/>
    <cellStyle name="Percent 3 3 2 11 3" xfId="25253" xr:uid="{00000000-0005-0000-0000-0000E3620000}"/>
    <cellStyle name="Percent 3 3 2 11 4" xfId="25254" xr:uid="{00000000-0005-0000-0000-0000E4620000}"/>
    <cellStyle name="Percent 3 3 2 12" xfId="25255" xr:uid="{00000000-0005-0000-0000-0000E5620000}"/>
    <cellStyle name="Percent 3 3 2 12 2" xfId="25256" xr:uid="{00000000-0005-0000-0000-0000E6620000}"/>
    <cellStyle name="Percent 3 3 2 12 3" xfId="25257" xr:uid="{00000000-0005-0000-0000-0000E7620000}"/>
    <cellStyle name="Percent 3 3 2 12 4" xfId="25258" xr:uid="{00000000-0005-0000-0000-0000E8620000}"/>
    <cellStyle name="Percent 3 3 2 13" xfId="25259" xr:uid="{00000000-0005-0000-0000-0000E9620000}"/>
    <cellStyle name="Percent 3 3 2 14" xfId="25260" xr:uid="{00000000-0005-0000-0000-0000EA620000}"/>
    <cellStyle name="Percent 3 3 2 15" xfId="25261" xr:uid="{00000000-0005-0000-0000-0000EB620000}"/>
    <cellStyle name="Percent 3 3 2 16" xfId="25262" xr:uid="{00000000-0005-0000-0000-0000EC620000}"/>
    <cellStyle name="Percent 3 3 2 17" xfId="25263" xr:uid="{00000000-0005-0000-0000-0000ED620000}"/>
    <cellStyle name="Percent 3 3 2 2" xfId="25264" xr:uid="{00000000-0005-0000-0000-0000EE620000}"/>
    <cellStyle name="Percent 3 3 2 2 10" xfId="25265" xr:uid="{00000000-0005-0000-0000-0000EF620000}"/>
    <cellStyle name="Percent 3 3 2 2 10 2" xfId="25266" xr:uid="{00000000-0005-0000-0000-0000F0620000}"/>
    <cellStyle name="Percent 3 3 2 2 10 3" xfId="25267" xr:uid="{00000000-0005-0000-0000-0000F1620000}"/>
    <cellStyle name="Percent 3 3 2 2 10 4" xfId="25268" xr:uid="{00000000-0005-0000-0000-0000F2620000}"/>
    <cellStyle name="Percent 3 3 2 2 11" xfId="25269" xr:uid="{00000000-0005-0000-0000-0000F3620000}"/>
    <cellStyle name="Percent 3 3 2 2 12" xfId="25270" xr:uid="{00000000-0005-0000-0000-0000F4620000}"/>
    <cellStyle name="Percent 3 3 2 2 13" xfId="25271" xr:uid="{00000000-0005-0000-0000-0000F5620000}"/>
    <cellStyle name="Percent 3 3 2 2 2" xfId="25272" xr:uid="{00000000-0005-0000-0000-0000F6620000}"/>
    <cellStyle name="Percent 3 3 2 2 2 10" xfId="25273" xr:uid="{00000000-0005-0000-0000-0000F7620000}"/>
    <cellStyle name="Percent 3 3 2 2 2 11" xfId="25274" xr:uid="{00000000-0005-0000-0000-0000F8620000}"/>
    <cellStyle name="Percent 3 3 2 2 2 12" xfId="25275" xr:uid="{00000000-0005-0000-0000-0000F9620000}"/>
    <cellStyle name="Percent 3 3 2 2 2 2" xfId="25276" xr:uid="{00000000-0005-0000-0000-0000FA620000}"/>
    <cellStyle name="Percent 3 3 2 2 2 2 10" xfId="25277" xr:uid="{00000000-0005-0000-0000-0000FB620000}"/>
    <cellStyle name="Percent 3 3 2 2 2 2 2" xfId="25278" xr:uid="{00000000-0005-0000-0000-0000FC620000}"/>
    <cellStyle name="Percent 3 3 2 2 2 2 2 2" xfId="25279" xr:uid="{00000000-0005-0000-0000-0000FD620000}"/>
    <cellStyle name="Percent 3 3 2 2 2 2 2 2 2" xfId="25280" xr:uid="{00000000-0005-0000-0000-0000FE620000}"/>
    <cellStyle name="Percent 3 3 2 2 2 2 2 2 2 2" xfId="25281" xr:uid="{00000000-0005-0000-0000-0000FF620000}"/>
    <cellStyle name="Percent 3 3 2 2 2 2 2 2 2 3" xfId="25282" xr:uid="{00000000-0005-0000-0000-000000630000}"/>
    <cellStyle name="Percent 3 3 2 2 2 2 2 2 2 4" xfId="25283" xr:uid="{00000000-0005-0000-0000-000001630000}"/>
    <cellStyle name="Percent 3 3 2 2 2 2 2 2 3" xfId="25284" xr:uid="{00000000-0005-0000-0000-000002630000}"/>
    <cellStyle name="Percent 3 3 2 2 2 2 2 2 3 2" xfId="25285" xr:uid="{00000000-0005-0000-0000-000003630000}"/>
    <cellStyle name="Percent 3 3 2 2 2 2 2 2 3 3" xfId="25286" xr:uid="{00000000-0005-0000-0000-000004630000}"/>
    <cellStyle name="Percent 3 3 2 2 2 2 2 2 3 4" xfId="25287" xr:uid="{00000000-0005-0000-0000-000005630000}"/>
    <cellStyle name="Percent 3 3 2 2 2 2 2 2 4" xfId="25288" xr:uid="{00000000-0005-0000-0000-000006630000}"/>
    <cellStyle name="Percent 3 3 2 2 2 2 2 2 5" xfId="25289" xr:uid="{00000000-0005-0000-0000-000007630000}"/>
    <cellStyle name="Percent 3 3 2 2 2 2 2 2 6" xfId="25290" xr:uid="{00000000-0005-0000-0000-000008630000}"/>
    <cellStyle name="Percent 3 3 2 2 2 2 2 3" xfId="25291" xr:uid="{00000000-0005-0000-0000-000009630000}"/>
    <cellStyle name="Percent 3 3 2 2 2 2 2 3 2" xfId="25292" xr:uid="{00000000-0005-0000-0000-00000A630000}"/>
    <cellStyle name="Percent 3 3 2 2 2 2 2 3 2 2" xfId="25293" xr:uid="{00000000-0005-0000-0000-00000B630000}"/>
    <cellStyle name="Percent 3 3 2 2 2 2 2 3 2 3" xfId="25294" xr:uid="{00000000-0005-0000-0000-00000C630000}"/>
    <cellStyle name="Percent 3 3 2 2 2 2 2 3 2 4" xfId="25295" xr:uid="{00000000-0005-0000-0000-00000D630000}"/>
    <cellStyle name="Percent 3 3 2 2 2 2 2 3 3" xfId="25296" xr:uid="{00000000-0005-0000-0000-00000E630000}"/>
    <cellStyle name="Percent 3 3 2 2 2 2 2 3 3 2" xfId="25297" xr:uid="{00000000-0005-0000-0000-00000F630000}"/>
    <cellStyle name="Percent 3 3 2 2 2 2 2 3 3 3" xfId="25298" xr:uid="{00000000-0005-0000-0000-000010630000}"/>
    <cellStyle name="Percent 3 3 2 2 2 2 2 3 3 4" xfId="25299" xr:uid="{00000000-0005-0000-0000-000011630000}"/>
    <cellStyle name="Percent 3 3 2 2 2 2 2 3 4" xfId="25300" xr:uid="{00000000-0005-0000-0000-000012630000}"/>
    <cellStyle name="Percent 3 3 2 2 2 2 2 3 5" xfId="25301" xr:uid="{00000000-0005-0000-0000-000013630000}"/>
    <cellStyle name="Percent 3 3 2 2 2 2 2 3 6" xfId="25302" xr:uid="{00000000-0005-0000-0000-000014630000}"/>
    <cellStyle name="Percent 3 3 2 2 2 2 2 4" xfId="25303" xr:uid="{00000000-0005-0000-0000-000015630000}"/>
    <cellStyle name="Percent 3 3 2 2 2 2 2 4 2" xfId="25304" xr:uid="{00000000-0005-0000-0000-000016630000}"/>
    <cellStyle name="Percent 3 3 2 2 2 2 2 4 3" xfId="25305" xr:uid="{00000000-0005-0000-0000-000017630000}"/>
    <cellStyle name="Percent 3 3 2 2 2 2 2 4 4" xfId="25306" xr:uid="{00000000-0005-0000-0000-000018630000}"/>
    <cellStyle name="Percent 3 3 2 2 2 2 2 5" xfId="25307" xr:uid="{00000000-0005-0000-0000-000019630000}"/>
    <cellStyle name="Percent 3 3 2 2 2 2 2 5 2" xfId="25308" xr:uid="{00000000-0005-0000-0000-00001A630000}"/>
    <cellStyle name="Percent 3 3 2 2 2 2 2 5 3" xfId="25309" xr:uid="{00000000-0005-0000-0000-00001B630000}"/>
    <cellStyle name="Percent 3 3 2 2 2 2 2 5 4" xfId="25310" xr:uid="{00000000-0005-0000-0000-00001C630000}"/>
    <cellStyle name="Percent 3 3 2 2 2 2 2 6" xfId="25311" xr:uid="{00000000-0005-0000-0000-00001D630000}"/>
    <cellStyle name="Percent 3 3 2 2 2 2 2 7" xfId="25312" xr:uid="{00000000-0005-0000-0000-00001E630000}"/>
    <cellStyle name="Percent 3 3 2 2 2 2 2 8" xfId="25313" xr:uid="{00000000-0005-0000-0000-00001F630000}"/>
    <cellStyle name="Percent 3 3 2 2 2 2 3" xfId="25314" xr:uid="{00000000-0005-0000-0000-000020630000}"/>
    <cellStyle name="Percent 3 3 2 2 2 2 3 2" xfId="25315" xr:uid="{00000000-0005-0000-0000-000021630000}"/>
    <cellStyle name="Percent 3 3 2 2 2 2 3 2 2" xfId="25316" xr:uid="{00000000-0005-0000-0000-000022630000}"/>
    <cellStyle name="Percent 3 3 2 2 2 2 3 2 2 2" xfId="25317" xr:uid="{00000000-0005-0000-0000-000023630000}"/>
    <cellStyle name="Percent 3 3 2 2 2 2 3 2 2 3" xfId="25318" xr:uid="{00000000-0005-0000-0000-000024630000}"/>
    <cellStyle name="Percent 3 3 2 2 2 2 3 2 2 4" xfId="25319" xr:uid="{00000000-0005-0000-0000-000025630000}"/>
    <cellStyle name="Percent 3 3 2 2 2 2 3 2 3" xfId="25320" xr:uid="{00000000-0005-0000-0000-000026630000}"/>
    <cellStyle name="Percent 3 3 2 2 2 2 3 2 3 2" xfId="25321" xr:uid="{00000000-0005-0000-0000-000027630000}"/>
    <cellStyle name="Percent 3 3 2 2 2 2 3 2 3 3" xfId="25322" xr:uid="{00000000-0005-0000-0000-000028630000}"/>
    <cellStyle name="Percent 3 3 2 2 2 2 3 2 3 4" xfId="25323" xr:uid="{00000000-0005-0000-0000-000029630000}"/>
    <cellStyle name="Percent 3 3 2 2 2 2 3 2 4" xfId="25324" xr:uid="{00000000-0005-0000-0000-00002A630000}"/>
    <cellStyle name="Percent 3 3 2 2 2 2 3 2 5" xfId="25325" xr:uid="{00000000-0005-0000-0000-00002B630000}"/>
    <cellStyle name="Percent 3 3 2 2 2 2 3 2 6" xfId="25326" xr:uid="{00000000-0005-0000-0000-00002C630000}"/>
    <cellStyle name="Percent 3 3 2 2 2 2 3 3" xfId="25327" xr:uid="{00000000-0005-0000-0000-00002D630000}"/>
    <cellStyle name="Percent 3 3 2 2 2 2 3 3 2" xfId="25328" xr:uid="{00000000-0005-0000-0000-00002E630000}"/>
    <cellStyle name="Percent 3 3 2 2 2 2 3 3 2 2" xfId="25329" xr:uid="{00000000-0005-0000-0000-00002F630000}"/>
    <cellStyle name="Percent 3 3 2 2 2 2 3 3 2 3" xfId="25330" xr:uid="{00000000-0005-0000-0000-000030630000}"/>
    <cellStyle name="Percent 3 3 2 2 2 2 3 3 2 4" xfId="25331" xr:uid="{00000000-0005-0000-0000-000031630000}"/>
    <cellStyle name="Percent 3 3 2 2 2 2 3 3 3" xfId="25332" xr:uid="{00000000-0005-0000-0000-000032630000}"/>
    <cellStyle name="Percent 3 3 2 2 2 2 3 3 3 2" xfId="25333" xr:uid="{00000000-0005-0000-0000-000033630000}"/>
    <cellStyle name="Percent 3 3 2 2 2 2 3 3 3 3" xfId="25334" xr:uid="{00000000-0005-0000-0000-000034630000}"/>
    <cellStyle name="Percent 3 3 2 2 2 2 3 3 3 4" xfId="25335" xr:uid="{00000000-0005-0000-0000-000035630000}"/>
    <cellStyle name="Percent 3 3 2 2 2 2 3 3 4" xfId="25336" xr:uid="{00000000-0005-0000-0000-000036630000}"/>
    <cellStyle name="Percent 3 3 2 2 2 2 3 3 5" xfId="25337" xr:uid="{00000000-0005-0000-0000-000037630000}"/>
    <cellStyle name="Percent 3 3 2 2 2 2 3 3 6" xfId="25338" xr:uid="{00000000-0005-0000-0000-000038630000}"/>
    <cellStyle name="Percent 3 3 2 2 2 2 3 4" xfId="25339" xr:uid="{00000000-0005-0000-0000-000039630000}"/>
    <cellStyle name="Percent 3 3 2 2 2 2 3 4 2" xfId="25340" xr:uid="{00000000-0005-0000-0000-00003A630000}"/>
    <cellStyle name="Percent 3 3 2 2 2 2 3 4 3" xfId="25341" xr:uid="{00000000-0005-0000-0000-00003B630000}"/>
    <cellStyle name="Percent 3 3 2 2 2 2 3 4 4" xfId="25342" xr:uid="{00000000-0005-0000-0000-00003C630000}"/>
    <cellStyle name="Percent 3 3 2 2 2 2 3 5" xfId="25343" xr:uid="{00000000-0005-0000-0000-00003D630000}"/>
    <cellStyle name="Percent 3 3 2 2 2 2 3 5 2" xfId="25344" xr:uid="{00000000-0005-0000-0000-00003E630000}"/>
    <cellStyle name="Percent 3 3 2 2 2 2 3 5 3" xfId="25345" xr:uid="{00000000-0005-0000-0000-00003F630000}"/>
    <cellStyle name="Percent 3 3 2 2 2 2 3 5 4" xfId="25346" xr:uid="{00000000-0005-0000-0000-000040630000}"/>
    <cellStyle name="Percent 3 3 2 2 2 2 3 6" xfId="25347" xr:uid="{00000000-0005-0000-0000-000041630000}"/>
    <cellStyle name="Percent 3 3 2 2 2 2 3 7" xfId="25348" xr:uid="{00000000-0005-0000-0000-000042630000}"/>
    <cellStyle name="Percent 3 3 2 2 2 2 3 8" xfId="25349" xr:uid="{00000000-0005-0000-0000-000043630000}"/>
    <cellStyle name="Percent 3 3 2 2 2 2 4" xfId="25350" xr:uid="{00000000-0005-0000-0000-000044630000}"/>
    <cellStyle name="Percent 3 3 2 2 2 2 4 2" xfId="25351" xr:uid="{00000000-0005-0000-0000-000045630000}"/>
    <cellStyle name="Percent 3 3 2 2 2 2 4 2 2" xfId="25352" xr:uid="{00000000-0005-0000-0000-000046630000}"/>
    <cellStyle name="Percent 3 3 2 2 2 2 4 2 3" xfId="25353" xr:uid="{00000000-0005-0000-0000-000047630000}"/>
    <cellStyle name="Percent 3 3 2 2 2 2 4 2 4" xfId="25354" xr:uid="{00000000-0005-0000-0000-000048630000}"/>
    <cellStyle name="Percent 3 3 2 2 2 2 4 3" xfId="25355" xr:uid="{00000000-0005-0000-0000-000049630000}"/>
    <cellStyle name="Percent 3 3 2 2 2 2 4 3 2" xfId="25356" xr:uid="{00000000-0005-0000-0000-00004A630000}"/>
    <cellStyle name="Percent 3 3 2 2 2 2 4 3 3" xfId="25357" xr:uid="{00000000-0005-0000-0000-00004B630000}"/>
    <cellStyle name="Percent 3 3 2 2 2 2 4 3 4" xfId="25358" xr:uid="{00000000-0005-0000-0000-00004C630000}"/>
    <cellStyle name="Percent 3 3 2 2 2 2 4 4" xfId="25359" xr:uid="{00000000-0005-0000-0000-00004D630000}"/>
    <cellStyle name="Percent 3 3 2 2 2 2 4 5" xfId="25360" xr:uid="{00000000-0005-0000-0000-00004E630000}"/>
    <cellStyle name="Percent 3 3 2 2 2 2 4 6" xfId="25361" xr:uid="{00000000-0005-0000-0000-00004F630000}"/>
    <cellStyle name="Percent 3 3 2 2 2 2 5" xfId="25362" xr:uid="{00000000-0005-0000-0000-000050630000}"/>
    <cellStyle name="Percent 3 3 2 2 2 2 5 2" xfId="25363" xr:uid="{00000000-0005-0000-0000-000051630000}"/>
    <cellStyle name="Percent 3 3 2 2 2 2 5 2 2" xfId="25364" xr:uid="{00000000-0005-0000-0000-000052630000}"/>
    <cellStyle name="Percent 3 3 2 2 2 2 5 2 3" xfId="25365" xr:uid="{00000000-0005-0000-0000-000053630000}"/>
    <cellStyle name="Percent 3 3 2 2 2 2 5 2 4" xfId="25366" xr:uid="{00000000-0005-0000-0000-000054630000}"/>
    <cellStyle name="Percent 3 3 2 2 2 2 5 3" xfId="25367" xr:uid="{00000000-0005-0000-0000-000055630000}"/>
    <cellStyle name="Percent 3 3 2 2 2 2 5 3 2" xfId="25368" xr:uid="{00000000-0005-0000-0000-000056630000}"/>
    <cellStyle name="Percent 3 3 2 2 2 2 5 3 3" xfId="25369" xr:uid="{00000000-0005-0000-0000-000057630000}"/>
    <cellStyle name="Percent 3 3 2 2 2 2 5 3 4" xfId="25370" xr:uid="{00000000-0005-0000-0000-000058630000}"/>
    <cellStyle name="Percent 3 3 2 2 2 2 5 4" xfId="25371" xr:uid="{00000000-0005-0000-0000-000059630000}"/>
    <cellStyle name="Percent 3 3 2 2 2 2 5 5" xfId="25372" xr:uid="{00000000-0005-0000-0000-00005A630000}"/>
    <cellStyle name="Percent 3 3 2 2 2 2 5 6" xfId="25373" xr:uid="{00000000-0005-0000-0000-00005B630000}"/>
    <cellStyle name="Percent 3 3 2 2 2 2 6" xfId="25374" xr:uid="{00000000-0005-0000-0000-00005C630000}"/>
    <cellStyle name="Percent 3 3 2 2 2 2 6 2" xfId="25375" xr:uid="{00000000-0005-0000-0000-00005D630000}"/>
    <cellStyle name="Percent 3 3 2 2 2 2 6 3" xfId="25376" xr:uid="{00000000-0005-0000-0000-00005E630000}"/>
    <cellStyle name="Percent 3 3 2 2 2 2 6 4" xfId="25377" xr:uid="{00000000-0005-0000-0000-00005F630000}"/>
    <cellStyle name="Percent 3 3 2 2 2 2 7" xfId="25378" xr:uid="{00000000-0005-0000-0000-000060630000}"/>
    <cellStyle name="Percent 3 3 2 2 2 2 7 2" xfId="25379" xr:uid="{00000000-0005-0000-0000-000061630000}"/>
    <cellStyle name="Percent 3 3 2 2 2 2 7 3" xfId="25380" xr:uid="{00000000-0005-0000-0000-000062630000}"/>
    <cellStyle name="Percent 3 3 2 2 2 2 7 4" xfId="25381" xr:uid="{00000000-0005-0000-0000-000063630000}"/>
    <cellStyle name="Percent 3 3 2 2 2 2 8" xfId="25382" xr:uid="{00000000-0005-0000-0000-000064630000}"/>
    <cellStyle name="Percent 3 3 2 2 2 2 9" xfId="25383" xr:uid="{00000000-0005-0000-0000-000065630000}"/>
    <cellStyle name="Percent 3 3 2 2 2 3" xfId="25384" xr:uid="{00000000-0005-0000-0000-000066630000}"/>
    <cellStyle name="Percent 3 3 2 2 2 3 2" xfId="25385" xr:uid="{00000000-0005-0000-0000-000067630000}"/>
    <cellStyle name="Percent 3 3 2 2 2 3 2 2" xfId="25386" xr:uid="{00000000-0005-0000-0000-000068630000}"/>
    <cellStyle name="Percent 3 3 2 2 2 3 2 2 2" xfId="25387" xr:uid="{00000000-0005-0000-0000-000069630000}"/>
    <cellStyle name="Percent 3 3 2 2 2 3 2 2 3" xfId="25388" xr:uid="{00000000-0005-0000-0000-00006A630000}"/>
    <cellStyle name="Percent 3 3 2 2 2 3 2 2 4" xfId="25389" xr:uid="{00000000-0005-0000-0000-00006B630000}"/>
    <cellStyle name="Percent 3 3 2 2 2 3 2 3" xfId="25390" xr:uid="{00000000-0005-0000-0000-00006C630000}"/>
    <cellStyle name="Percent 3 3 2 2 2 3 2 3 2" xfId="25391" xr:uid="{00000000-0005-0000-0000-00006D630000}"/>
    <cellStyle name="Percent 3 3 2 2 2 3 2 3 3" xfId="25392" xr:uid="{00000000-0005-0000-0000-00006E630000}"/>
    <cellStyle name="Percent 3 3 2 2 2 3 2 3 4" xfId="25393" xr:uid="{00000000-0005-0000-0000-00006F630000}"/>
    <cellStyle name="Percent 3 3 2 2 2 3 2 4" xfId="25394" xr:uid="{00000000-0005-0000-0000-000070630000}"/>
    <cellStyle name="Percent 3 3 2 2 2 3 2 5" xfId="25395" xr:uid="{00000000-0005-0000-0000-000071630000}"/>
    <cellStyle name="Percent 3 3 2 2 2 3 2 6" xfId="25396" xr:uid="{00000000-0005-0000-0000-000072630000}"/>
    <cellStyle name="Percent 3 3 2 2 2 3 3" xfId="25397" xr:uid="{00000000-0005-0000-0000-000073630000}"/>
    <cellStyle name="Percent 3 3 2 2 2 3 3 2" xfId="25398" xr:uid="{00000000-0005-0000-0000-000074630000}"/>
    <cellStyle name="Percent 3 3 2 2 2 3 3 2 2" xfId="25399" xr:uid="{00000000-0005-0000-0000-000075630000}"/>
    <cellStyle name="Percent 3 3 2 2 2 3 3 2 3" xfId="25400" xr:uid="{00000000-0005-0000-0000-000076630000}"/>
    <cellStyle name="Percent 3 3 2 2 2 3 3 2 4" xfId="25401" xr:uid="{00000000-0005-0000-0000-000077630000}"/>
    <cellStyle name="Percent 3 3 2 2 2 3 3 3" xfId="25402" xr:uid="{00000000-0005-0000-0000-000078630000}"/>
    <cellStyle name="Percent 3 3 2 2 2 3 3 3 2" xfId="25403" xr:uid="{00000000-0005-0000-0000-000079630000}"/>
    <cellStyle name="Percent 3 3 2 2 2 3 3 3 3" xfId="25404" xr:uid="{00000000-0005-0000-0000-00007A630000}"/>
    <cellStyle name="Percent 3 3 2 2 2 3 3 3 4" xfId="25405" xr:uid="{00000000-0005-0000-0000-00007B630000}"/>
    <cellStyle name="Percent 3 3 2 2 2 3 3 4" xfId="25406" xr:uid="{00000000-0005-0000-0000-00007C630000}"/>
    <cellStyle name="Percent 3 3 2 2 2 3 3 5" xfId="25407" xr:uid="{00000000-0005-0000-0000-00007D630000}"/>
    <cellStyle name="Percent 3 3 2 2 2 3 3 6" xfId="25408" xr:uid="{00000000-0005-0000-0000-00007E630000}"/>
    <cellStyle name="Percent 3 3 2 2 2 3 4" xfId="25409" xr:uid="{00000000-0005-0000-0000-00007F630000}"/>
    <cellStyle name="Percent 3 3 2 2 2 3 4 2" xfId="25410" xr:uid="{00000000-0005-0000-0000-000080630000}"/>
    <cellStyle name="Percent 3 3 2 2 2 3 4 3" xfId="25411" xr:uid="{00000000-0005-0000-0000-000081630000}"/>
    <cellStyle name="Percent 3 3 2 2 2 3 4 4" xfId="25412" xr:uid="{00000000-0005-0000-0000-000082630000}"/>
    <cellStyle name="Percent 3 3 2 2 2 3 5" xfId="25413" xr:uid="{00000000-0005-0000-0000-000083630000}"/>
    <cellStyle name="Percent 3 3 2 2 2 3 5 2" xfId="25414" xr:uid="{00000000-0005-0000-0000-000084630000}"/>
    <cellStyle name="Percent 3 3 2 2 2 3 5 3" xfId="25415" xr:uid="{00000000-0005-0000-0000-000085630000}"/>
    <cellStyle name="Percent 3 3 2 2 2 3 5 4" xfId="25416" xr:uid="{00000000-0005-0000-0000-000086630000}"/>
    <cellStyle name="Percent 3 3 2 2 2 3 6" xfId="25417" xr:uid="{00000000-0005-0000-0000-000087630000}"/>
    <cellStyle name="Percent 3 3 2 2 2 3 7" xfId="25418" xr:uid="{00000000-0005-0000-0000-000088630000}"/>
    <cellStyle name="Percent 3 3 2 2 2 3 8" xfId="25419" xr:uid="{00000000-0005-0000-0000-000089630000}"/>
    <cellStyle name="Percent 3 3 2 2 2 4" xfId="25420" xr:uid="{00000000-0005-0000-0000-00008A630000}"/>
    <cellStyle name="Percent 3 3 2 2 2 4 2" xfId="25421" xr:uid="{00000000-0005-0000-0000-00008B630000}"/>
    <cellStyle name="Percent 3 3 2 2 2 4 2 2" xfId="25422" xr:uid="{00000000-0005-0000-0000-00008C630000}"/>
    <cellStyle name="Percent 3 3 2 2 2 4 2 2 2" xfId="25423" xr:uid="{00000000-0005-0000-0000-00008D630000}"/>
    <cellStyle name="Percent 3 3 2 2 2 4 2 2 3" xfId="25424" xr:uid="{00000000-0005-0000-0000-00008E630000}"/>
    <cellStyle name="Percent 3 3 2 2 2 4 2 2 4" xfId="25425" xr:uid="{00000000-0005-0000-0000-00008F630000}"/>
    <cellStyle name="Percent 3 3 2 2 2 4 2 3" xfId="25426" xr:uid="{00000000-0005-0000-0000-000090630000}"/>
    <cellStyle name="Percent 3 3 2 2 2 4 2 3 2" xfId="25427" xr:uid="{00000000-0005-0000-0000-000091630000}"/>
    <cellStyle name="Percent 3 3 2 2 2 4 2 3 3" xfId="25428" xr:uid="{00000000-0005-0000-0000-000092630000}"/>
    <cellStyle name="Percent 3 3 2 2 2 4 2 3 4" xfId="25429" xr:uid="{00000000-0005-0000-0000-000093630000}"/>
    <cellStyle name="Percent 3 3 2 2 2 4 2 4" xfId="25430" xr:uid="{00000000-0005-0000-0000-000094630000}"/>
    <cellStyle name="Percent 3 3 2 2 2 4 2 5" xfId="25431" xr:uid="{00000000-0005-0000-0000-000095630000}"/>
    <cellStyle name="Percent 3 3 2 2 2 4 2 6" xfId="25432" xr:uid="{00000000-0005-0000-0000-000096630000}"/>
    <cellStyle name="Percent 3 3 2 2 2 4 3" xfId="25433" xr:uid="{00000000-0005-0000-0000-000097630000}"/>
    <cellStyle name="Percent 3 3 2 2 2 4 3 2" xfId="25434" xr:uid="{00000000-0005-0000-0000-000098630000}"/>
    <cellStyle name="Percent 3 3 2 2 2 4 3 2 2" xfId="25435" xr:uid="{00000000-0005-0000-0000-000099630000}"/>
    <cellStyle name="Percent 3 3 2 2 2 4 3 2 3" xfId="25436" xr:uid="{00000000-0005-0000-0000-00009A630000}"/>
    <cellStyle name="Percent 3 3 2 2 2 4 3 2 4" xfId="25437" xr:uid="{00000000-0005-0000-0000-00009B630000}"/>
    <cellStyle name="Percent 3 3 2 2 2 4 3 3" xfId="25438" xr:uid="{00000000-0005-0000-0000-00009C630000}"/>
    <cellStyle name="Percent 3 3 2 2 2 4 3 3 2" xfId="25439" xr:uid="{00000000-0005-0000-0000-00009D630000}"/>
    <cellStyle name="Percent 3 3 2 2 2 4 3 3 3" xfId="25440" xr:uid="{00000000-0005-0000-0000-00009E630000}"/>
    <cellStyle name="Percent 3 3 2 2 2 4 3 3 4" xfId="25441" xr:uid="{00000000-0005-0000-0000-00009F630000}"/>
    <cellStyle name="Percent 3 3 2 2 2 4 3 4" xfId="25442" xr:uid="{00000000-0005-0000-0000-0000A0630000}"/>
    <cellStyle name="Percent 3 3 2 2 2 4 3 5" xfId="25443" xr:uid="{00000000-0005-0000-0000-0000A1630000}"/>
    <cellStyle name="Percent 3 3 2 2 2 4 3 6" xfId="25444" xr:uid="{00000000-0005-0000-0000-0000A2630000}"/>
    <cellStyle name="Percent 3 3 2 2 2 4 4" xfId="25445" xr:uid="{00000000-0005-0000-0000-0000A3630000}"/>
    <cellStyle name="Percent 3 3 2 2 2 4 4 2" xfId="25446" xr:uid="{00000000-0005-0000-0000-0000A4630000}"/>
    <cellStyle name="Percent 3 3 2 2 2 4 4 3" xfId="25447" xr:uid="{00000000-0005-0000-0000-0000A5630000}"/>
    <cellStyle name="Percent 3 3 2 2 2 4 4 4" xfId="25448" xr:uid="{00000000-0005-0000-0000-0000A6630000}"/>
    <cellStyle name="Percent 3 3 2 2 2 4 5" xfId="25449" xr:uid="{00000000-0005-0000-0000-0000A7630000}"/>
    <cellStyle name="Percent 3 3 2 2 2 4 5 2" xfId="25450" xr:uid="{00000000-0005-0000-0000-0000A8630000}"/>
    <cellStyle name="Percent 3 3 2 2 2 4 5 3" xfId="25451" xr:uid="{00000000-0005-0000-0000-0000A9630000}"/>
    <cellStyle name="Percent 3 3 2 2 2 4 5 4" xfId="25452" xr:uid="{00000000-0005-0000-0000-0000AA630000}"/>
    <cellStyle name="Percent 3 3 2 2 2 4 6" xfId="25453" xr:uid="{00000000-0005-0000-0000-0000AB630000}"/>
    <cellStyle name="Percent 3 3 2 2 2 4 7" xfId="25454" xr:uid="{00000000-0005-0000-0000-0000AC630000}"/>
    <cellStyle name="Percent 3 3 2 2 2 4 8" xfId="25455" xr:uid="{00000000-0005-0000-0000-0000AD630000}"/>
    <cellStyle name="Percent 3 3 2 2 2 5" xfId="25456" xr:uid="{00000000-0005-0000-0000-0000AE630000}"/>
    <cellStyle name="Percent 3 3 2 2 2 5 2" xfId="25457" xr:uid="{00000000-0005-0000-0000-0000AF630000}"/>
    <cellStyle name="Percent 3 3 2 2 2 5 2 2" xfId="25458" xr:uid="{00000000-0005-0000-0000-0000B0630000}"/>
    <cellStyle name="Percent 3 3 2 2 2 5 2 2 2" xfId="25459" xr:uid="{00000000-0005-0000-0000-0000B1630000}"/>
    <cellStyle name="Percent 3 3 2 2 2 5 2 2 3" xfId="25460" xr:uid="{00000000-0005-0000-0000-0000B2630000}"/>
    <cellStyle name="Percent 3 3 2 2 2 5 2 2 4" xfId="25461" xr:uid="{00000000-0005-0000-0000-0000B3630000}"/>
    <cellStyle name="Percent 3 3 2 2 2 5 2 3" xfId="25462" xr:uid="{00000000-0005-0000-0000-0000B4630000}"/>
    <cellStyle name="Percent 3 3 2 2 2 5 2 3 2" xfId="25463" xr:uid="{00000000-0005-0000-0000-0000B5630000}"/>
    <cellStyle name="Percent 3 3 2 2 2 5 2 3 3" xfId="25464" xr:uid="{00000000-0005-0000-0000-0000B6630000}"/>
    <cellStyle name="Percent 3 3 2 2 2 5 2 3 4" xfId="25465" xr:uid="{00000000-0005-0000-0000-0000B7630000}"/>
    <cellStyle name="Percent 3 3 2 2 2 5 2 4" xfId="25466" xr:uid="{00000000-0005-0000-0000-0000B8630000}"/>
    <cellStyle name="Percent 3 3 2 2 2 5 2 5" xfId="25467" xr:uid="{00000000-0005-0000-0000-0000B9630000}"/>
    <cellStyle name="Percent 3 3 2 2 2 5 2 6" xfId="25468" xr:uid="{00000000-0005-0000-0000-0000BA630000}"/>
    <cellStyle name="Percent 3 3 2 2 2 5 3" xfId="25469" xr:uid="{00000000-0005-0000-0000-0000BB630000}"/>
    <cellStyle name="Percent 3 3 2 2 2 5 3 2" xfId="25470" xr:uid="{00000000-0005-0000-0000-0000BC630000}"/>
    <cellStyle name="Percent 3 3 2 2 2 5 3 2 2" xfId="25471" xr:uid="{00000000-0005-0000-0000-0000BD630000}"/>
    <cellStyle name="Percent 3 3 2 2 2 5 3 2 3" xfId="25472" xr:uid="{00000000-0005-0000-0000-0000BE630000}"/>
    <cellStyle name="Percent 3 3 2 2 2 5 3 2 4" xfId="25473" xr:uid="{00000000-0005-0000-0000-0000BF630000}"/>
    <cellStyle name="Percent 3 3 2 2 2 5 3 3" xfId="25474" xr:uid="{00000000-0005-0000-0000-0000C0630000}"/>
    <cellStyle name="Percent 3 3 2 2 2 5 3 3 2" xfId="25475" xr:uid="{00000000-0005-0000-0000-0000C1630000}"/>
    <cellStyle name="Percent 3 3 2 2 2 5 3 3 3" xfId="25476" xr:uid="{00000000-0005-0000-0000-0000C2630000}"/>
    <cellStyle name="Percent 3 3 2 2 2 5 3 3 4" xfId="25477" xr:uid="{00000000-0005-0000-0000-0000C3630000}"/>
    <cellStyle name="Percent 3 3 2 2 2 5 3 4" xfId="25478" xr:uid="{00000000-0005-0000-0000-0000C4630000}"/>
    <cellStyle name="Percent 3 3 2 2 2 5 3 5" xfId="25479" xr:uid="{00000000-0005-0000-0000-0000C5630000}"/>
    <cellStyle name="Percent 3 3 2 2 2 5 3 6" xfId="25480" xr:uid="{00000000-0005-0000-0000-0000C6630000}"/>
    <cellStyle name="Percent 3 3 2 2 2 5 4" xfId="25481" xr:uid="{00000000-0005-0000-0000-0000C7630000}"/>
    <cellStyle name="Percent 3 3 2 2 2 5 4 2" xfId="25482" xr:uid="{00000000-0005-0000-0000-0000C8630000}"/>
    <cellStyle name="Percent 3 3 2 2 2 5 4 3" xfId="25483" xr:uid="{00000000-0005-0000-0000-0000C9630000}"/>
    <cellStyle name="Percent 3 3 2 2 2 5 4 4" xfId="25484" xr:uid="{00000000-0005-0000-0000-0000CA630000}"/>
    <cellStyle name="Percent 3 3 2 2 2 5 5" xfId="25485" xr:uid="{00000000-0005-0000-0000-0000CB630000}"/>
    <cellStyle name="Percent 3 3 2 2 2 5 5 2" xfId="25486" xr:uid="{00000000-0005-0000-0000-0000CC630000}"/>
    <cellStyle name="Percent 3 3 2 2 2 5 5 3" xfId="25487" xr:uid="{00000000-0005-0000-0000-0000CD630000}"/>
    <cellStyle name="Percent 3 3 2 2 2 5 5 4" xfId="25488" xr:uid="{00000000-0005-0000-0000-0000CE630000}"/>
    <cellStyle name="Percent 3 3 2 2 2 5 6" xfId="25489" xr:uid="{00000000-0005-0000-0000-0000CF630000}"/>
    <cellStyle name="Percent 3 3 2 2 2 5 7" xfId="25490" xr:uid="{00000000-0005-0000-0000-0000D0630000}"/>
    <cellStyle name="Percent 3 3 2 2 2 5 8" xfId="25491" xr:uid="{00000000-0005-0000-0000-0000D1630000}"/>
    <cellStyle name="Percent 3 3 2 2 2 6" xfId="25492" xr:uid="{00000000-0005-0000-0000-0000D2630000}"/>
    <cellStyle name="Percent 3 3 2 2 2 6 2" xfId="25493" xr:uid="{00000000-0005-0000-0000-0000D3630000}"/>
    <cellStyle name="Percent 3 3 2 2 2 6 2 2" xfId="25494" xr:uid="{00000000-0005-0000-0000-0000D4630000}"/>
    <cellStyle name="Percent 3 3 2 2 2 6 2 3" xfId="25495" xr:uid="{00000000-0005-0000-0000-0000D5630000}"/>
    <cellStyle name="Percent 3 3 2 2 2 6 2 4" xfId="25496" xr:uid="{00000000-0005-0000-0000-0000D6630000}"/>
    <cellStyle name="Percent 3 3 2 2 2 6 3" xfId="25497" xr:uid="{00000000-0005-0000-0000-0000D7630000}"/>
    <cellStyle name="Percent 3 3 2 2 2 6 3 2" xfId="25498" xr:uid="{00000000-0005-0000-0000-0000D8630000}"/>
    <cellStyle name="Percent 3 3 2 2 2 6 3 3" xfId="25499" xr:uid="{00000000-0005-0000-0000-0000D9630000}"/>
    <cellStyle name="Percent 3 3 2 2 2 6 3 4" xfId="25500" xr:uid="{00000000-0005-0000-0000-0000DA630000}"/>
    <cellStyle name="Percent 3 3 2 2 2 6 4" xfId="25501" xr:uid="{00000000-0005-0000-0000-0000DB630000}"/>
    <cellStyle name="Percent 3 3 2 2 2 6 5" xfId="25502" xr:uid="{00000000-0005-0000-0000-0000DC630000}"/>
    <cellStyle name="Percent 3 3 2 2 2 6 6" xfId="25503" xr:uid="{00000000-0005-0000-0000-0000DD630000}"/>
    <cellStyle name="Percent 3 3 2 2 2 7" xfId="25504" xr:uid="{00000000-0005-0000-0000-0000DE630000}"/>
    <cellStyle name="Percent 3 3 2 2 2 7 2" xfId="25505" xr:uid="{00000000-0005-0000-0000-0000DF630000}"/>
    <cellStyle name="Percent 3 3 2 2 2 7 2 2" xfId="25506" xr:uid="{00000000-0005-0000-0000-0000E0630000}"/>
    <cellStyle name="Percent 3 3 2 2 2 7 2 3" xfId="25507" xr:uid="{00000000-0005-0000-0000-0000E1630000}"/>
    <cellStyle name="Percent 3 3 2 2 2 7 2 4" xfId="25508" xr:uid="{00000000-0005-0000-0000-0000E2630000}"/>
    <cellStyle name="Percent 3 3 2 2 2 7 3" xfId="25509" xr:uid="{00000000-0005-0000-0000-0000E3630000}"/>
    <cellStyle name="Percent 3 3 2 2 2 7 3 2" xfId="25510" xr:uid="{00000000-0005-0000-0000-0000E4630000}"/>
    <cellStyle name="Percent 3 3 2 2 2 7 3 3" xfId="25511" xr:uid="{00000000-0005-0000-0000-0000E5630000}"/>
    <cellStyle name="Percent 3 3 2 2 2 7 3 4" xfId="25512" xr:uid="{00000000-0005-0000-0000-0000E6630000}"/>
    <cellStyle name="Percent 3 3 2 2 2 7 4" xfId="25513" xr:uid="{00000000-0005-0000-0000-0000E7630000}"/>
    <cellStyle name="Percent 3 3 2 2 2 7 5" xfId="25514" xr:uid="{00000000-0005-0000-0000-0000E8630000}"/>
    <cellStyle name="Percent 3 3 2 2 2 7 6" xfId="25515" xr:uid="{00000000-0005-0000-0000-0000E9630000}"/>
    <cellStyle name="Percent 3 3 2 2 2 8" xfId="25516" xr:uid="{00000000-0005-0000-0000-0000EA630000}"/>
    <cellStyle name="Percent 3 3 2 2 2 8 2" xfId="25517" xr:uid="{00000000-0005-0000-0000-0000EB630000}"/>
    <cellStyle name="Percent 3 3 2 2 2 8 3" xfId="25518" xr:uid="{00000000-0005-0000-0000-0000EC630000}"/>
    <cellStyle name="Percent 3 3 2 2 2 8 4" xfId="25519" xr:uid="{00000000-0005-0000-0000-0000ED630000}"/>
    <cellStyle name="Percent 3 3 2 2 2 9" xfId="25520" xr:uid="{00000000-0005-0000-0000-0000EE630000}"/>
    <cellStyle name="Percent 3 3 2 2 2 9 2" xfId="25521" xr:uid="{00000000-0005-0000-0000-0000EF630000}"/>
    <cellStyle name="Percent 3 3 2 2 2 9 3" xfId="25522" xr:uid="{00000000-0005-0000-0000-0000F0630000}"/>
    <cellStyle name="Percent 3 3 2 2 2 9 4" xfId="25523" xr:uid="{00000000-0005-0000-0000-0000F1630000}"/>
    <cellStyle name="Percent 3 3 2 2 3" xfId="25524" xr:uid="{00000000-0005-0000-0000-0000F2630000}"/>
    <cellStyle name="Percent 3 3 2 2 3 10" xfId="25525" xr:uid="{00000000-0005-0000-0000-0000F3630000}"/>
    <cellStyle name="Percent 3 3 2 2 3 2" xfId="25526" xr:uid="{00000000-0005-0000-0000-0000F4630000}"/>
    <cellStyle name="Percent 3 3 2 2 3 2 2" xfId="25527" xr:uid="{00000000-0005-0000-0000-0000F5630000}"/>
    <cellStyle name="Percent 3 3 2 2 3 2 2 2" xfId="25528" xr:uid="{00000000-0005-0000-0000-0000F6630000}"/>
    <cellStyle name="Percent 3 3 2 2 3 2 2 2 2" xfId="25529" xr:uid="{00000000-0005-0000-0000-0000F7630000}"/>
    <cellStyle name="Percent 3 3 2 2 3 2 2 2 3" xfId="25530" xr:uid="{00000000-0005-0000-0000-0000F8630000}"/>
    <cellStyle name="Percent 3 3 2 2 3 2 2 2 4" xfId="25531" xr:uid="{00000000-0005-0000-0000-0000F9630000}"/>
    <cellStyle name="Percent 3 3 2 2 3 2 2 3" xfId="25532" xr:uid="{00000000-0005-0000-0000-0000FA630000}"/>
    <cellStyle name="Percent 3 3 2 2 3 2 2 3 2" xfId="25533" xr:uid="{00000000-0005-0000-0000-0000FB630000}"/>
    <cellStyle name="Percent 3 3 2 2 3 2 2 3 3" xfId="25534" xr:uid="{00000000-0005-0000-0000-0000FC630000}"/>
    <cellStyle name="Percent 3 3 2 2 3 2 2 3 4" xfId="25535" xr:uid="{00000000-0005-0000-0000-0000FD630000}"/>
    <cellStyle name="Percent 3 3 2 2 3 2 2 4" xfId="25536" xr:uid="{00000000-0005-0000-0000-0000FE630000}"/>
    <cellStyle name="Percent 3 3 2 2 3 2 2 5" xfId="25537" xr:uid="{00000000-0005-0000-0000-0000FF630000}"/>
    <cellStyle name="Percent 3 3 2 2 3 2 2 6" xfId="25538" xr:uid="{00000000-0005-0000-0000-000000640000}"/>
    <cellStyle name="Percent 3 3 2 2 3 2 3" xfId="25539" xr:uid="{00000000-0005-0000-0000-000001640000}"/>
    <cellStyle name="Percent 3 3 2 2 3 2 3 2" xfId="25540" xr:uid="{00000000-0005-0000-0000-000002640000}"/>
    <cellStyle name="Percent 3 3 2 2 3 2 3 2 2" xfId="25541" xr:uid="{00000000-0005-0000-0000-000003640000}"/>
    <cellStyle name="Percent 3 3 2 2 3 2 3 2 3" xfId="25542" xr:uid="{00000000-0005-0000-0000-000004640000}"/>
    <cellStyle name="Percent 3 3 2 2 3 2 3 2 4" xfId="25543" xr:uid="{00000000-0005-0000-0000-000005640000}"/>
    <cellStyle name="Percent 3 3 2 2 3 2 3 3" xfId="25544" xr:uid="{00000000-0005-0000-0000-000006640000}"/>
    <cellStyle name="Percent 3 3 2 2 3 2 3 3 2" xfId="25545" xr:uid="{00000000-0005-0000-0000-000007640000}"/>
    <cellStyle name="Percent 3 3 2 2 3 2 3 3 3" xfId="25546" xr:uid="{00000000-0005-0000-0000-000008640000}"/>
    <cellStyle name="Percent 3 3 2 2 3 2 3 3 4" xfId="25547" xr:uid="{00000000-0005-0000-0000-000009640000}"/>
    <cellStyle name="Percent 3 3 2 2 3 2 3 4" xfId="25548" xr:uid="{00000000-0005-0000-0000-00000A640000}"/>
    <cellStyle name="Percent 3 3 2 2 3 2 3 5" xfId="25549" xr:uid="{00000000-0005-0000-0000-00000B640000}"/>
    <cellStyle name="Percent 3 3 2 2 3 2 3 6" xfId="25550" xr:uid="{00000000-0005-0000-0000-00000C640000}"/>
    <cellStyle name="Percent 3 3 2 2 3 2 4" xfId="25551" xr:uid="{00000000-0005-0000-0000-00000D640000}"/>
    <cellStyle name="Percent 3 3 2 2 3 2 4 2" xfId="25552" xr:uid="{00000000-0005-0000-0000-00000E640000}"/>
    <cellStyle name="Percent 3 3 2 2 3 2 4 3" xfId="25553" xr:uid="{00000000-0005-0000-0000-00000F640000}"/>
    <cellStyle name="Percent 3 3 2 2 3 2 4 4" xfId="25554" xr:uid="{00000000-0005-0000-0000-000010640000}"/>
    <cellStyle name="Percent 3 3 2 2 3 2 5" xfId="25555" xr:uid="{00000000-0005-0000-0000-000011640000}"/>
    <cellStyle name="Percent 3 3 2 2 3 2 5 2" xfId="25556" xr:uid="{00000000-0005-0000-0000-000012640000}"/>
    <cellStyle name="Percent 3 3 2 2 3 2 5 3" xfId="25557" xr:uid="{00000000-0005-0000-0000-000013640000}"/>
    <cellStyle name="Percent 3 3 2 2 3 2 5 4" xfId="25558" xr:uid="{00000000-0005-0000-0000-000014640000}"/>
    <cellStyle name="Percent 3 3 2 2 3 2 6" xfId="25559" xr:uid="{00000000-0005-0000-0000-000015640000}"/>
    <cellStyle name="Percent 3 3 2 2 3 2 7" xfId="25560" xr:uid="{00000000-0005-0000-0000-000016640000}"/>
    <cellStyle name="Percent 3 3 2 2 3 2 8" xfId="25561" xr:uid="{00000000-0005-0000-0000-000017640000}"/>
    <cellStyle name="Percent 3 3 2 2 3 3" xfId="25562" xr:uid="{00000000-0005-0000-0000-000018640000}"/>
    <cellStyle name="Percent 3 3 2 2 3 3 2" xfId="25563" xr:uid="{00000000-0005-0000-0000-000019640000}"/>
    <cellStyle name="Percent 3 3 2 2 3 3 2 2" xfId="25564" xr:uid="{00000000-0005-0000-0000-00001A640000}"/>
    <cellStyle name="Percent 3 3 2 2 3 3 2 2 2" xfId="25565" xr:uid="{00000000-0005-0000-0000-00001B640000}"/>
    <cellStyle name="Percent 3 3 2 2 3 3 2 2 3" xfId="25566" xr:uid="{00000000-0005-0000-0000-00001C640000}"/>
    <cellStyle name="Percent 3 3 2 2 3 3 2 2 4" xfId="25567" xr:uid="{00000000-0005-0000-0000-00001D640000}"/>
    <cellStyle name="Percent 3 3 2 2 3 3 2 3" xfId="25568" xr:uid="{00000000-0005-0000-0000-00001E640000}"/>
    <cellStyle name="Percent 3 3 2 2 3 3 2 3 2" xfId="25569" xr:uid="{00000000-0005-0000-0000-00001F640000}"/>
    <cellStyle name="Percent 3 3 2 2 3 3 2 3 3" xfId="25570" xr:uid="{00000000-0005-0000-0000-000020640000}"/>
    <cellStyle name="Percent 3 3 2 2 3 3 2 3 4" xfId="25571" xr:uid="{00000000-0005-0000-0000-000021640000}"/>
    <cellStyle name="Percent 3 3 2 2 3 3 2 4" xfId="25572" xr:uid="{00000000-0005-0000-0000-000022640000}"/>
    <cellStyle name="Percent 3 3 2 2 3 3 2 5" xfId="25573" xr:uid="{00000000-0005-0000-0000-000023640000}"/>
    <cellStyle name="Percent 3 3 2 2 3 3 2 6" xfId="25574" xr:uid="{00000000-0005-0000-0000-000024640000}"/>
    <cellStyle name="Percent 3 3 2 2 3 3 3" xfId="25575" xr:uid="{00000000-0005-0000-0000-000025640000}"/>
    <cellStyle name="Percent 3 3 2 2 3 3 3 2" xfId="25576" xr:uid="{00000000-0005-0000-0000-000026640000}"/>
    <cellStyle name="Percent 3 3 2 2 3 3 3 2 2" xfId="25577" xr:uid="{00000000-0005-0000-0000-000027640000}"/>
    <cellStyle name="Percent 3 3 2 2 3 3 3 2 3" xfId="25578" xr:uid="{00000000-0005-0000-0000-000028640000}"/>
    <cellStyle name="Percent 3 3 2 2 3 3 3 2 4" xfId="25579" xr:uid="{00000000-0005-0000-0000-000029640000}"/>
    <cellStyle name="Percent 3 3 2 2 3 3 3 3" xfId="25580" xr:uid="{00000000-0005-0000-0000-00002A640000}"/>
    <cellStyle name="Percent 3 3 2 2 3 3 3 3 2" xfId="25581" xr:uid="{00000000-0005-0000-0000-00002B640000}"/>
    <cellStyle name="Percent 3 3 2 2 3 3 3 3 3" xfId="25582" xr:uid="{00000000-0005-0000-0000-00002C640000}"/>
    <cellStyle name="Percent 3 3 2 2 3 3 3 3 4" xfId="25583" xr:uid="{00000000-0005-0000-0000-00002D640000}"/>
    <cellStyle name="Percent 3 3 2 2 3 3 3 4" xfId="25584" xr:uid="{00000000-0005-0000-0000-00002E640000}"/>
    <cellStyle name="Percent 3 3 2 2 3 3 3 5" xfId="25585" xr:uid="{00000000-0005-0000-0000-00002F640000}"/>
    <cellStyle name="Percent 3 3 2 2 3 3 3 6" xfId="25586" xr:uid="{00000000-0005-0000-0000-000030640000}"/>
    <cellStyle name="Percent 3 3 2 2 3 3 4" xfId="25587" xr:uid="{00000000-0005-0000-0000-000031640000}"/>
    <cellStyle name="Percent 3 3 2 2 3 3 4 2" xfId="25588" xr:uid="{00000000-0005-0000-0000-000032640000}"/>
    <cellStyle name="Percent 3 3 2 2 3 3 4 3" xfId="25589" xr:uid="{00000000-0005-0000-0000-000033640000}"/>
    <cellStyle name="Percent 3 3 2 2 3 3 4 4" xfId="25590" xr:uid="{00000000-0005-0000-0000-000034640000}"/>
    <cellStyle name="Percent 3 3 2 2 3 3 5" xfId="25591" xr:uid="{00000000-0005-0000-0000-000035640000}"/>
    <cellStyle name="Percent 3 3 2 2 3 3 5 2" xfId="25592" xr:uid="{00000000-0005-0000-0000-000036640000}"/>
    <cellStyle name="Percent 3 3 2 2 3 3 5 3" xfId="25593" xr:uid="{00000000-0005-0000-0000-000037640000}"/>
    <cellStyle name="Percent 3 3 2 2 3 3 5 4" xfId="25594" xr:uid="{00000000-0005-0000-0000-000038640000}"/>
    <cellStyle name="Percent 3 3 2 2 3 3 6" xfId="25595" xr:uid="{00000000-0005-0000-0000-000039640000}"/>
    <cellStyle name="Percent 3 3 2 2 3 3 7" xfId="25596" xr:uid="{00000000-0005-0000-0000-00003A640000}"/>
    <cellStyle name="Percent 3 3 2 2 3 3 8" xfId="25597" xr:uid="{00000000-0005-0000-0000-00003B640000}"/>
    <cellStyle name="Percent 3 3 2 2 3 4" xfId="25598" xr:uid="{00000000-0005-0000-0000-00003C640000}"/>
    <cellStyle name="Percent 3 3 2 2 3 4 2" xfId="25599" xr:uid="{00000000-0005-0000-0000-00003D640000}"/>
    <cellStyle name="Percent 3 3 2 2 3 4 2 2" xfId="25600" xr:uid="{00000000-0005-0000-0000-00003E640000}"/>
    <cellStyle name="Percent 3 3 2 2 3 4 2 3" xfId="25601" xr:uid="{00000000-0005-0000-0000-00003F640000}"/>
    <cellStyle name="Percent 3 3 2 2 3 4 2 4" xfId="25602" xr:uid="{00000000-0005-0000-0000-000040640000}"/>
    <cellStyle name="Percent 3 3 2 2 3 4 3" xfId="25603" xr:uid="{00000000-0005-0000-0000-000041640000}"/>
    <cellStyle name="Percent 3 3 2 2 3 4 3 2" xfId="25604" xr:uid="{00000000-0005-0000-0000-000042640000}"/>
    <cellStyle name="Percent 3 3 2 2 3 4 3 3" xfId="25605" xr:uid="{00000000-0005-0000-0000-000043640000}"/>
    <cellStyle name="Percent 3 3 2 2 3 4 3 4" xfId="25606" xr:uid="{00000000-0005-0000-0000-000044640000}"/>
    <cellStyle name="Percent 3 3 2 2 3 4 4" xfId="25607" xr:uid="{00000000-0005-0000-0000-000045640000}"/>
    <cellStyle name="Percent 3 3 2 2 3 4 5" xfId="25608" xr:uid="{00000000-0005-0000-0000-000046640000}"/>
    <cellStyle name="Percent 3 3 2 2 3 4 6" xfId="25609" xr:uid="{00000000-0005-0000-0000-000047640000}"/>
    <cellStyle name="Percent 3 3 2 2 3 5" xfId="25610" xr:uid="{00000000-0005-0000-0000-000048640000}"/>
    <cellStyle name="Percent 3 3 2 2 3 5 2" xfId="25611" xr:uid="{00000000-0005-0000-0000-000049640000}"/>
    <cellStyle name="Percent 3 3 2 2 3 5 2 2" xfId="25612" xr:uid="{00000000-0005-0000-0000-00004A640000}"/>
    <cellStyle name="Percent 3 3 2 2 3 5 2 3" xfId="25613" xr:uid="{00000000-0005-0000-0000-00004B640000}"/>
    <cellStyle name="Percent 3 3 2 2 3 5 2 4" xfId="25614" xr:uid="{00000000-0005-0000-0000-00004C640000}"/>
    <cellStyle name="Percent 3 3 2 2 3 5 3" xfId="25615" xr:uid="{00000000-0005-0000-0000-00004D640000}"/>
    <cellStyle name="Percent 3 3 2 2 3 5 3 2" xfId="25616" xr:uid="{00000000-0005-0000-0000-00004E640000}"/>
    <cellStyle name="Percent 3 3 2 2 3 5 3 3" xfId="25617" xr:uid="{00000000-0005-0000-0000-00004F640000}"/>
    <cellStyle name="Percent 3 3 2 2 3 5 3 4" xfId="25618" xr:uid="{00000000-0005-0000-0000-000050640000}"/>
    <cellStyle name="Percent 3 3 2 2 3 5 4" xfId="25619" xr:uid="{00000000-0005-0000-0000-000051640000}"/>
    <cellStyle name="Percent 3 3 2 2 3 5 5" xfId="25620" xr:uid="{00000000-0005-0000-0000-000052640000}"/>
    <cellStyle name="Percent 3 3 2 2 3 5 6" xfId="25621" xr:uid="{00000000-0005-0000-0000-000053640000}"/>
    <cellStyle name="Percent 3 3 2 2 3 6" xfId="25622" xr:uid="{00000000-0005-0000-0000-000054640000}"/>
    <cellStyle name="Percent 3 3 2 2 3 6 2" xfId="25623" xr:uid="{00000000-0005-0000-0000-000055640000}"/>
    <cellStyle name="Percent 3 3 2 2 3 6 3" xfId="25624" xr:uid="{00000000-0005-0000-0000-000056640000}"/>
    <cellStyle name="Percent 3 3 2 2 3 6 4" xfId="25625" xr:uid="{00000000-0005-0000-0000-000057640000}"/>
    <cellStyle name="Percent 3 3 2 2 3 7" xfId="25626" xr:uid="{00000000-0005-0000-0000-000058640000}"/>
    <cellStyle name="Percent 3 3 2 2 3 7 2" xfId="25627" xr:uid="{00000000-0005-0000-0000-000059640000}"/>
    <cellStyle name="Percent 3 3 2 2 3 7 3" xfId="25628" xr:uid="{00000000-0005-0000-0000-00005A640000}"/>
    <cellStyle name="Percent 3 3 2 2 3 7 4" xfId="25629" xr:uid="{00000000-0005-0000-0000-00005B640000}"/>
    <cellStyle name="Percent 3 3 2 2 3 8" xfId="25630" xr:uid="{00000000-0005-0000-0000-00005C640000}"/>
    <cellStyle name="Percent 3 3 2 2 3 9" xfId="25631" xr:uid="{00000000-0005-0000-0000-00005D640000}"/>
    <cellStyle name="Percent 3 3 2 2 4" xfId="25632" xr:uid="{00000000-0005-0000-0000-00005E640000}"/>
    <cellStyle name="Percent 3 3 2 2 4 2" xfId="25633" xr:uid="{00000000-0005-0000-0000-00005F640000}"/>
    <cellStyle name="Percent 3 3 2 2 4 2 2" xfId="25634" xr:uid="{00000000-0005-0000-0000-000060640000}"/>
    <cellStyle name="Percent 3 3 2 2 4 2 2 2" xfId="25635" xr:uid="{00000000-0005-0000-0000-000061640000}"/>
    <cellStyle name="Percent 3 3 2 2 4 2 2 3" xfId="25636" xr:uid="{00000000-0005-0000-0000-000062640000}"/>
    <cellStyle name="Percent 3 3 2 2 4 2 2 4" xfId="25637" xr:uid="{00000000-0005-0000-0000-000063640000}"/>
    <cellStyle name="Percent 3 3 2 2 4 2 3" xfId="25638" xr:uid="{00000000-0005-0000-0000-000064640000}"/>
    <cellStyle name="Percent 3 3 2 2 4 2 3 2" xfId="25639" xr:uid="{00000000-0005-0000-0000-000065640000}"/>
    <cellStyle name="Percent 3 3 2 2 4 2 3 3" xfId="25640" xr:uid="{00000000-0005-0000-0000-000066640000}"/>
    <cellStyle name="Percent 3 3 2 2 4 2 3 4" xfId="25641" xr:uid="{00000000-0005-0000-0000-000067640000}"/>
    <cellStyle name="Percent 3 3 2 2 4 2 4" xfId="25642" xr:uid="{00000000-0005-0000-0000-000068640000}"/>
    <cellStyle name="Percent 3 3 2 2 4 2 5" xfId="25643" xr:uid="{00000000-0005-0000-0000-000069640000}"/>
    <cellStyle name="Percent 3 3 2 2 4 2 6" xfId="25644" xr:uid="{00000000-0005-0000-0000-00006A640000}"/>
    <cellStyle name="Percent 3 3 2 2 4 3" xfId="25645" xr:uid="{00000000-0005-0000-0000-00006B640000}"/>
    <cellStyle name="Percent 3 3 2 2 4 3 2" xfId="25646" xr:uid="{00000000-0005-0000-0000-00006C640000}"/>
    <cellStyle name="Percent 3 3 2 2 4 3 2 2" xfId="25647" xr:uid="{00000000-0005-0000-0000-00006D640000}"/>
    <cellStyle name="Percent 3 3 2 2 4 3 2 3" xfId="25648" xr:uid="{00000000-0005-0000-0000-00006E640000}"/>
    <cellStyle name="Percent 3 3 2 2 4 3 2 4" xfId="25649" xr:uid="{00000000-0005-0000-0000-00006F640000}"/>
    <cellStyle name="Percent 3 3 2 2 4 3 3" xfId="25650" xr:uid="{00000000-0005-0000-0000-000070640000}"/>
    <cellStyle name="Percent 3 3 2 2 4 3 3 2" xfId="25651" xr:uid="{00000000-0005-0000-0000-000071640000}"/>
    <cellStyle name="Percent 3 3 2 2 4 3 3 3" xfId="25652" xr:uid="{00000000-0005-0000-0000-000072640000}"/>
    <cellStyle name="Percent 3 3 2 2 4 3 3 4" xfId="25653" xr:uid="{00000000-0005-0000-0000-000073640000}"/>
    <cellStyle name="Percent 3 3 2 2 4 3 4" xfId="25654" xr:uid="{00000000-0005-0000-0000-000074640000}"/>
    <cellStyle name="Percent 3 3 2 2 4 3 5" xfId="25655" xr:uid="{00000000-0005-0000-0000-000075640000}"/>
    <cellStyle name="Percent 3 3 2 2 4 3 6" xfId="25656" xr:uid="{00000000-0005-0000-0000-000076640000}"/>
    <cellStyle name="Percent 3 3 2 2 4 4" xfId="25657" xr:uid="{00000000-0005-0000-0000-000077640000}"/>
    <cellStyle name="Percent 3 3 2 2 4 4 2" xfId="25658" xr:uid="{00000000-0005-0000-0000-000078640000}"/>
    <cellStyle name="Percent 3 3 2 2 4 4 3" xfId="25659" xr:uid="{00000000-0005-0000-0000-000079640000}"/>
    <cellStyle name="Percent 3 3 2 2 4 4 4" xfId="25660" xr:uid="{00000000-0005-0000-0000-00007A640000}"/>
    <cellStyle name="Percent 3 3 2 2 4 5" xfId="25661" xr:uid="{00000000-0005-0000-0000-00007B640000}"/>
    <cellStyle name="Percent 3 3 2 2 4 5 2" xfId="25662" xr:uid="{00000000-0005-0000-0000-00007C640000}"/>
    <cellStyle name="Percent 3 3 2 2 4 5 3" xfId="25663" xr:uid="{00000000-0005-0000-0000-00007D640000}"/>
    <cellStyle name="Percent 3 3 2 2 4 5 4" xfId="25664" xr:uid="{00000000-0005-0000-0000-00007E640000}"/>
    <cellStyle name="Percent 3 3 2 2 4 6" xfId="25665" xr:uid="{00000000-0005-0000-0000-00007F640000}"/>
    <cellStyle name="Percent 3 3 2 2 4 7" xfId="25666" xr:uid="{00000000-0005-0000-0000-000080640000}"/>
    <cellStyle name="Percent 3 3 2 2 4 8" xfId="25667" xr:uid="{00000000-0005-0000-0000-000081640000}"/>
    <cellStyle name="Percent 3 3 2 2 5" xfId="25668" xr:uid="{00000000-0005-0000-0000-000082640000}"/>
    <cellStyle name="Percent 3 3 2 2 5 2" xfId="25669" xr:uid="{00000000-0005-0000-0000-000083640000}"/>
    <cellStyle name="Percent 3 3 2 2 5 2 2" xfId="25670" xr:uid="{00000000-0005-0000-0000-000084640000}"/>
    <cellStyle name="Percent 3 3 2 2 5 2 2 2" xfId="25671" xr:uid="{00000000-0005-0000-0000-000085640000}"/>
    <cellStyle name="Percent 3 3 2 2 5 2 2 3" xfId="25672" xr:uid="{00000000-0005-0000-0000-000086640000}"/>
    <cellStyle name="Percent 3 3 2 2 5 2 2 4" xfId="25673" xr:uid="{00000000-0005-0000-0000-000087640000}"/>
    <cellStyle name="Percent 3 3 2 2 5 2 3" xfId="25674" xr:uid="{00000000-0005-0000-0000-000088640000}"/>
    <cellStyle name="Percent 3 3 2 2 5 2 3 2" xfId="25675" xr:uid="{00000000-0005-0000-0000-000089640000}"/>
    <cellStyle name="Percent 3 3 2 2 5 2 3 3" xfId="25676" xr:uid="{00000000-0005-0000-0000-00008A640000}"/>
    <cellStyle name="Percent 3 3 2 2 5 2 3 4" xfId="25677" xr:uid="{00000000-0005-0000-0000-00008B640000}"/>
    <cellStyle name="Percent 3 3 2 2 5 2 4" xfId="25678" xr:uid="{00000000-0005-0000-0000-00008C640000}"/>
    <cellStyle name="Percent 3 3 2 2 5 2 5" xfId="25679" xr:uid="{00000000-0005-0000-0000-00008D640000}"/>
    <cellStyle name="Percent 3 3 2 2 5 2 6" xfId="25680" xr:uid="{00000000-0005-0000-0000-00008E640000}"/>
    <cellStyle name="Percent 3 3 2 2 5 3" xfId="25681" xr:uid="{00000000-0005-0000-0000-00008F640000}"/>
    <cellStyle name="Percent 3 3 2 2 5 3 2" xfId="25682" xr:uid="{00000000-0005-0000-0000-000090640000}"/>
    <cellStyle name="Percent 3 3 2 2 5 3 2 2" xfId="25683" xr:uid="{00000000-0005-0000-0000-000091640000}"/>
    <cellStyle name="Percent 3 3 2 2 5 3 2 3" xfId="25684" xr:uid="{00000000-0005-0000-0000-000092640000}"/>
    <cellStyle name="Percent 3 3 2 2 5 3 2 4" xfId="25685" xr:uid="{00000000-0005-0000-0000-000093640000}"/>
    <cellStyle name="Percent 3 3 2 2 5 3 3" xfId="25686" xr:uid="{00000000-0005-0000-0000-000094640000}"/>
    <cellStyle name="Percent 3 3 2 2 5 3 3 2" xfId="25687" xr:uid="{00000000-0005-0000-0000-000095640000}"/>
    <cellStyle name="Percent 3 3 2 2 5 3 3 3" xfId="25688" xr:uid="{00000000-0005-0000-0000-000096640000}"/>
    <cellStyle name="Percent 3 3 2 2 5 3 3 4" xfId="25689" xr:uid="{00000000-0005-0000-0000-000097640000}"/>
    <cellStyle name="Percent 3 3 2 2 5 3 4" xfId="25690" xr:uid="{00000000-0005-0000-0000-000098640000}"/>
    <cellStyle name="Percent 3 3 2 2 5 3 5" xfId="25691" xr:uid="{00000000-0005-0000-0000-000099640000}"/>
    <cellStyle name="Percent 3 3 2 2 5 3 6" xfId="25692" xr:uid="{00000000-0005-0000-0000-00009A640000}"/>
    <cellStyle name="Percent 3 3 2 2 5 4" xfId="25693" xr:uid="{00000000-0005-0000-0000-00009B640000}"/>
    <cellStyle name="Percent 3 3 2 2 5 4 2" xfId="25694" xr:uid="{00000000-0005-0000-0000-00009C640000}"/>
    <cellStyle name="Percent 3 3 2 2 5 4 3" xfId="25695" xr:uid="{00000000-0005-0000-0000-00009D640000}"/>
    <cellStyle name="Percent 3 3 2 2 5 4 4" xfId="25696" xr:uid="{00000000-0005-0000-0000-00009E640000}"/>
    <cellStyle name="Percent 3 3 2 2 5 5" xfId="25697" xr:uid="{00000000-0005-0000-0000-00009F640000}"/>
    <cellStyle name="Percent 3 3 2 2 5 5 2" xfId="25698" xr:uid="{00000000-0005-0000-0000-0000A0640000}"/>
    <cellStyle name="Percent 3 3 2 2 5 5 3" xfId="25699" xr:uid="{00000000-0005-0000-0000-0000A1640000}"/>
    <cellStyle name="Percent 3 3 2 2 5 5 4" xfId="25700" xr:uid="{00000000-0005-0000-0000-0000A2640000}"/>
    <cellStyle name="Percent 3 3 2 2 5 6" xfId="25701" xr:uid="{00000000-0005-0000-0000-0000A3640000}"/>
    <cellStyle name="Percent 3 3 2 2 5 7" xfId="25702" xr:uid="{00000000-0005-0000-0000-0000A4640000}"/>
    <cellStyle name="Percent 3 3 2 2 5 8" xfId="25703" xr:uid="{00000000-0005-0000-0000-0000A5640000}"/>
    <cellStyle name="Percent 3 3 2 2 6" xfId="25704" xr:uid="{00000000-0005-0000-0000-0000A6640000}"/>
    <cellStyle name="Percent 3 3 2 2 6 2" xfId="25705" xr:uid="{00000000-0005-0000-0000-0000A7640000}"/>
    <cellStyle name="Percent 3 3 2 2 6 2 2" xfId="25706" xr:uid="{00000000-0005-0000-0000-0000A8640000}"/>
    <cellStyle name="Percent 3 3 2 2 6 2 2 2" xfId="25707" xr:uid="{00000000-0005-0000-0000-0000A9640000}"/>
    <cellStyle name="Percent 3 3 2 2 6 2 2 3" xfId="25708" xr:uid="{00000000-0005-0000-0000-0000AA640000}"/>
    <cellStyle name="Percent 3 3 2 2 6 2 2 4" xfId="25709" xr:uid="{00000000-0005-0000-0000-0000AB640000}"/>
    <cellStyle name="Percent 3 3 2 2 6 2 3" xfId="25710" xr:uid="{00000000-0005-0000-0000-0000AC640000}"/>
    <cellStyle name="Percent 3 3 2 2 6 2 3 2" xfId="25711" xr:uid="{00000000-0005-0000-0000-0000AD640000}"/>
    <cellStyle name="Percent 3 3 2 2 6 2 3 3" xfId="25712" xr:uid="{00000000-0005-0000-0000-0000AE640000}"/>
    <cellStyle name="Percent 3 3 2 2 6 2 3 4" xfId="25713" xr:uid="{00000000-0005-0000-0000-0000AF640000}"/>
    <cellStyle name="Percent 3 3 2 2 6 2 4" xfId="25714" xr:uid="{00000000-0005-0000-0000-0000B0640000}"/>
    <cellStyle name="Percent 3 3 2 2 6 2 5" xfId="25715" xr:uid="{00000000-0005-0000-0000-0000B1640000}"/>
    <cellStyle name="Percent 3 3 2 2 6 2 6" xfId="25716" xr:uid="{00000000-0005-0000-0000-0000B2640000}"/>
    <cellStyle name="Percent 3 3 2 2 6 3" xfId="25717" xr:uid="{00000000-0005-0000-0000-0000B3640000}"/>
    <cellStyle name="Percent 3 3 2 2 6 3 2" xfId="25718" xr:uid="{00000000-0005-0000-0000-0000B4640000}"/>
    <cellStyle name="Percent 3 3 2 2 6 3 2 2" xfId="25719" xr:uid="{00000000-0005-0000-0000-0000B5640000}"/>
    <cellStyle name="Percent 3 3 2 2 6 3 2 3" xfId="25720" xr:uid="{00000000-0005-0000-0000-0000B6640000}"/>
    <cellStyle name="Percent 3 3 2 2 6 3 2 4" xfId="25721" xr:uid="{00000000-0005-0000-0000-0000B7640000}"/>
    <cellStyle name="Percent 3 3 2 2 6 3 3" xfId="25722" xr:uid="{00000000-0005-0000-0000-0000B8640000}"/>
    <cellStyle name="Percent 3 3 2 2 6 3 3 2" xfId="25723" xr:uid="{00000000-0005-0000-0000-0000B9640000}"/>
    <cellStyle name="Percent 3 3 2 2 6 3 3 3" xfId="25724" xr:uid="{00000000-0005-0000-0000-0000BA640000}"/>
    <cellStyle name="Percent 3 3 2 2 6 3 3 4" xfId="25725" xr:uid="{00000000-0005-0000-0000-0000BB640000}"/>
    <cellStyle name="Percent 3 3 2 2 6 3 4" xfId="25726" xr:uid="{00000000-0005-0000-0000-0000BC640000}"/>
    <cellStyle name="Percent 3 3 2 2 6 3 5" xfId="25727" xr:uid="{00000000-0005-0000-0000-0000BD640000}"/>
    <cellStyle name="Percent 3 3 2 2 6 3 6" xfId="25728" xr:uid="{00000000-0005-0000-0000-0000BE640000}"/>
    <cellStyle name="Percent 3 3 2 2 6 4" xfId="25729" xr:uid="{00000000-0005-0000-0000-0000BF640000}"/>
    <cellStyle name="Percent 3 3 2 2 6 4 2" xfId="25730" xr:uid="{00000000-0005-0000-0000-0000C0640000}"/>
    <cellStyle name="Percent 3 3 2 2 6 4 3" xfId="25731" xr:uid="{00000000-0005-0000-0000-0000C1640000}"/>
    <cellStyle name="Percent 3 3 2 2 6 4 4" xfId="25732" xr:uid="{00000000-0005-0000-0000-0000C2640000}"/>
    <cellStyle name="Percent 3 3 2 2 6 5" xfId="25733" xr:uid="{00000000-0005-0000-0000-0000C3640000}"/>
    <cellStyle name="Percent 3 3 2 2 6 5 2" xfId="25734" xr:uid="{00000000-0005-0000-0000-0000C4640000}"/>
    <cellStyle name="Percent 3 3 2 2 6 5 3" xfId="25735" xr:uid="{00000000-0005-0000-0000-0000C5640000}"/>
    <cellStyle name="Percent 3 3 2 2 6 5 4" xfId="25736" xr:uid="{00000000-0005-0000-0000-0000C6640000}"/>
    <cellStyle name="Percent 3 3 2 2 6 6" xfId="25737" xr:uid="{00000000-0005-0000-0000-0000C7640000}"/>
    <cellStyle name="Percent 3 3 2 2 6 7" xfId="25738" xr:uid="{00000000-0005-0000-0000-0000C8640000}"/>
    <cellStyle name="Percent 3 3 2 2 6 8" xfId="25739" xr:uid="{00000000-0005-0000-0000-0000C9640000}"/>
    <cellStyle name="Percent 3 3 2 2 7" xfId="25740" xr:uid="{00000000-0005-0000-0000-0000CA640000}"/>
    <cellStyle name="Percent 3 3 2 2 7 2" xfId="25741" xr:uid="{00000000-0005-0000-0000-0000CB640000}"/>
    <cellStyle name="Percent 3 3 2 2 7 2 2" xfId="25742" xr:uid="{00000000-0005-0000-0000-0000CC640000}"/>
    <cellStyle name="Percent 3 3 2 2 7 2 3" xfId="25743" xr:uid="{00000000-0005-0000-0000-0000CD640000}"/>
    <cellStyle name="Percent 3 3 2 2 7 2 4" xfId="25744" xr:uid="{00000000-0005-0000-0000-0000CE640000}"/>
    <cellStyle name="Percent 3 3 2 2 7 3" xfId="25745" xr:uid="{00000000-0005-0000-0000-0000CF640000}"/>
    <cellStyle name="Percent 3 3 2 2 7 3 2" xfId="25746" xr:uid="{00000000-0005-0000-0000-0000D0640000}"/>
    <cellStyle name="Percent 3 3 2 2 7 3 3" xfId="25747" xr:uid="{00000000-0005-0000-0000-0000D1640000}"/>
    <cellStyle name="Percent 3 3 2 2 7 3 4" xfId="25748" xr:uid="{00000000-0005-0000-0000-0000D2640000}"/>
    <cellStyle name="Percent 3 3 2 2 7 4" xfId="25749" xr:uid="{00000000-0005-0000-0000-0000D3640000}"/>
    <cellStyle name="Percent 3 3 2 2 7 5" xfId="25750" xr:uid="{00000000-0005-0000-0000-0000D4640000}"/>
    <cellStyle name="Percent 3 3 2 2 7 6" xfId="25751" xr:uid="{00000000-0005-0000-0000-0000D5640000}"/>
    <cellStyle name="Percent 3 3 2 2 8" xfId="25752" xr:uid="{00000000-0005-0000-0000-0000D6640000}"/>
    <cellStyle name="Percent 3 3 2 2 8 2" xfId="25753" xr:uid="{00000000-0005-0000-0000-0000D7640000}"/>
    <cellStyle name="Percent 3 3 2 2 8 2 2" xfId="25754" xr:uid="{00000000-0005-0000-0000-0000D8640000}"/>
    <cellStyle name="Percent 3 3 2 2 8 2 3" xfId="25755" xr:uid="{00000000-0005-0000-0000-0000D9640000}"/>
    <cellStyle name="Percent 3 3 2 2 8 2 4" xfId="25756" xr:uid="{00000000-0005-0000-0000-0000DA640000}"/>
    <cellStyle name="Percent 3 3 2 2 8 3" xfId="25757" xr:uid="{00000000-0005-0000-0000-0000DB640000}"/>
    <cellStyle name="Percent 3 3 2 2 8 3 2" xfId="25758" xr:uid="{00000000-0005-0000-0000-0000DC640000}"/>
    <cellStyle name="Percent 3 3 2 2 8 3 3" xfId="25759" xr:uid="{00000000-0005-0000-0000-0000DD640000}"/>
    <cellStyle name="Percent 3 3 2 2 8 3 4" xfId="25760" xr:uid="{00000000-0005-0000-0000-0000DE640000}"/>
    <cellStyle name="Percent 3 3 2 2 8 4" xfId="25761" xr:uid="{00000000-0005-0000-0000-0000DF640000}"/>
    <cellStyle name="Percent 3 3 2 2 8 5" xfId="25762" xr:uid="{00000000-0005-0000-0000-0000E0640000}"/>
    <cellStyle name="Percent 3 3 2 2 8 6" xfId="25763" xr:uid="{00000000-0005-0000-0000-0000E1640000}"/>
    <cellStyle name="Percent 3 3 2 2 9" xfId="25764" xr:uid="{00000000-0005-0000-0000-0000E2640000}"/>
    <cellStyle name="Percent 3 3 2 2 9 2" xfId="25765" xr:uid="{00000000-0005-0000-0000-0000E3640000}"/>
    <cellStyle name="Percent 3 3 2 2 9 3" xfId="25766" xr:uid="{00000000-0005-0000-0000-0000E4640000}"/>
    <cellStyle name="Percent 3 3 2 2 9 4" xfId="25767" xr:uid="{00000000-0005-0000-0000-0000E5640000}"/>
    <cellStyle name="Percent 3 3 2 3" xfId="25768" xr:uid="{00000000-0005-0000-0000-0000E6640000}"/>
    <cellStyle name="Percent 3 3 2 3 10" xfId="25769" xr:uid="{00000000-0005-0000-0000-0000E7640000}"/>
    <cellStyle name="Percent 3 3 2 3 11" xfId="25770" xr:uid="{00000000-0005-0000-0000-0000E8640000}"/>
    <cellStyle name="Percent 3 3 2 3 12" xfId="25771" xr:uid="{00000000-0005-0000-0000-0000E9640000}"/>
    <cellStyle name="Percent 3 3 2 3 2" xfId="25772" xr:uid="{00000000-0005-0000-0000-0000EA640000}"/>
    <cellStyle name="Percent 3 3 2 3 2 10" xfId="25773" xr:uid="{00000000-0005-0000-0000-0000EB640000}"/>
    <cellStyle name="Percent 3 3 2 3 2 2" xfId="25774" xr:uid="{00000000-0005-0000-0000-0000EC640000}"/>
    <cellStyle name="Percent 3 3 2 3 2 2 2" xfId="25775" xr:uid="{00000000-0005-0000-0000-0000ED640000}"/>
    <cellStyle name="Percent 3 3 2 3 2 2 2 2" xfId="25776" xr:uid="{00000000-0005-0000-0000-0000EE640000}"/>
    <cellStyle name="Percent 3 3 2 3 2 2 2 2 2" xfId="25777" xr:uid="{00000000-0005-0000-0000-0000EF640000}"/>
    <cellStyle name="Percent 3 3 2 3 2 2 2 2 3" xfId="25778" xr:uid="{00000000-0005-0000-0000-0000F0640000}"/>
    <cellStyle name="Percent 3 3 2 3 2 2 2 2 4" xfId="25779" xr:uid="{00000000-0005-0000-0000-0000F1640000}"/>
    <cellStyle name="Percent 3 3 2 3 2 2 2 3" xfId="25780" xr:uid="{00000000-0005-0000-0000-0000F2640000}"/>
    <cellStyle name="Percent 3 3 2 3 2 2 2 3 2" xfId="25781" xr:uid="{00000000-0005-0000-0000-0000F3640000}"/>
    <cellStyle name="Percent 3 3 2 3 2 2 2 3 3" xfId="25782" xr:uid="{00000000-0005-0000-0000-0000F4640000}"/>
    <cellStyle name="Percent 3 3 2 3 2 2 2 3 4" xfId="25783" xr:uid="{00000000-0005-0000-0000-0000F5640000}"/>
    <cellStyle name="Percent 3 3 2 3 2 2 2 4" xfId="25784" xr:uid="{00000000-0005-0000-0000-0000F6640000}"/>
    <cellStyle name="Percent 3 3 2 3 2 2 2 5" xfId="25785" xr:uid="{00000000-0005-0000-0000-0000F7640000}"/>
    <cellStyle name="Percent 3 3 2 3 2 2 2 6" xfId="25786" xr:uid="{00000000-0005-0000-0000-0000F8640000}"/>
    <cellStyle name="Percent 3 3 2 3 2 2 3" xfId="25787" xr:uid="{00000000-0005-0000-0000-0000F9640000}"/>
    <cellStyle name="Percent 3 3 2 3 2 2 3 2" xfId="25788" xr:uid="{00000000-0005-0000-0000-0000FA640000}"/>
    <cellStyle name="Percent 3 3 2 3 2 2 3 2 2" xfId="25789" xr:uid="{00000000-0005-0000-0000-0000FB640000}"/>
    <cellStyle name="Percent 3 3 2 3 2 2 3 2 3" xfId="25790" xr:uid="{00000000-0005-0000-0000-0000FC640000}"/>
    <cellStyle name="Percent 3 3 2 3 2 2 3 2 4" xfId="25791" xr:uid="{00000000-0005-0000-0000-0000FD640000}"/>
    <cellStyle name="Percent 3 3 2 3 2 2 3 3" xfId="25792" xr:uid="{00000000-0005-0000-0000-0000FE640000}"/>
    <cellStyle name="Percent 3 3 2 3 2 2 3 3 2" xfId="25793" xr:uid="{00000000-0005-0000-0000-0000FF640000}"/>
    <cellStyle name="Percent 3 3 2 3 2 2 3 3 3" xfId="25794" xr:uid="{00000000-0005-0000-0000-000000650000}"/>
    <cellStyle name="Percent 3 3 2 3 2 2 3 3 4" xfId="25795" xr:uid="{00000000-0005-0000-0000-000001650000}"/>
    <cellStyle name="Percent 3 3 2 3 2 2 3 4" xfId="25796" xr:uid="{00000000-0005-0000-0000-000002650000}"/>
    <cellStyle name="Percent 3 3 2 3 2 2 3 5" xfId="25797" xr:uid="{00000000-0005-0000-0000-000003650000}"/>
    <cellStyle name="Percent 3 3 2 3 2 2 3 6" xfId="25798" xr:uid="{00000000-0005-0000-0000-000004650000}"/>
    <cellStyle name="Percent 3 3 2 3 2 2 4" xfId="25799" xr:uid="{00000000-0005-0000-0000-000005650000}"/>
    <cellStyle name="Percent 3 3 2 3 2 2 4 2" xfId="25800" xr:uid="{00000000-0005-0000-0000-000006650000}"/>
    <cellStyle name="Percent 3 3 2 3 2 2 4 3" xfId="25801" xr:uid="{00000000-0005-0000-0000-000007650000}"/>
    <cellStyle name="Percent 3 3 2 3 2 2 4 4" xfId="25802" xr:uid="{00000000-0005-0000-0000-000008650000}"/>
    <cellStyle name="Percent 3 3 2 3 2 2 5" xfId="25803" xr:uid="{00000000-0005-0000-0000-000009650000}"/>
    <cellStyle name="Percent 3 3 2 3 2 2 5 2" xfId="25804" xr:uid="{00000000-0005-0000-0000-00000A650000}"/>
    <cellStyle name="Percent 3 3 2 3 2 2 5 3" xfId="25805" xr:uid="{00000000-0005-0000-0000-00000B650000}"/>
    <cellStyle name="Percent 3 3 2 3 2 2 5 4" xfId="25806" xr:uid="{00000000-0005-0000-0000-00000C650000}"/>
    <cellStyle name="Percent 3 3 2 3 2 2 6" xfId="25807" xr:uid="{00000000-0005-0000-0000-00000D650000}"/>
    <cellStyle name="Percent 3 3 2 3 2 2 7" xfId="25808" xr:uid="{00000000-0005-0000-0000-00000E650000}"/>
    <cellStyle name="Percent 3 3 2 3 2 2 8" xfId="25809" xr:uid="{00000000-0005-0000-0000-00000F650000}"/>
    <cellStyle name="Percent 3 3 2 3 2 3" xfId="25810" xr:uid="{00000000-0005-0000-0000-000010650000}"/>
    <cellStyle name="Percent 3 3 2 3 2 3 2" xfId="25811" xr:uid="{00000000-0005-0000-0000-000011650000}"/>
    <cellStyle name="Percent 3 3 2 3 2 3 2 2" xfId="25812" xr:uid="{00000000-0005-0000-0000-000012650000}"/>
    <cellStyle name="Percent 3 3 2 3 2 3 2 2 2" xfId="25813" xr:uid="{00000000-0005-0000-0000-000013650000}"/>
    <cellStyle name="Percent 3 3 2 3 2 3 2 2 3" xfId="25814" xr:uid="{00000000-0005-0000-0000-000014650000}"/>
    <cellStyle name="Percent 3 3 2 3 2 3 2 2 4" xfId="25815" xr:uid="{00000000-0005-0000-0000-000015650000}"/>
    <cellStyle name="Percent 3 3 2 3 2 3 2 3" xfId="25816" xr:uid="{00000000-0005-0000-0000-000016650000}"/>
    <cellStyle name="Percent 3 3 2 3 2 3 2 3 2" xfId="25817" xr:uid="{00000000-0005-0000-0000-000017650000}"/>
    <cellStyle name="Percent 3 3 2 3 2 3 2 3 3" xfId="25818" xr:uid="{00000000-0005-0000-0000-000018650000}"/>
    <cellStyle name="Percent 3 3 2 3 2 3 2 3 4" xfId="25819" xr:uid="{00000000-0005-0000-0000-000019650000}"/>
    <cellStyle name="Percent 3 3 2 3 2 3 2 4" xfId="25820" xr:uid="{00000000-0005-0000-0000-00001A650000}"/>
    <cellStyle name="Percent 3 3 2 3 2 3 2 5" xfId="25821" xr:uid="{00000000-0005-0000-0000-00001B650000}"/>
    <cellStyle name="Percent 3 3 2 3 2 3 2 6" xfId="25822" xr:uid="{00000000-0005-0000-0000-00001C650000}"/>
    <cellStyle name="Percent 3 3 2 3 2 3 3" xfId="25823" xr:uid="{00000000-0005-0000-0000-00001D650000}"/>
    <cellStyle name="Percent 3 3 2 3 2 3 3 2" xfId="25824" xr:uid="{00000000-0005-0000-0000-00001E650000}"/>
    <cellStyle name="Percent 3 3 2 3 2 3 3 2 2" xfId="25825" xr:uid="{00000000-0005-0000-0000-00001F650000}"/>
    <cellStyle name="Percent 3 3 2 3 2 3 3 2 3" xfId="25826" xr:uid="{00000000-0005-0000-0000-000020650000}"/>
    <cellStyle name="Percent 3 3 2 3 2 3 3 2 4" xfId="25827" xr:uid="{00000000-0005-0000-0000-000021650000}"/>
    <cellStyle name="Percent 3 3 2 3 2 3 3 3" xfId="25828" xr:uid="{00000000-0005-0000-0000-000022650000}"/>
    <cellStyle name="Percent 3 3 2 3 2 3 3 3 2" xfId="25829" xr:uid="{00000000-0005-0000-0000-000023650000}"/>
    <cellStyle name="Percent 3 3 2 3 2 3 3 3 3" xfId="25830" xr:uid="{00000000-0005-0000-0000-000024650000}"/>
    <cellStyle name="Percent 3 3 2 3 2 3 3 3 4" xfId="25831" xr:uid="{00000000-0005-0000-0000-000025650000}"/>
    <cellStyle name="Percent 3 3 2 3 2 3 3 4" xfId="25832" xr:uid="{00000000-0005-0000-0000-000026650000}"/>
    <cellStyle name="Percent 3 3 2 3 2 3 3 5" xfId="25833" xr:uid="{00000000-0005-0000-0000-000027650000}"/>
    <cellStyle name="Percent 3 3 2 3 2 3 3 6" xfId="25834" xr:uid="{00000000-0005-0000-0000-000028650000}"/>
    <cellStyle name="Percent 3 3 2 3 2 3 4" xfId="25835" xr:uid="{00000000-0005-0000-0000-000029650000}"/>
    <cellStyle name="Percent 3 3 2 3 2 3 4 2" xfId="25836" xr:uid="{00000000-0005-0000-0000-00002A650000}"/>
    <cellStyle name="Percent 3 3 2 3 2 3 4 3" xfId="25837" xr:uid="{00000000-0005-0000-0000-00002B650000}"/>
    <cellStyle name="Percent 3 3 2 3 2 3 4 4" xfId="25838" xr:uid="{00000000-0005-0000-0000-00002C650000}"/>
    <cellStyle name="Percent 3 3 2 3 2 3 5" xfId="25839" xr:uid="{00000000-0005-0000-0000-00002D650000}"/>
    <cellStyle name="Percent 3 3 2 3 2 3 5 2" xfId="25840" xr:uid="{00000000-0005-0000-0000-00002E650000}"/>
    <cellStyle name="Percent 3 3 2 3 2 3 5 3" xfId="25841" xr:uid="{00000000-0005-0000-0000-00002F650000}"/>
    <cellStyle name="Percent 3 3 2 3 2 3 5 4" xfId="25842" xr:uid="{00000000-0005-0000-0000-000030650000}"/>
    <cellStyle name="Percent 3 3 2 3 2 3 6" xfId="25843" xr:uid="{00000000-0005-0000-0000-000031650000}"/>
    <cellStyle name="Percent 3 3 2 3 2 3 7" xfId="25844" xr:uid="{00000000-0005-0000-0000-000032650000}"/>
    <cellStyle name="Percent 3 3 2 3 2 3 8" xfId="25845" xr:uid="{00000000-0005-0000-0000-000033650000}"/>
    <cellStyle name="Percent 3 3 2 3 2 4" xfId="25846" xr:uid="{00000000-0005-0000-0000-000034650000}"/>
    <cellStyle name="Percent 3 3 2 3 2 4 2" xfId="25847" xr:uid="{00000000-0005-0000-0000-000035650000}"/>
    <cellStyle name="Percent 3 3 2 3 2 4 2 2" xfId="25848" xr:uid="{00000000-0005-0000-0000-000036650000}"/>
    <cellStyle name="Percent 3 3 2 3 2 4 2 3" xfId="25849" xr:uid="{00000000-0005-0000-0000-000037650000}"/>
    <cellStyle name="Percent 3 3 2 3 2 4 2 4" xfId="25850" xr:uid="{00000000-0005-0000-0000-000038650000}"/>
    <cellStyle name="Percent 3 3 2 3 2 4 3" xfId="25851" xr:uid="{00000000-0005-0000-0000-000039650000}"/>
    <cellStyle name="Percent 3 3 2 3 2 4 3 2" xfId="25852" xr:uid="{00000000-0005-0000-0000-00003A650000}"/>
    <cellStyle name="Percent 3 3 2 3 2 4 3 3" xfId="25853" xr:uid="{00000000-0005-0000-0000-00003B650000}"/>
    <cellStyle name="Percent 3 3 2 3 2 4 3 4" xfId="25854" xr:uid="{00000000-0005-0000-0000-00003C650000}"/>
    <cellStyle name="Percent 3 3 2 3 2 4 4" xfId="25855" xr:uid="{00000000-0005-0000-0000-00003D650000}"/>
    <cellStyle name="Percent 3 3 2 3 2 4 5" xfId="25856" xr:uid="{00000000-0005-0000-0000-00003E650000}"/>
    <cellStyle name="Percent 3 3 2 3 2 4 6" xfId="25857" xr:uid="{00000000-0005-0000-0000-00003F650000}"/>
    <cellStyle name="Percent 3 3 2 3 2 5" xfId="25858" xr:uid="{00000000-0005-0000-0000-000040650000}"/>
    <cellStyle name="Percent 3 3 2 3 2 5 2" xfId="25859" xr:uid="{00000000-0005-0000-0000-000041650000}"/>
    <cellStyle name="Percent 3 3 2 3 2 5 2 2" xfId="25860" xr:uid="{00000000-0005-0000-0000-000042650000}"/>
    <cellStyle name="Percent 3 3 2 3 2 5 2 3" xfId="25861" xr:uid="{00000000-0005-0000-0000-000043650000}"/>
    <cellStyle name="Percent 3 3 2 3 2 5 2 4" xfId="25862" xr:uid="{00000000-0005-0000-0000-000044650000}"/>
    <cellStyle name="Percent 3 3 2 3 2 5 3" xfId="25863" xr:uid="{00000000-0005-0000-0000-000045650000}"/>
    <cellStyle name="Percent 3 3 2 3 2 5 3 2" xfId="25864" xr:uid="{00000000-0005-0000-0000-000046650000}"/>
    <cellStyle name="Percent 3 3 2 3 2 5 3 3" xfId="25865" xr:uid="{00000000-0005-0000-0000-000047650000}"/>
    <cellStyle name="Percent 3 3 2 3 2 5 3 4" xfId="25866" xr:uid="{00000000-0005-0000-0000-000048650000}"/>
    <cellStyle name="Percent 3 3 2 3 2 5 4" xfId="25867" xr:uid="{00000000-0005-0000-0000-000049650000}"/>
    <cellStyle name="Percent 3 3 2 3 2 5 5" xfId="25868" xr:uid="{00000000-0005-0000-0000-00004A650000}"/>
    <cellStyle name="Percent 3 3 2 3 2 5 6" xfId="25869" xr:uid="{00000000-0005-0000-0000-00004B650000}"/>
    <cellStyle name="Percent 3 3 2 3 2 6" xfId="25870" xr:uid="{00000000-0005-0000-0000-00004C650000}"/>
    <cellStyle name="Percent 3 3 2 3 2 6 2" xfId="25871" xr:uid="{00000000-0005-0000-0000-00004D650000}"/>
    <cellStyle name="Percent 3 3 2 3 2 6 3" xfId="25872" xr:uid="{00000000-0005-0000-0000-00004E650000}"/>
    <cellStyle name="Percent 3 3 2 3 2 6 4" xfId="25873" xr:uid="{00000000-0005-0000-0000-00004F650000}"/>
    <cellStyle name="Percent 3 3 2 3 2 7" xfId="25874" xr:uid="{00000000-0005-0000-0000-000050650000}"/>
    <cellStyle name="Percent 3 3 2 3 2 7 2" xfId="25875" xr:uid="{00000000-0005-0000-0000-000051650000}"/>
    <cellStyle name="Percent 3 3 2 3 2 7 3" xfId="25876" xr:uid="{00000000-0005-0000-0000-000052650000}"/>
    <cellStyle name="Percent 3 3 2 3 2 7 4" xfId="25877" xr:uid="{00000000-0005-0000-0000-000053650000}"/>
    <cellStyle name="Percent 3 3 2 3 2 8" xfId="25878" xr:uid="{00000000-0005-0000-0000-000054650000}"/>
    <cellStyle name="Percent 3 3 2 3 2 9" xfId="25879" xr:uid="{00000000-0005-0000-0000-000055650000}"/>
    <cellStyle name="Percent 3 3 2 3 3" xfId="25880" xr:uid="{00000000-0005-0000-0000-000056650000}"/>
    <cellStyle name="Percent 3 3 2 3 3 2" xfId="25881" xr:uid="{00000000-0005-0000-0000-000057650000}"/>
    <cellStyle name="Percent 3 3 2 3 3 2 2" xfId="25882" xr:uid="{00000000-0005-0000-0000-000058650000}"/>
    <cellStyle name="Percent 3 3 2 3 3 2 2 2" xfId="25883" xr:uid="{00000000-0005-0000-0000-000059650000}"/>
    <cellStyle name="Percent 3 3 2 3 3 2 2 3" xfId="25884" xr:uid="{00000000-0005-0000-0000-00005A650000}"/>
    <cellStyle name="Percent 3 3 2 3 3 2 2 4" xfId="25885" xr:uid="{00000000-0005-0000-0000-00005B650000}"/>
    <cellStyle name="Percent 3 3 2 3 3 2 3" xfId="25886" xr:uid="{00000000-0005-0000-0000-00005C650000}"/>
    <cellStyle name="Percent 3 3 2 3 3 2 3 2" xfId="25887" xr:uid="{00000000-0005-0000-0000-00005D650000}"/>
    <cellStyle name="Percent 3 3 2 3 3 2 3 3" xfId="25888" xr:uid="{00000000-0005-0000-0000-00005E650000}"/>
    <cellStyle name="Percent 3 3 2 3 3 2 3 4" xfId="25889" xr:uid="{00000000-0005-0000-0000-00005F650000}"/>
    <cellStyle name="Percent 3 3 2 3 3 2 4" xfId="25890" xr:uid="{00000000-0005-0000-0000-000060650000}"/>
    <cellStyle name="Percent 3 3 2 3 3 2 5" xfId="25891" xr:uid="{00000000-0005-0000-0000-000061650000}"/>
    <cellStyle name="Percent 3 3 2 3 3 2 6" xfId="25892" xr:uid="{00000000-0005-0000-0000-000062650000}"/>
    <cellStyle name="Percent 3 3 2 3 3 3" xfId="25893" xr:uid="{00000000-0005-0000-0000-000063650000}"/>
    <cellStyle name="Percent 3 3 2 3 3 3 2" xfId="25894" xr:uid="{00000000-0005-0000-0000-000064650000}"/>
    <cellStyle name="Percent 3 3 2 3 3 3 2 2" xfId="25895" xr:uid="{00000000-0005-0000-0000-000065650000}"/>
    <cellStyle name="Percent 3 3 2 3 3 3 2 3" xfId="25896" xr:uid="{00000000-0005-0000-0000-000066650000}"/>
    <cellStyle name="Percent 3 3 2 3 3 3 2 4" xfId="25897" xr:uid="{00000000-0005-0000-0000-000067650000}"/>
    <cellStyle name="Percent 3 3 2 3 3 3 3" xfId="25898" xr:uid="{00000000-0005-0000-0000-000068650000}"/>
    <cellStyle name="Percent 3 3 2 3 3 3 3 2" xfId="25899" xr:uid="{00000000-0005-0000-0000-000069650000}"/>
    <cellStyle name="Percent 3 3 2 3 3 3 3 3" xfId="25900" xr:uid="{00000000-0005-0000-0000-00006A650000}"/>
    <cellStyle name="Percent 3 3 2 3 3 3 3 4" xfId="25901" xr:uid="{00000000-0005-0000-0000-00006B650000}"/>
    <cellStyle name="Percent 3 3 2 3 3 3 4" xfId="25902" xr:uid="{00000000-0005-0000-0000-00006C650000}"/>
    <cellStyle name="Percent 3 3 2 3 3 3 5" xfId="25903" xr:uid="{00000000-0005-0000-0000-00006D650000}"/>
    <cellStyle name="Percent 3 3 2 3 3 3 6" xfId="25904" xr:uid="{00000000-0005-0000-0000-00006E650000}"/>
    <cellStyle name="Percent 3 3 2 3 3 4" xfId="25905" xr:uid="{00000000-0005-0000-0000-00006F650000}"/>
    <cellStyle name="Percent 3 3 2 3 3 4 2" xfId="25906" xr:uid="{00000000-0005-0000-0000-000070650000}"/>
    <cellStyle name="Percent 3 3 2 3 3 4 3" xfId="25907" xr:uid="{00000000-0005-0000-0000-000071650000}"/>
    <cellStyle name="Percent 3 3 2 3 3 4 4" xfId="25908" xr:uid="{00000000-0005-0000-0000-000072650000}"/>
    <cellStyle name="Percent 3 3 2 3 3 5" xfId="25909" xr:uid="{00000000-0005-0000-0000-000073650000}"/>
    <cellStyle name="Percent 3 3 2 3 3 5 2" xfId="25910" xr:uid="{00000000-0005-0000-0000-000074650000}"/>
    <cellStyle name="Percent 3 3 2 3 3 5 3" xfId="25911" xr:uid="{00000000-0005-0000-0000-000075650000}"/>
    <cellStyle name="Percent 3 3 2 3 3 5 4" xfId="25912" xr:uid="{00000000-0005-0000-0000-000076650000}"/>
    <cellStyle name="Percent 3 3 2 3 3 6" xfId="25913" xr:uid="{00000000-0005-0000-0000-000077650000}"/>
    <cellStyle name="Percent 3 3 2 3 3 7" xfId="25914" xr:uid="{00000000-0005-0000-0000-000078650000}"/>
    <cellStyle name="Percent 3 3 2 3 3 8" xfId="25915" xr:uid="{00000000-0005-0000-0000-000079650000}"/>
    <cellStyle name="Percent 3 3 2 3 4" xfId="25916" xr:uid="{00000000-0005-0000-0000-00007A650000}"/>
    <cellStyle name="Percent 3 3 2 3 4 2" xfId="25917" xr:uid="{00000000-0005-0000-0000-00007B650000}"/>
    <cellStyle name="Percent 3 3 2 3 4 2 2" xfId="25918" xr:uid="{00000000-0005-0000-0000-00007C650000}"/>
    <cellStyle name="Percent 3 3 2 3 4 2 2 2" xfId="25919" xr:uid="{00000000-0005-0000-0000-00007D650000}"/>
    <cellStyle name="Percent 3 3 2 3 4 2 2 3" xfId="25920" xr:uid="{00000000-0005-0000-0000-00007E650000}"/>
    <cellStyle name="Percent 3 3 2 3 4 2 2 4" xfId="25921" xr:uid="{00000000-0005-0000-0000-00007F650000}"/>
    <cellStyle name="Percent 3 3 2 3 4 2 3" xfId="25922" xr:uid="{00000000-0005-0000-0000-000080650000}"/>
    <cellStyle name="Percent 3 3 2 3 4 2 3 2" xfId="25923" xr:uid="{00000000-0005-0000-0000-000081650000}"/>
    <cellStyle name="Percent 3 3 2 3 4 2 3 3" xfId="25924" xr:uid="{00000000-0005-0000-0000-000082650000}"/>
    <cellStyle name="Percent 3 3 2 3 4 2 3 4" xfId="25925" xr:uid="{00000000-0005-0000-0000-000083650000}"/>
    <cellStyle name="Percent 3 3 2 3 4 2 4" xfId="25926" xr:uid="{00000000-0005-0000-0000-000084650000}"/>
    <cellStyle name="Percent 3 3 2 3 4 2 5" xfId="25927" xr:uid="{00000000-0005-0000-0000-000085650000}"/>
    <cellStyle name="Percent 3 3 2 3 4 2 6" xfId="25928" xr:uid="{00000000-0005-0000-0000-000086650000}"/>
    <cellStyle name="Percent 3 3 2 3 4 3" xfId="25929" xr:uid="{00000000-0005-0000-0000-000087650000}"/>
    <cellStyle name="Percent 3 3 2 3 4 3 2" xfId="25930" xr:uid="{00000000-0005-0000-0000-000088650000}"/>
    <cellStyle name="Percent 3 3 2 3 4 3 2 2" xfId="25931" xr:uid="{00000000-0005-0000-0000-000089650000}"/>
    <cellStyle name="Percent 3 3 2 3 4 3 2 3" xfId="25932" xr:uid="{00000000-0005-0000-0000-00008A650000}"/>
    <cellStyle name="Percent 3 3 2 3 4 3 2 4" xfId="25933" xr:uid="{00000000-0005-0000-0000-00008B650000}"/>
    <cellStyle name="Percent 3 3 2 3 4 3 3" xfId="25934" xr:uid="{00000000-0005-0000-0000-00008C650000}"/>
    <cellStyle name="Percent 3 3 2 3 4 3 3 2" xfId="25935" xr:uid="{00000000-0005-0000-0000-00008D650000}"/>
    <cellStyle name="Percent 3 3 2 3 4 3 3 3" xfId="25936" xr:uid="{00000000-0005-0000-0000-00008E650000}"/>
    <cellStyle name="Percent 3 3 2 3 4 3 3 4" xfId="25937" xr:uid="{00000000-0005-0000-0000-00008F650000}"/>
    <cellStyle name="Percent 3 3 2 3 4 3 4" xfId="25938" xr:uid="{00000000-0005-0000-0000-000090650000}"/>
    <cellStyle name="Percent 3 3 2 3 4 3 5" xfId="25939" xr:uid="{00000000-0005-0000-0000-000091650000}"/>
    <cellStyle name="Percent 3 3 2 3 4 3 6" xfId="25940" xr:uid="{00000000-0005-0000-0000-000092650000}"/>
    <cellStyle name="Percent 3 3 2 3 4 4" xfId="25941" xr:uid="{00000000-0005-0000-0000-000093650000}"/>
    <cellStyle name="Percent 3 3 2 3 4 4 2" xfId="25942" xr:uid="{00000000-0005-0000-0000-000094650000}"/>
    <cellStyle name="Percent 3 3 2 3 4 4 3" xfId="25943" xr:uid="{00000000-0005-0000-0000-000095650000}"/>
    <cellStyle name="Percent 3 3 2 3 4 4 4" xfId="25944" xr:uid="{00000000-0005-0000-0000-000096650000}"/>
    <cellStyle name="Percent 3 3 2 3 4 5" xfId="25945" xr:uid="{00000000-0005-0000-0000-000097650000}"/>
    <cellStyle name="Percent 3 3 2 3 4 5 2" xfId="25946" xr:uid="{00000000-0005-0000-0000-000098650000}"/>
    <cellStyle name="Percent 3 3 2 3 4 5 3" xfId="25947" xr:uid="{00000000-0005-0000-0000-000099650000}"/>
    <cellStyle name="Percent 3 3 2 3 4 5 4" xfId="25948" xr:uid="{00000000-0005-0000-0000-00009A650000}"/>
    <cellStyle name="Percent 3 3 2 3 4 6" xfId="25949" xr:uid="{00000000-0005-0000-0000-00009B650000}"/>
    <cellStyle name="Percent 3 3 2 3 4 7" xfId="25950" xr:uid="{00000000-0005-0000-0000-00009C650000}"/>
    <cellStyle name="Percent 3 3 2 3 4 8" xfId="25951" xr:uid="{00000000-0005-0000-0000-00009D650000}"/>
    <cellStyle name="Percent 3 3 2 3 5" xfId="25952" xr:uid="{00000000-0005-0000-0000-00009E650000}"/>
    <cellStyle name="Percent 3 3 2 3 5 2" xfId="25953" xr:uid="{00000000-0005-0000-0000-00009F650000}"/>
    <cellStyle name="Percent 3 3 2 3 5 2 2" xfId="25954" xr:uid="{00000000-0005-0000-0000-0000A0650000}"/>
    <cellStyle name="Percent 3 3 2 3 5 2 2 2" xfId="25955" xr:uid="{00000000-0005-0000-0000-0000A1650000}"/>
    <cellStyle name="Percent 3 3 2 3 5 2 2 3" xfId="25956" xr:uid="{00000000-0005-0000-0000-0000A2650000}"/>
    <cellStyle name="Percent 3 3 2 3 5 2 2 4" xfId="25957" xr:uid="{00000000-0005-0000-0000-0000A3650000}"/>
    <cellStyle name="Percent 3 3 2 3 5 2 3" xfId="25958" xr:uid="{00000000-0005-0000-0000-0000A4650000}"/>
    <cellStyle name="Percent 3 3 2 3 5 2 3 2" xfId="25959" xr:uid="{00000000-0005-0000-0000-0000A5650000}"/>
    <cellStyle name="Percent 3 3 2 3 5 2 3 3" xfId="25960" xr:uid="{00000000-0005-0000-0000-0000A6650000}"/>
    <cellStyle name="Percent 3 3 2 3 5 2 3 4" xfId="25961" xr:uid="{00000000-0005-0000-0000-0000A7650000}"/>
    <cellStyle name="Percent 3 3 2 3 5 2 4" xfId="25962" xr:uid="{00000000-0005-0000-0000-0000A8650000}"/>
    <cellStyle name="Percent 3 3 2 3 5 2 5" xfId="25963" xr:uid="{00000000-0005-0000-0000-0000A9650000}"/>
    <cellStyle name="Percent 3 3 2 3 5 2 6" xfId="25964" xr:uid="{00000000-0005-0000-0000-0000AA650000}"/>
    <cellStyle name="Percent 3 3 2 3 5 3" xfId="25965" xr:uid="{00000000-0005-0000-0000-0000AB650000}"/>
    <cellStyle name="Percent 3 3 2 3 5 3 2" xfId="25966" xr:uid="{00000000-0005-0000-0000-0000AC650000}"/>
    <cellStyle name="Percent 3 3 2 3 5 3 2 2" xfId="25967" xr:uid="{00000000-0005-0000-0000-0000AD650000}"/>
    <cellStyle name="Percent 3 3 2 3 5 3 2 3" xfId="25968" xr:uid="{00000000-0005-0000-0000-0000AE650000}"/>
    <cellStyle name="Percent 3 3 2 3 5 3 2 4" xfId="25969" xr:uid="{00000000-0005-0000-0000-0000AF650000}"/>
    <cellStyle name="Percent 3 3 2 3 5 3 3" xfId="25970" xr:uid="{00000000-0005-0000-0000-0000B0650000}"/>
    <cellStyle name="Percent 3 3 2 3 5 3 3 2" xfId="25971" xr:uid="{00000000-0005-0000-0000-0000B1650000}"/>
    <cellStyle name="Percent 3 3 2 3 5 3 3 3" xfId="25972" xr:uid="{00000000-0005-0000-0000-0000B2650000}"/>
    <cellStyle name="Percent 3 3 2 3 5 3 3 4" xfId="25973" xr:uid="{00000000-0005-0000-0000-0000B3650000}"/>
    <cellStyle name="Percent 3 3 2 3 5 3 4" xfId="25974" xr:uid="{00000000-0005-0000-0000-0000B4650000}"/>
    <cellStyle name="Percent 3 3 2 3 5 3 5" xfId="25975" xr:uid="{00000000-0005-0000-0000-0000B5650000}"/>
    <cellStyle name="Percent 3 3 2 3 5 3 6" xfId="25976" xr:uid="{00000000-0005-0000-0000-0000B6650000}"/>
    <cellStyle name="Percent 3 3 2 3 5 4" xfId="25977" xr:uid="{00000000-0005-0000-0000-0000B7650000}"/>
    <cellStyle name="Percent 3 3 2 3 5 4 2" xfId="25978" xr:uid="{00000000-0005-0000-0000-0000B8650000}"/>
    <cellStyle name="Percent 3 3 2 3 5 4 3" xfId="25979" xr:uid="{00000000-0005-0000-0000-0000B9650000}"/>
    <cellStyle name="Percent 3 3 2 3 5 4 4" xfId="25980" xr:uid="{00000000-0005-0000-0000-0000BA650000}"/>
    <cellStyle name="Percent 3 3 2 3 5 5" xfId="25981" xr:uid="{00000000-0005-0000-0000-0000BB650000}"/>
    <cellStyle name="Percent 3 3 2 3 5 5 2" xfId="25982" xr:uid="{00000000-0005-0000-0000-0000BC650000}"/>
    <cellStyle name="Percent 3 3 2 3 5 5 3" xfId="25983" xr:uid="{00000000-0005-0000-0000-0000BD650000}"/>
    <cellStyle name="Percent 3 3 2 3 5 5 4" xfId="25984" xr:uid="{00000000-0005-0000-0000-0000BE650000}"/>
    <cellStyle name="Percent 3 3 2 3 5 6" xfId="25985" xr:uid="{00000000-0005-0000-0000-0000BF650000}"/>
    <cellStyle name="Percent 3 3 2 3 5 7" xfId="25986" xr:uid="{00000000-0005-0000-0000-0000C0650000}"/>
    <cellStyle name="Percent 3 3 2 3 5 8" xfId="25987" xr:uid="{00000000-0005-0000-0000-0000C1650000}"/>
    <cellStyle name="Percent 3 3 2 3 6" xfId="25988" xr:uid="{00000000-0005-0000-0000-0000C2650000}"/>
    <cellStyle name="Percent 3 3 2 3 6 2" xfId="25989" xr:uid="{00000000-0005-0000-0000-0000C3650000}"/>
    <cellStyle name="Percent 3 3 2 3 6 2 2" xfId="25990" xr:uid="{00000000-0005-0000-0000-0000C4650000}"/>
    <cellStyle name="Percent 3 3 2 3 6 2 3" xfId="25991" xr:uid="{00000000-0005-0000-0000-0000C5650000}"/>
    <cellStyle name="Percent 3 3 2 3 6 2 4" xfId="25992" xr:uid="{00000000-0005-0000-0000-0000C6650000}"/>
    <cellStyle name="Percent 3 3 2 3 6 3" xfId="25993" xr:uid="{00000000-0005-0000-0000-0000C7650000}"/>
    <cellStyle name="Percent 3 3 2 3 6 3 2" xfId="25994" xr:uid="{00000000-0005-0000-0000-0000C8650000}"/>
    <cellStyle name="Percent 3 3 2 3 6 3 3" xfId="25995" xr:uid="{00000000-0005-0000-0000-0000C9650000}"/>
    <cellStyle name="Percent 3 3 2 3 6 3 4" xfId="25996" xr:uid="{00000000-0005-0000-0000-0000CA650000}"/>
    <cellStyle name="Percent 3 3 2 3 6 4" xfId="25997" xr:uid="{00000000-0005-0000-0000-0000CB650000}"/>
    <cellStyle name="Percent 3 3 2 3 6 5" xfId="25998" xr:uid="{00000000-0005-0000-0000-0000CC650000}"/>
    <cellStyle name="Percent 3 3 2 3 6 6" xfId="25999" xr:uid="{00000000-0005-0000-0000-0000CD650000}"/>
    <cellStyle name="Percent 3 3 2 3 7" xfId="26000" xr:uid="{00000000-0005-0000-0000-0000CE650000}"/>
    <cellStyle name="Percent 3 3 2 3 7 2" xfId="26001" xr:uid="{00000000-0005-0000-0000-0000CF650000}"/>
    <cellStyle name="Percent 3 3 2 3 7 2 2" xfId="26002" xr:uid="{00000000-0005-0000-0000-0000D0650000}"/>
    <cellStyle name="Percent 3 3 2 3 7 2 3" xfId="26003" xr:uid="{00000000-0005-0000-0000-0000D1650000}"/>
    <cellStyle name="Percent 3 3 2 3 7 2 4" xfId="26004" xr:uid="{00000000-0005-0000-0000-0000D2650000}"/>
    <cellStyle name="Percent 3 3 2 3 7 3" xfId="26005" xr:uid="{00000000-0005-0000-0000-0000D3650000}"/>
    <cellStyle name="Percent 3 3 2 3 7 3 2" xfId="26006" xr:uid="{00000000-0005-0000-0000-0000D4650000}"/>
    <cellStyle name="Percent 3 3 2 3 7 3 3" xfId="26007" xr:uid="{00000000-0005-0000-0000-0000D5650000}"/>
    <cellStyle name="Percent 3 3 2 3 7 3 4" xfId="26008" xr:uid="{00000000-0005-0000-0000-0000D6650000}"/>
    <cellStyle name="Percent 3 3 2 3 7 4" xfId="26009" xr:uid="{00000000-0005-0000-0000-0000D7650000}"/>
    <cellStyle name="Percent 3 3 2 3 7 5" xfId="26010" xr:uid="{00000000-0005-0000-0000-0000D8650000}"/>
    <cellStyle name="Percent 3 3 2 3 7 6" xfId="26011" xr:uid="{00000000-0005-0000-0000-0000D9650000}"/>
    <cellStyle name="Percent 3 3 2 3 8" xfId="26012" xr:uid="{00000000-0005-0000-0000-0000DA650000}"/>
    <cellStyle name="Percent 3 3 2 3 8 2" xfId="26013" xr:uid="{00000000-0005-0000-0000-0000DB650000}"/>
    <cellStyle name="Percent 3 3 2 3 8 3" xfId="26014" xr:uid="{00000000-0005-0000-0000-0000DC650000}"/>
    <cellStyle name="Percent 3 3 2 3 8 4" xfId="26015" xr:uid="{00000000-0005-0000-0000-0000DD650000}"/>
    <cellStyle name="Percent 3 3 2 3 9" xfId="26016" xr:uid="{00000000-0005-0000-0000-0000DE650000}"/>
    <cellStyle name="Percent 3 3 2 3 9 2" xfId="26017" xr:uid="{00000000-0005-0000-0000-0000DF650000}"/>
    <cellStyle name="Percent 3 3 2 3 9 3" xfId="26018" xr:uid="{00000000-0005-0000-0000-0000E0650000}"/>
    <cellStyle name="Percent 3 3 2 3 9 4" xfId="26019" xr:uid="{00000000-0005-0000-0000-0000E1650000}"/>
    <cellStyle name="Percent 3 3 2 4" xfId="26020" xr:uid="{00000000-0005-0000-0000-0000E2650000}"/>
    <cellStyle name="Percent 3 3 2 4 10" xfId="26021" xr:uid="{00000000-0005-0000-0000-0000E3650000}"/>
    <cellStyle name="Percent 3 3 2 4 2" xfId="26022" xr:uid="{00000000-0005-0000-0000-0000E4650000}"/>
    <cellStyle name="Percent 3 3 2 4 2 2" xfId="26023" xr:uid="{00000000-0005-0000-0000-0000E5650000}"/>
    <cellStyle name="Percent 3 3 2 4 2 2 2" xfId="26024" xr:uid="{00000000-0005-0000-0000-0000E6650000}"/>
    <cellStyle name="Percent 3 3 2 4 2 2 2 2" xfId="26025" xr:uid="{00000000-0005-0000-0000-0000E7650000}"/>
    <cellStyle name="Percent 3 3 2 4 2 2 2 3" xfId="26026" xr:uid="{00000000-0005-0000-0000-0000E8650000}"/>
    <cellStyle name="Percent 3 3 2 4 2 2 2 4" xfId="26027" xr:uid="{00000000-0005-0000-0000-0000E9650000}"/>
    <cellStyle name="Percent 3 3 2 4 2 2 3" xfId="26028" xr:uid="{00000000-0005-0000-0000-0000EA650000}"/>
    <cellStyle name="Percent 3 3 2 4 2 2 3 2" xfId="26029" xr:uid="{00000000-0005-0000-0000-0000EB650000}"/>
    <cellStyle name="Percent 3 3 2 4 2 2 3 3" xfId="26030" xr:uid="{00000000-0005-0000-0000-0000EC650000}"/>
    <cellStyle name="Percent 3 3 2 4 2 2 3 4" xfId="26031" xr:uid="{00000000-0005-0000-0000-0000ED650000}"/>
    <cellStyle name="Percent 3 3 2 4 2 2 4" xfId="26032" xr:uid="{00000000-0005-0000-0000-0000EE650000}"/>
    <cellStyle name="Percent 3 3 2 4 2 2 5" xfId="26033" xr:uid="{00000000-0005-0000-0000-0000EF650000}"/>
    <cellStyle name="Percent 3 3 2 4 2 2 6" xfId="26034" xr:uid="{00000000-0005-0000-0000-0000F0650000}"/>
    <cellStyle name="Percent 3 3 2 4 2 3" xfId="26035" xr:uid="{00000000-0005-0000-0000-0000F1650000}"/>
    <cellStyle name="Percent 3 3 2 4 2 3 2" xfId="26036" xr:uid="{00000000-0005-0000-0000-0000F2650000}"/>
    <cellStyle name="Percent 3 3 2 4 2 3 2 2" xfId="26037" xr:uid="{00000000-0005-0000-0000-0000F3650000}"/>
    <cellStyle name="Percent 3 3 2 4 2 3 2 3" xfId="26038" xr:uid="{00000000-0005-0000-0000-0000F4650000}"/>
    <cellStyle name="Percent 3 3 2 4 2 3 2 4" xfId="26039" xr:uid="{00000000-0005-0000-0000-0000F5650000}"/>
    <cellStyle name="Percent 3 3 2 4 2 3 3" xfId="26040" xr:uid="{00000000-0005-0000-0000-0000F6650000}"/>
    <cellStyle name="Percent 3 3 2 4 2 3 3 2" xfId="26041" xr:uid="{00000000-0005-0000-0000-0000F7650000}"/>
    <cellStyle name="Percent 3 3 2 4 2 3 3 3" xfId="26042" xr:uid="{00000000-0005-0000-0000-0000F8650000}"/>
    <cellStyle name="Percent 3 3 2 4 2 3 3 4" xfId="26043" xr:uid="{00000000-0005-0000-0000-0000F9650000}"/>
    <cellStyle name="Percent 3 3 2 4 2 3 4" xfId="26044" xr:uid="{00000000-0005-0000-0000-0000FA650000}"/>
    <cellStyle name="Percent 3 3 2 4 2 3 5" xfId="26045" xr:uid="{00000000-0005-0000-0000-0000FB650000}"/>
    <cellStyle name="Percent 3 3 2 4 2 3 6" xfId="26046" xr:uid="{00000000-0005-0000-0000-0000FC650000}"/>
    <cellStyle name="Percent 3 3 2 4 2 4" xfId="26047" xr:uid="{00000000-0005-0000-0000-0000FD650000}"/>
    <cellStyle name="Percent 3 3 2 4 2 4 2" xfId="26048" xr:uid="{00000000-0005-0000-0000-0000FE650000}"/>
    <cellStyle name="Percent 3 3 2 4 2 4 3" xfId="26049" xr:uid="{00000000-0005-0000-0000-0000FF650000}"/>
    <cellStyle name="Percent 3 3 2 4 2 4 4" xfId="26050" xr:uid="{00000000-0005-0000-0000-000000660000}"/>
    <cellStyle name="Percent 3 3 2 4 2 5" xfId="26051" xr:uid="{00000000-0005-0000-0000-000001660000}"/>
    <cellStyle name="Percent 3 3 2 4 2 5 2" xfId="26052" xr:uid="{00000000-0005-0000-0000-000002660000}"/>
    <cellStyle name="Percent 3 3 2 4 2 5 3" xfId="26053" xr:uid="{00000000-0005-0000-0000-000003660000}"/>
    <cellStyle name="Percent 3 3 2 4 2 5 4" xfId="26054" xr:uid="{00000000-0005-0000-0000-000004660000}"/>
    <cellStyle name="Percent 3 3 2 4 2 6" xfId="26055" xr:uid="{00000000-0005-0000-0000-000005660000}"/>
    <cellStyle name="Percent 3 3 2 4 2 7" xfId="26056" xr:uid="{00000000-0005-0000-0000-000006660000}"/>
    <cellStyle name="Percent 3 3 2 4 2 8" xfId="26057" xr:uid="{00000000-0005-0000-0000-000007660000}"/>
    <cellStyle name="Percent 3 3 2 4 3" xfId="26058" xr:uid="{00000000-0005-0000-0000-000008660000}"/>
    <cellStyle name="Percent 3 3 2 4 3 2" xfId="26059" xr:uid="{00000000-0005-0000-0000-000009660000}"/>
    <cellStyle name="Percent 3 3 2 4 3 2 2" xfId="26060" xr:uid="{00000000-0005-0000-0000-00000A660000}"/>
    <cellStyle name="Percent 3 3 2 4 3 2 2 2" xfId="26061" xr:uid="{00000000-0005-0000-0000-00000B660000}"/>
    <cellStyle name="Percent 3 3 2 4 3 2 2 3" xfId="26062" xr:uid="{00000000-0005-0000-0000-00000C660000}"/>
    <cellStyle name="Percent 3 3 2 4 3 2 2 4" xfId="26063" xr:uid="{00000000-0005-0000-0000-00000D660000}"/>
    <cellStyle name="Percent 3 3 2 4 3 2 3" xfId="26064" xr:uid="{00000000-0005-0000-0000-00000E660000}"/>
    <cellStyle name="Percent 3 3 2 4 3 2 3 2" xfId="26065" xr:uid="{00000000-0005-0000-0000-00000F660000}"/>
    <cellStyle name="Percent 3 3 2 4 3 2 3 3" xfId="26066" xr:uid="{00000000-0005-0000-0000-000010660000}"/>
    <cellStyle name="Percent 3 3 2 4 3 2 3 4" xfId="26067" xr:uid="{00000000-0005-0000-0000-000011660000}"/>
    <cellStyle name="Percent 3 3 2 4 3 2 4" xfId="26068" xr:uid="{00000000-0005-0000-0000-000012660000}"/>
    <cellStyle name="Percent 3 3 2 4 3 2 5" xfId="26069" xr:uid="{00000000-0005-0000-0000-000013660000}"/>
    <cellStyle name="Percent 3 3 2 4 3 2 6" xfId="26070" xr:uid="{00000000-0005-0000-0000-000014660000}"/>
    <cellStyle name="Percent 3 3 2 4 3 3" xfId="26071" xr:uid="{00000000-0005-0000-0000-000015660000}"/>
    <cellStyle name="Percent 3 3 2 4 3 3 2" xfId="26072" xr:uid="{00000000-0005-0000-0000-000016660000}"/>
    <cellStyle name="Percent 3 3 2 4 3 3 2 2" xfId="26073" xr:uid="{00000000-0005-0000-0000-000017660000}"/>
    <cellStyle name="Percent 3 3 2 4 3 3 2 3" xfId="26074" xr:uid="{00000000-0005-0000-0000-000018660000}"/>
    <cellStyle name="Percent 3 3 2 4 3 3 2 4" xfId="26075" xr:uid="{00000000-0005-0000-0000-000019660000}"/>
    <cellStyle name="Percent 3 3 2 4 3 3 3" xfId="26076" xr:uid="{00000000-0005-0000-0000-00001A660000}"/>
    <cellStyle name="Percent 3 3 2 4 3 3 3 2" xfId="26077" xr:uid="{00000000-0005-0000-0000-00001B660000}"/>
    <cellStyle name="Percent 3 3 2 4 3 3 3 3" xfId="26078" xr:uid="{00000000-0005-0000-0000-00001C660000}"/>
    <cellStyle name="Percent 3 3 2 4 3 3 3 4" xfId="26079" xr:uid="{00000000-0005-0000-0000-00001D660000}"/>
    <cellStyle name="Percent 3 3 2 4 3 3 4" xfId="26080" xr:uid="{00000000-0005-0000-0000-00001E660000}"/>
    <cellStyle name="Percent 3 3 2 4 3 3 5" xfId="26081" xr:uid="{00000000-0005-0000-0000-00001F660000}"/>
    <cellStyle name="Percent 3 3 2 4 3 3 6" xfId="26082" xr:uid="{00000000-0005-0000-0000-000020660000}"/>
    <cellStyle name="Percent 3 3 2 4 3 4" xfId="26083" xr:uid="{00000000-0005-0000-0000-000021660000}"/>
    <cellStyle name="Percent 3 3 2 4 3 4 2" xfId="26084" xr:uid="{00000000-0005-0000-0000-000022660000}"/>
    <cellStyle name="Percent 3 3 2 4 3 4 3" xfId="26085" xr:uid="{00000000-0005-0000-0000-000023660000}"/>
    <cellStyle name="Percent 3 3 2 4 3 4 4" xfId="26086" xr:uid="{00000000-0005-0000-0000-000024660000}"/>
    <cellStyle name="Percent 3 3 2 4 3 5" xfId="26087" xr:uid="{00000000-0005-0000-0000-000025660000}"/>
    <cellStyle name="Percent 3 3 2 4 3 5 2" xfId="26088" xr:uid="{00000000-0005-0000-0000-000026660000}"/>
    <cellStyle name="Percent 3 3 2 4 3 5 3" xfId="26089" xr:uid="{00000000-0005-0000-0000-000027660000}"/>
    <cellStyle name="Percent 3 3 2 4 3 5 4" xfId="26090" xr:uid="{00000000-0005-0000-0000-000028660000}"/>
    <cellStyle name="Percent 3 3 2 4 3 6" xfId="26091" xr:uid="{00000000-0005-0000-0000-000029660000}"/>
    <cellStyle name="Percent 3 3 2 4 3 7" xfId="26092" xr:uid="{00000000-0005-0000-0000-00002A660000}"/>
    <cellStyle name="Percent 3 3 2 4 3 8" xfId="26093" xr:uid="{00000000-0005-0000-0000-00002B660000}"/>
    <cellStyle name="Percent 3 3 2 4 4" xfId="26094" xr:uid="{00000000-0005-0000-0000-00002C660000}"/>
    <cellStyle name="Percent 3 3 2 4 4 2" xfId="26095" xr:uid="{00000000-0005-0000-0000-00002D660000}"/>
    <cellStyle name="Percent 3 3 2 4 4 2 2" xfId="26096" xr:uid="{00000000-0005-0000-0000-00002E660000}"/>
    <cellStyle name="Percent 3 3 2 4 4 2 3" xfId="26097" xr:uid="{00000000-0005-0000-0000-00002F660000}"/>
    <cellStyle name="Percent 3 3 2 4 4 2 4" xfId="26098" xr:uid="{00000000-0005-0000-0000-000030660000}"/>
    <cellStyle name="Percent 3 3 2 4 4 3" xfId="26099" xr:uid="{00000000-0005-0000-0000-000031660000}"/>
    <cellStyle name="Percent 3 3 2 4 4 3 2" xfId="26100" xr:uid="{00000000-0005-0000-0000-000032660000}"/>
    <cellStyle name="Percent 3 3 2 4 4 3 3" xfId="26101" xr:uid="{00000000-0005-0000-0000-000033660000}"/>
    <cellStyle name="Percent 3 3 2 4 4 3 4" xfId="26102" xr:uid="{00000000-0005-0000-0000-000034660000}"/>
    <cellStyle name="Percent 3 3 2 4 4 4" xfId="26103" xr:uid="{00000000-0005-0000-0000-000035660000}"/>
    <cellStyle name="Percent 3 3 2 4 4 5" xfId="26104" xr:uid="{00000000-0005-0000-0000-000036660000}"/>
    <cellStyle name="Percent 3 3 2 4 4 6" xfId="26105" xr:uid="{00000000-0005-0000-0000-000037660000}"/>
    <cellStyle name="Percent 3 3 2 4 5" xfId="26106" xr:uid="{00000000-0005-0000-0000-000038660000}"/>
    <cellStyle name="Percent 3 3 2 4 5 2" xfId="26107" xr:uid="{00000000-0005-0000-0000-000039660000}"/>
    <cellStyle name="Percent 3 3 2 4 5 2 2" xfId="26108" xr:uid="{00000000-0005-0000-0000-00003A660000}"/>
    <cellStyle name="Percent 3 3 2 4 5 2 3" xfId="26109" xr:uid="{00000000-0005-0000-0000-00003B660000}"/>
    <cellStyle name="Percent 3 3 2 4 5 2 4" xfId="26110" xr:uid="{00000000-0005-0000-0000-00003C660000}"/>
    <cellStyle name="Percent 3 3 2 4 5 3" xfId="26111" xr:uid="{00000000-0005-0000-0000-00003D660000}"/>
    <cellStyle name="Percent 3 3 2 4 5 3 2" xfId="26112" xr:uid="{00000000-0005-0000-0000-00003E660000}"/>
    <cellStyle name="Percent 3 3 2 4 5 3 3" xfId="26113" xr:uid="{00000000-0005-0000-0000-00003F660000}"/>
    <cellStyle name="Percent 3 3 2 4 5 3 4" xfId="26114" xr:uid="{00000000-0005-0000-0000-000040660000}"/>
    <cellStyle name="Percent 3 3 2 4 5 4" xfId="26115" xr:uid="{00000000-0005-0000-0000-000041660000}"/>
    <cellStyle name="Percent 3 3 2 4 5 5" xfId="26116" xr:uid="{00000000-0005-0000-0000-000042660000}"/>
    <cellStyle name="Percent 3 3 2 4 5 6" xfId="26117" xr:uid="{00000000-0005-0000-0000-000043660000}"/>
    <cellStyle name="Percent 3 3 2 4 6" xfId="26118" xr:uid="{00000000-0005-0000-0000-000044660000}"/>
    <cellStyle name="Percent 3 3 2 4 6 2" xfId="26119" xr:uid="{00000000-0005-0000-0000-000045660000}"/>
    <cellStyle name="Percent 3 3 2 4 6 3" xfId="26120" xr:uid="{00000000-0005-0000-0000-000046660000}"/>
    <cellStyle name="Percent 3 3 2 4 6 4" xfId="26121" xr:uid="{00000000-0005-0000-0000-000047660000}"/>
    <cellStyle name="Percent 3 3 2 4 7" xfId="26122" xr:uid="{00000000-0005-0000-0000-000048660000}"/>
    <cellStyle name="Percent 3 3 2 4 7 2" xfId="26123" xr:uid="{00000000-0005-0000-0000-000049660000}"/>
    <cellStyle name="Percent 3 3 2 4 7 3" xfId="26124" xr:uid="{00000000-0005-0000-0000-00004A660000}"/>
    <cellStyle name="Percent 3 3 2 4 7 4" xfId="26125" xr:uid="{00000000-0005-0000-0000-00004B660000}"/>
    <cellStyle name="Percent 3 3 2 4 8" xfId="26126" xr:uid="{00000000-0005-0000-0000-00004C660000}"/>
    <cellStyle name="Percent 3 3 2 4 9" xfId="26127" xr:uid="{00000000-0005-0000-0000-00004D660000}"/>
    <cellStyle name="Percent 3 3 2 5" xfId="26128" xr:uid="{00000000-0005-0000-0000-00004E660000}"/>
    <cellStyle name="Percent 3 3 2 5 2" xfId="26129" xr:uid="{00000000-0005-0000-0000-00004F660000}"/>
    <cellStyle name="Percent 3 3 2 5 2 2" xfId="26130" xr:uid="{00000000-0005-0000-0000-000050660000}"/>
    <cellStyle name="Percent 3 3 2 5 2 2 2" xfId="26131" xr:uid="{00000000-0005-0000-0000-000051660000}"/>
    <cellStyle name="Percent 3 3 2 5 2 2 3" xfId="26132" xr:uid="{00000000-0005-0000-0000-000052660000}"/>
    <cellStyle name="Percent 3 3 2 5 2 2 4" xfId="26133" xr:uid="{00000000-0005-0000-0000-000053660000}"/>
    <cellStyle name="Percent 3 3 2 5 2 3" xfId="26134" xr:uid="{00000000-0005-0000-0000-000054660000}"/>
    <cellStyle name="Percent 3 3 2 5 2 3 2" xfId="26135" xr:uid="{00000000-0005-0000-0000-000055660000}"/>
    <cellStyle name="Percent 3 3 2 5 2 3 3" xfId="26136" xr:uid="{00000000-0005-0000-0000-000056660000}"/>
    <cellStyle name="Percent 3 3 2 5 2 3 4" xfId="26137" xr:uid="{00000000-0005-0000-0000-000057660000}"/>
    <cellStyle name="Percent 3 3 2 5 2 4" xfId="26138" xr:uid="{00000000-0005-0000-0000-000058660000}"/>
    <cellStyle name="Percent 3 3 2 5 2 5" xfId="26139" xr:uid="{00000000-0005-0000-0000-000059660000}"/>
    <cellStyle name="Percent 3 3 2 5 2 6" xfId="26140" xr:uid="{00000000-0005-0000-0000-00005A660000}"/>
    <cellStyle name="Percent 3 3 2 5 3" xfId="26141" xr:uid="{00000000-0005-0000-0000-00005B660000}"/>
    <cellStyle name="Percent 3 3 2 5 3 2" xfId="26142" xr:uid="{00000000-0005-0000-0000-00005C660000}"/>
    <cellStyle name="Percent 3 3 2 5 3 2 2" xfId="26143" xr:uid="{00000000-0005-0000-0000-00005D660000}"/>
    <cellStyle name="Percent 3 3 2 5 3 2 3" xfId="26144" xr:uid="{00000000-0005-0000-0000-00005E660000}"/>
    <cellStyle name="Percent 3 3 2 5 3 2 4" xfId="26145" xr:uid="{00000000-0005-0000-0000-00005F660000}"/>
    <cellStyle name="Percent 3 3 2 5 3 3" xfId="26146" xr:uid="{00000000-0005-0000-0000-000060660000}"/>
    <cellStyle name="Percent 3 3 2 5 3 3 2" xfId="26147" xr:uid="{00000000-0005-0000-0000-000061660000}"/>
    <cellStyle name="Percent 3 3 2 5 3 3 3" xfId="26148" xr:uid="{00000000-0005-0000-0000-000062660000}"/>
    <cellStyle name="Percent 3 3 2 5 3 3 4" xfId="26149" xr:uid="{00000000-0005-0000-0000-000063660000}"/>
    <cellStyle name="Percent 3 3 2 5 3 4" xfId="26150" xr:uid="{00000000-0005-0000-0000-000064660000}"/>
    <cellStyle name="Percent 3 3 2 5 3 5" xfId="26151" xr:uid="{00000000-0005-0000-0000-000065660000}"/>
    <cellStyle name="Percent 3 3 2 5 3 6" xfId="26152" xr:uid="{00000000-0005-0000-0000-000066660000}"/>
    <cellStyle name="Percent 3 3 2 5 4" xfId="26153" xr:uid="{00000000-0005-0000-0000-000067660000}"/>
    <cellStyle name="Percent 3 3 2 5 4 2" xfId="26154" xr:uid="{00000000-0005-0000-0000-000068660000}"/>
    <cellStyle name="Percent 3 3 2 5 4 3" xfId="26155" xr:uid="{00000000-0005-0000-0000-000069660000}"/>
    <cellStyle name="Percent 3 3 2 5 4 4" xfId="26156" xr:uid="{00000000-0005-0000-0000-00006A660000}"/>
    <cellStyle name="Percent 3 3 2 5 5" xfId="26157" xr:uid="{00000000-0005-0000-0000-00006B660000}"/>
    <cellStyle name="Percent 3 3 2 5 5 2" xfId="26158" xr:uid="{00000000-0005-0000-0000-00006C660000}"/>
    <cellStyle name="Percent 3 3 2 5 5 3" xfId="26159" xr:uid="{00000000-0005-0000-0000-00006D660000}"/>
    <cellStyle name="Percent 3 3 2 5 5 4" xfId="26160" xr:uid="{00000000-0005-0000-0000-00006E660000}"/>
    <cellStyle name="Percent 3 3 2 5 6" xfId="26161" xr:uid="{00000000-0005-0000-0000-00006F660000}"/>
    <cellStyle name="Percent 3 3 2 5 7" xfId="26162" xr:uid="{00000000-0005-0000-0000-000070660000}"/>
    <cellStyle name="Percent 3 3 2 5 8" xfId="26163" xr:uid="{00000000-0005-0000-0000-000071660000}"/>
    <cellStyle name="Percent 3 3 2 6" xfId="26164" xr:uid="{00000000-0005-0000-0000-000072660000}"/>
    <cellStyle name="Percent 3 3 2 6 2" xfId="26165" xr:uid="{00000000-0005-0000-0000-000073660000}"/>
    <cellStyle name="Percent 3 3 2 6 2 2" xfId="26166" xr:uid="{00000000-0005-0000-0000-000074660000}"/>
    <cellStyle name="Percent 3 3 2 6 2 2 2" xfId="26167" xr:uid="{00000000-0005-0000-0000-000075660000}"/>
    <cellStyle name="Percent 3 3 2 6 2 2 3" xfId="26168" xr:uid="{00000000-0005-0000-0000-000076660000}"/>
    <cellStyle name="Percent 3 3 2 6 2 2 4" xfId="26169" xr:uid="{00000000-0005-0000-0000-000077660000}"/>
    <cellStyle name="Percent 3 3 2 6 2 3" xfId="26170" xr:uid="{00000000-0005-0000-0000-000078660000}"/>
    <cellStyle name="Percent 3 3 2 6 2 3 2" xfId="26171" xr:uid="{00000000-0005-0000-0000-000079660000}"/>
    <cellStyle name="Percent 3 3 2 6 2 3 3" xfId="26172" xr:uid="{00000000-0005-0000-0000-00007A660000}"/>
    <cellStyle name="Percent 3 3 2 6 2 3 4" xfId="26173" xr:uid="{00000000-0005-0000-0000-00007B660000}"/>
    <cellStyle name="Percent 3 3 2 6 2 4" xfId="26174" xr:uid="{00000000-0005-0000-0000-00007C660000}"/>
    <cellStyle name="Percent 3 3 2 6 2 5" xfId="26175" xr:uid="{00000000-0005-0000-0000-00007D660000}"/>
    <cellStyle name="Percent 3 3 2 6 2 6" xfId="26176" xr:uid="{00000000-0005-0000-0000-00007E660000}"/>
    <cellStyle name="Percent 3 3 2 6 3" xfId="26177" xr:uid="{00000000-0005-0000-0000-00007F660000}"/>
    <cellStyle name="Percent 3 3 2 6 3 2" xfId="26178" xr:uid="{00000000-0005-0000-0000-000080660000}"/>
    <cellStyle name="Percent 3 3 2 6 3 2 2" xfId="26179" xr:uid="{00000000-0005-0000-0000-000081660000}"/>
    <cellStyle name="Percent 3 3 2 6 3 2 3" xfId="26180" xr:uid="{00000000-0005-0000-0000-000082660000}"/>
    <cellStyle name="Percent 3 3 2 6 3 2 4" xfId="26181" xr:uid="{00000000-0005-0000-0000-000083660000}"/>
    <cellStyle name="Percent 3 3 2 6 3 3" xfId="26182" xr:uid="{00000000-0005-0000-0000-000084660000}"/>
    <cellStyle name="Percent 3 3 2 6 3 3 2" xfId="26183" xr:uid="{00000000-0005-0000-0000-000085660000}"/>
    <cellStyle name="Percent 3 3 2 6 3 3 3" xfId="26184" xr:uid="{00000000-0005-0000-0000-000086660000}"/>
    <cellStyle name="Percent 3 3 2 6 3 3 4" xfId="26185" xr:uid="{00000000-0005-0000-0000-000087660000}"/>
    <cellStyle name="Percent 3 3 2 6 3 4" xfId="26186" xr:uid="{00000000-0005-0000-0000-000088660000}"/>
    <cellStyle name="Percent 3 3 2 6 3 5" xfId="26187" xr:uid="{00000000-0005-0000-0000-000089660000}"/>
    <cellStyle name="Percent 3 3 2 6 3 6" xfId="26188" xr:uid="{00000000-0005-0000-0000-00008A660000}"/>
    <cellStyle name="Percent 3 3 2 6 4" xfId="26189" xr:uid="{00000000-0005-0000-0000-00008B660000}"/>
    <cellStyle name="Percent 3 3 2 6 4 2" xfId="26190" xr:uid="{00000000-0005-0000-0000-00008C660000}"/>
    <cellStyle name="Percent 3 3 2 6 4 3" xfId="26191" xr:uid="{00000000-0005-0000-0000-00008D660000}"/>
    <cellStyle name="Percent 3 3 2 6 4 4" xfId="26192" xr:uid="{00000000-0005-0000-0000-00008E660000}"/>
    <cellStyle name="Percent 3 3 2 6 5" xfId="26193" xr:uid="{00000000-0005-0000-0000-00008F660000}"/>
    <cellStyle name="Percent 3 3 2 6 5 2" xfId="26194" xr:uid="{00000000-0005-0000-0000-000090660000}"/>
    <cellStyle name="Percent 3 3 2 6 5 3" xfId="26195" xr:uid="{00000000-0005-0000-0000-000091660000}"/>
    <cellStyle name="Percent 3 3 2 6 5 4" xfId="26196" xr:uid="{00000000-0005-0000-0000-000092660000}"/>
    <cellStyle name="Percent 3 3 2 6 6" xfId="26197" xr:uid="{00000000-0005-0000-0000-000093660000}"/>
    <cellStyle name="Percent 3 3 2 6 7" xfId="26198" xr:uid="{00000000-0005-0000-0000-000094660000}"/>
    <cellStyle name="Percent 3 3 2 6 8" xfId="26199" xr:uid="{00000000-0005-0000-0000-000095660000}"/>
    <cellStyle name="Percent 3 3 2 7" xfId="26200" xr:uid="{00000000-0005-0000-0000-000096660000}"/>
    <cellStyle name="Percent 3 3 2 7 2" xfId="26201" xr:uid="{00000000-0005-0000-0000-000097660000}"/>
    <cellStyle name="Percent 3 3 2 7 2 2" xfId="26202" xr:uid="{00000000-0005-0000-0000-000098660000}"/>
    <cellStyle name="Percent 3 3 2 7 2 2 2" xfId="26203" xr:uid="{00000000-0005-0000-0000-000099660000}"/>
    <cellStyle name="Percent 3 3 2 7 2 2 3" xfId="26204" xr:uid="{00000000-0005-0000-0000-00009A660000}"/>
    <cellStyle name="Percent 3 3 2 7 2 2 4" xfId="26205" xr:uid="{00000000-0005-0000-0000-00009B660000}"/>
    <cellStyle name="Percent 3 3 2 7 2 3" xfId="26206" xr:uid="{00000000-0005-0000-0000-00009C660000}"/>
    <cellStyle name="Percent 3 3 2 7 2 3 2" xfId="26207" xr:uid="{00000000-0005-0000-0000-00009D660000}"/>
    <cellStyle name="Percent 3 3 2 7 2 3 3" xfId="26208" xr:uid="{00000000-0005-0000-0000-00009E660000}"/>
    <cellStyle name="Percent 3 3 2 7 2 3 4" xfId="26209" xr:uid="{00000000-0005-0000-0000-00009F660000}"/>
    <cellStyle name="Percent 3 3 2 7 2 4" xfId="26210" xr:uid="{00000000-0005-0000-0000-0000A0660000}"/>
    <cellStyle name="Percent 3 3 2 7 2 5" xfId="26211" xr:uid="{00000000-0005-0000-0000-0000A1660000}"/>
    <cellStyle name="Percent 3 3 2 7 2 6" xfId="26212" xr:uid="{00000000-0005-0000-0000-0000A2660000}"/>
    <cellStyle name="Percent 3 3 2 7 3" xfId="26213" xr:uid="{00000000-0005-0000-0000-0000A3660000}"/>
    <cellStyle name="Percent 3 3 2 7 3 2" xfId="26214" xr:uid="{00000000-0005-0000-0000-0000A4660000}"/>
    <cellStyle name="Percent 3 3 2 7 3 2 2" xfId="26215" xr:uid="{00000000-0005-0000-0000-0000A5660000}"/>
    <cellStyle name="Percent 3 3 2 7 3 2 3" xfId="26216" xr:uid="{00000000-0005-0000-0000-0000A6660000}"/>
    <cellStyle name="Percent 3 3 2 7 3 2 4" xfId="26217" xr:uid="{00000000-0005-0000-0000-0000A7660000}"/>
    <cellStyle name="Percent 3 3 2 7 3 3" xfId="26218" xr:uid="{00000000-0005-0000-0000-0000A8660000}"/>
    <cellStyle name="Percent 3 3 2 7 3 3 2" xfId="26219" xr:uid="{00000000-0005-0000-0000-0000A9660000}"/>
    <cellStyle name="Percent 3 3 2 7 3 3 3" xfId="26220" xr:uid="{00000000-0005-0000-0000-0000AA660000}"/>
    <cellStyle name="Percent 3 3 2 7 3 3 4" xfId="26221" xr:uid="{00000000-0005-0000-0000-0000AB660000}"/>
    <cellStyle name="Percent 3 3 2 7 3 4" xfId="26222" xr:uid="{00000000-0005-0000-0000-0000AC660000}"/>
    <cellStyle name="Percent 3 3 2 7 3 5" xfId="26223" xr:uid="{00000000-0005-0000-0000-0000AD660000}"/>
    <cellStyle name="Percent 3 3 2 7 3 6" xfId="26224" xr:uid="{00000000-0005-0000-0000-0000AE660000}"/>
    <cellStyle name="Percent 3 3 2 7 4" xfId="26225" xr:uid="{00000000-0005-0000-0000-0000AF660000}"/>
    <cellStyle name="Percent 3 3 2 7 4 2" xfId="26226" xr:uid="{00000000-0005-0000-0000-0000B0660000}"/>
    <cellStyle name="Percent 3 3 2 7 4 3" xfId="26227" xr:uid="{00000000-0005-0000-0000-0000B1660000}"/>
    <cellStyle name="Percent 3 3 2 7 4 4" xfId="26228" xr:uid="{00000000-0005-0000-0000-0000B2660000}"/>
    <cellStyle name="Percent 3 3 2 7 5" xfId="26229" xr:uid="{00000000-0005-0000-0000-0000B3660000}"/>
    <cellStyle name="Percent 3 3 2 7 5 2" xfId="26230" xr:uid="{00000000-0005-0000-0000-0000B4660000}"/>
    <cellStyle name="Percent 3 3 2 7 5 3" xfId="26231" xr:uid="{00000000-0005-0000-0000-0000B5660000}"/>
    <cellStyle name="Percent 3 3 2 7 5 4" xfId="26232" xr:uid="{00000000-0005-0000-0000-0000B6660000}"/>
    <cellStyle name="Percent 3 3 2 7 6" xfId="26233" xr:uid="{00000000-0005-0000-0000-0000B7660000}"/>
    <cellStyle name="Percent 3 3 2 7 7" xfId="26234" xr:uid="{00000000-0005-0000-0000-0000B8660000}"/>
    <cellStyle name="Percent 3 3 2 7 8" xfId="26235" xr:uid="{00000000-0005-0000-0000-0000B9660000}"/>
    <cellStyle name="Percent 3 3 2 8" xfId="26236" xr:uid="{00000000-0005-0000-0000-0000BA660000}"/>
    <cellStyle name="Percent 3 3 2 8 2" xfId="26237" xr:uid="{00000000-0005-0000-0000-0000BB660000}"/>
    <cellStyle name="Percent 3 3 2 8 2 2" xfId="26238" xr:uid="{00000000-0005-0000-0000-0000BC660000}"/>
    <cellStyle name="Percent 3 3 2 8 2 3" xfId="26239" xr:uid="{00000000-0005-0000-0000-0000BD660000}"/>
    <cellStyle name="Percent 3 3 2 8 2 4" xfId="26240" xr:uid="{00000000-0005-0000-0000-0000BE660000}"/>
    <cellStyle name="Percent 3 3 2 8 3" xfId="26241" xr:uid="{00000000-0005-0000-0000-0000BF660000}"/>
    <cellStyle name="Percent 3 3 2 8 3 2" xfId="26242" xr:uid="{00000000-0005-0000-0000-0000C0660000}"/>
    <cellStyle name="Percent 3 3 2 8 3 3" xfId="26243" xr:uid="{00000000-0005-0000-0000-0000C1660000}"/>
    <cellStyle name="Percent 3 3 2 8 3 4" xfId="26244" xr:uid="{00000000-0005-0000-0000-0000C2660000}"/>
    <cellStyle name="Percent 3 3 2 8 4" xfId="26245" xr:uid="{00000000-0005-0000-0000-0000C3660000}"/>
    <cellStyle name="Percent 3 3 2 8 5" xfId="26246" xr:uid="{00000000-0005-0000-0000-0000C4660000}"/>
    <cellStyle name="Percent 3 3 2 8 6" xfId="26247" xr:uid="{00000000-0005-0000-0000-0000C5660000}"/>
    <cellStyle name="Percent 3 3 2 9" xfId="26248" xr:uid="{00000000-0005-0000-0000-0000C6660000}"/>
    <cellStyle name="Percent 3 3 2 9 2" xfId="26249" xr:uid="{00000000-0005-0000-0000-0000C7660000}"/>
    <cellStyle name="Percent 3 3 2 9 2 2" xfId="26250" xr:uid="{00000000-0005-0000-0000-0000C8660000}"/>
    <cellStyle name="Percent 3 3 2 9 2 3" xfId="26251" xr:uid="{00000000-0005-0000-0000-0000C9660000}"/>
    <cellStyle name="Percent 3 3 2 9 2 4" xfId="26252" xr:uid="{00000000-0005-0000-0000-0000CA660000}"/>
    <cellStyle name="Percent 3 3 2 9 3" xfId="26253" xr:uid="{00000000-0005-0000-0000-0000CB660000}"/>
    <cellStyle name="Percent 3 3 2 9 3 2" xfId="26254" xr:uid="{00000000-0005-0000-0000-0000CC660000}"/>
    <cellStyle name="Percent 3 3 2 9 3 3" xfId="26255" xr:uid="{00000000-0005-0000-0000-0000CD660000}"/>
    <cellStyle name="Percent 3 3 2 9 3 4" xfId="26256" xr:uid="{00000000-0005-0000-0000-0000CE660000}"/>
    <cellStyle name="Percent 3 3 2 9 4" xfId="26257" xr:uid="{00000000-0005-0000-0000-0000CF660000}"/>
    <cellStyle name="Percent 3 3 2 9 5" xfId="26258" xr:uid="{00000000-0005-0000-0000-0000D0660000}"/>
    <cellStyle name="Percent 3 3 2 9 6" xfId="26259" xr:uid="{00000000-0005-0000-0000-0000D1660000}"/>
    <cellStyle name="Percent 3 3 3" xfId="26260" xr:uid="{00000000-0005-0000-0000-0000D2660000}"/>
    <cellStyle name="Percent 3 3 3 10" xfId="26261" xr:uid="{00000000-0005-0000-0000-0000D3660000}"/>
    <cellStyle name="Percent 3 3 3 10 2" xfId="26262" xr:uid="{00000000-0005-0000-0000-0000D4660000}"/>
    <cellStyle name="Percent 3 3 3 10 3" xfId="26263" xr:uid="{00000000-0005-0000-0000-0000D5660000}"/>
    <cellStyle name="Percent 3 3 3 10 4" xfId="26264" xr:uid="{00000000-0005-0000-0000-0000D6660000}"/>
    <cellStyle name="Percent 3 3 3 11" xfId="26265" xr:uid="{00000000-0005-0000-0000-0000D7660000}"/>
    <cellStyle name="Percent 3 3 3 12" xfId="26266" xr:uid="{00000000-0005-0000-0000-0000D8660000}"/>
    <cellStyle name="Percent 3 3 3 13" xfId="26267" xr:uid="{00000000-0005-0000-0000-0000D9660000}"/>
    <cellStyle name="Percent 3 3 3 2" xfId="26268" xr:uid="{00000000-0005-0000-0000-0000DA660000}"/>
    <cellStyle name="Percent 3 3 3 2 10" xfId="26269" xr:uid="{00000000-0005-0000-0000-0000DB660000}"/>
    <cellStyle name="Percent 3 3 3 2 11" xfId="26270" xr:uid="{00000000-0005-0000-0000-0000DC660000}"/>
    <cellStyle name="Percent 3 3 3 2 12" xfId="26271" xr:uid="{00000000-0005-0000-0000-0000DD660000}"/>
    <cellStyle name="Percent 3 3 3 2 2" xfId="26272" xr:uid="{00000000-0005-0000-0000-0000DE660000}"/>
    <cellStyle name="Percent 3 3 3 2 2 10" xfId="26273" xr:uid="{00000000-0005-0000-0000-0000DF660000}"/>
    <cellStyle name="Percent 3 3 3 2 2 2" xfId="26274" xr:uid="{00000000-0005-0000-0000-0000E0660000}"/>
    <cellStyle name="Percent 3 3 3 2 2 2 2" xfId="26275" xr:uid="{00000000-0005-0000-0000-0000E1660000}"/>
    <cellStyle name="Percent 3 3 3 2 2 2 2 2" xfId="26276" xr:uid="{00000000-0005-0000-0000-0000E2660000}"/>
    <cellStyle name="Percent 3 3 3 2 2 2 2 2 2" xfId="26277" xr:uid="{00000000-0005-0000-0000-0000E3660000}"/>
    <cellStyle name="Percent 3 3 3 2 2 2 2 2 3" xfId="26278" xr:uid="{00000000-0005-0000-0000-0000E4660000}"/>
    <cellStyle name="Percent 3 3 3 2 2 2 2 2 4" xfId="26279" xr:uid="{00000000-0005-0000-0000-0000E5660000}"/>
    <cellStyle name="Percent 3 3 3 2 2 2 2 3" xfId="26280" xr:uid="{00000000-0005-0000-0000-0000E6660000}"/>
    <cellStyle name="Percent 3 3 3 2 2 2 2 3 2" xfId="26281" xr:uid="{00000000-0005-0000-0000-0000E7660000}"/>
    <cellStyle name="Percent 3 3 3 2 2 2 2 3 3" xfId="26282" xr:uid="{00000000-0005-0000-0000-0000E8660000}"/>
    <cellStyle name="Percent 3 3 3 2 2 2 2 3 4" xfId="26283" xr:uid="{00000000-0005-0000-0000-0000E9660000}"/>
    <cellStyle name="Percent 3 3 3 2 2 2 2 4" xfId="26284" xr:uid="{00000000-0005-0000-0000-0000EA660000}"/>
    <cellStyle name="Percent 3 3 3 2 2 2 2 5" xfId="26285" xr:uid="{00000000-0005-0000-0000-0000EB660000}"/>
    <cellStyle name="Percent 3 3 3 2 2 2 2 6" xfId="26286" xr:uid="{00000000-0005-0000-0000-0000EC660000}"/>
    <cellStyle name="Percent 3 3 3 2 2 2 3" xfId="26287" xr:uid="{00000000-0005-0000-0000-0000ED660000}"/>
    <cellStyle name="Percent 3 3 3 2 2 2 3 2" xfId="26288" xr:uid="{00000000-0005-0000-0000-0000EE660000}"/>
    <cellStyle name="Percent 3 3 3 2 2 2 3 2 2" xfId="26289" xr:uid="{00000000-0005-0000-0000-0000EF660000}"/>
    <cellStyle name="Percent 3 3 3 2 2 2 3 2 3" xfId="26290" xr:uid="{00000000-0005-0000-0000-0000F0660000}"/>
    <cellStyle name="Percent 3 3 3 2 2 2 3 2 4" xfId="26291" xr:uid="{00000000-0005-0000-0000-0000F1660000}"/>
    <cellStyle name="Percent 3 3 3 2 2 2 3 3" xfId="26292" xr:uid="{00000000-0005-0000-0000-0000F2660000}"/>
    <cellStyle name="Percent 3 3 3 2 2 2 3 3 2" xfId="26293" xr:uid="{00000000-0005-0000-0000-0000F3660000}"/>
    <cellStyle name="Percent 3 3 3 2 2 2 3 3 3" xfId="26294" xr:uid="{00000000-0005-0000-0000-0000F4660000}"/>
    <cellStyle name="Percent 3 3 3 2 2 2 3 3 4" xfId="26295" xr:uid="{00000000-0005-0000-0000-0000F5660000}"/>
    <cellStyle name="Percent 3 3 3 2 2 2 3 4" xfId="26296" xr:uid="{00000000-0005-0000-0000-0000F6660000}"/>
    <cellStyle name="Percent 3 3 3 2 2 2 3 5" xfId="26297" xr:uid="{00000000-0005-0000-0000-0000F7660000}"/>
    <cellStyle name="Percent 3 3 3 2 2 2 3 6" xfId="26298" xr:uid="{00000000-0005-0000-0000-0000F8660000}"/>
    <cellStyle name="Percent 3 3 3 2 2 2 4" xfId="26299" xr:uid="{00000000-0005-0000-0000-0000F9660000}"/>
    <cellStyle name="Percent 3 3 3 2 2 2 4 2" xfId="26300" xr:uid="{00000000-0005-0000-0000-0000FA660000}"/>
    <cellStyle name="Percent 3 3 3 2 2 2 4 3" xfId="26301" xr:uid="{00000000-0005-0000-0000-0000FB660000}"/>
    <cellStyle name="Percent 3 3 3 2 2 2 4 4" xfId="26302" xr:uid="{00000000-0005-0000-0000-0000FC660000}"/>
    <cellStyle name="Percent 3 3 3 2 2 2 5" xfId="26303" xr:uid="{00000000-0005-0000-0000-0000FD660000}"/>
    <cellStyle name="Percent 3 3 3 2 2 2 5 2" xfId="26304" xr:uid="{00000000-0005-0000-0000-0000FE660000}"/>
    <cellStyle name="Percent 3 3 3 2 2 2 5 3" xfId="26305" xr:uid="{00000000-0005-0000-0000-0000FF660000}"/>
    <cellStyle name="Percent 3 3 3 2 2 2 5 4" xfId="26306" xr:uid="{00000000-0005-0000-0000-000000670000}"/>
    <cellStyle name="Percent 3 3 3 2 2 2 6" xfId="26307" xr:uid="{00000000-0005-0000-0000-000001670000}"/>
    <cellStyle name="Percent 3 3 3 2 2 2 7" xfId="26308" xr:uid="{00000000-0005-0000-0000-000002670000}"/>
    <cellStyle name="Percent 3 3 3 2 2 2 8" xfId="26309" xr:uid="{00000000-0005-0000-0000-000003670000}"/>
    <cellStyle name="Percent 3 3 3 2 2 3" xfId="26310" xr:uid="{00000000-0005-0000-0000-000004670000}"/>
    <cellStyle name="Percent 3 3 3 2 2 3 2" xfId="26311" xr:uid="{00000000-0005-0000-0000-000005670000}"/>
    <cellStyle name="Percent 3 3 3 2 2 3 2 2" xfId="26312" xr:uid="{00000000-0005-0000-0000-000006670000}"/>
    <cellStyle name="Percent 3 3 3 2 2 3 2 2 2" xfId="26313" xr:uid="{00000000-0005-0000-0000-000007670000}"/>
    <cellStyle name="Percent 3 3 3 2 2 3 2 2 3" xfId="26314" xr:uid="{00000000-0005-0000-0000-000008670000}"/>
    <cellStyle name="Percent 3 3 3 2 2 3 2 2 4" xfId="26315" xr:uid="{00000000-0005-0000-0000-000009670000}"/>
    <cellStyle name="Percent 3 3 3 2 2 3 2 3" xfId="26316" xr:uid="{00000000-0005-0000-0000-00000A670000}"/>
    <cellStyle name="Percent 3 3 3 2 2 3 2 3 2" xfId="26317" xr:uid="{00000000-0005-0000-0000-00000B670000}"/>
    <cellStyle name="Percent 3 3 3 2 2 3 2 3 3" xfId="26318" xr:uid="{00000000-0005-0000-0000-00000C670000}"/>
    <cellStyle name="Percent 3 3 3 2 2 3 2 3 4" xfId="26319" xr:uid="{00000000-0005-0000-0000-00000D670000}"/>
    <cellStyle name="Percent 3 3 3 2 2 3 2 4" xfId="26320" xr:uid="{00000000-0005-0000-0000-00000E670000}"/>
    <cellStyle name="Percent 3 3 3 2 2 3 2 5" xfId="26321" xr:uid="{00000000-0005-0000-0000-00000F670000}"/>
    <cellStyle name="Percent 3 3 3 2 2 3 2 6" xfId="26322" xr:uid="{00000000-0005-0000-0000-000010670000}"/>
    <cellStyle name="Percent 3 3 3 2 2 3 3" xfId="26323" xr:uid="{00000000-0005-0000-0000-000011670000}"/>
    <cellStyle name="Percent 3 3 3 2 2 3 3 2" xfId="26324" xr:uid="{00000000-0005-0000-0000-000012670000}"/>
    <cellStyle name="Percent 3 3 3 2 2 3 3 2 2" xfId="26325" xr:uid="{00000000-0005-0000-0000-000013670000}"/>
    <cellStyle name="Percent 3 3 3 2 2 3 3 2 3" xfId="26326" xr:uid="{00000000-0005-0000-0000-000014670000}"/>
    <cellStyle name="Percent 3 3 3 2 2 3 3 2 4" xfId="26327" xr:uid="{00000000-0005-0000-0000-000015670000}"/>
    <cellStyle name="Percent 3 3 3 2 2 3 3 3" xfId="26328" xr:uid="{00000000-0005-0000-0000-000016670000}"/>
    <cellStyle name="Percent 3 3 3 2 2 3 3 3 2" xfId="26329" xr:uid="{00000000-0005-0000-0000-000017670000}"/>
    <cellStyle name="Percent 3 3 3 2 2 3 3 3 3" xfId="26330" xr:uid="{00000000-0005-0000-0000-000018670000}"/>
    <cellStyle name="Percent 3 3 3 2 2 3 3 3 4" xfId="26331" xr:uid="{00000000-0005-0000-0000-000019670000}"/>
    <cellStyle name="Percent 3 3 3 2 2 3 3 4" xfId="26332" xr:uid="{00000000-0005-0000-0000-00001A670000}"/>
    <cellStyle name="Percent 3 3 3 2 2 3 3 5" xfId="26333" xr:uid="{00000000-0005-0000-0000-00001B670000}"/>
    <cellStyle name="Percent 3 3 3 2 2 3 3 6" xfId="26334" xr:uid="{00000000-0005-0000-0000-00001C670000}"/>
    <cellStyle name="Percent 3 3 3 2 2 3 4" xfId="26335" xr:uid="{00000000-0005-0000-0000-00001D670000}"/>
    <cellStyle name="Percent 3 3 3 2 2 3 4 2" xfId="26336" xr:uid="{00000000-0005-0000-0000-00001E670000}"/>
    <cellStyle name="Percent 3 3 3 2 2 3 4 3" xfId="26337" xr:uid="{00000000-0005-0000-0000-00001F670000}"/>
    <cellStyle name="Percent 3 3 3 2 2 3 4 4" xfId="26338" xr:uid="{00000000-0005-0000-0000-000020670000}"/>
    <cellStyle name="Percent 3 3 3 2 2 3 5" xfId="26339" xr:uid="{00000000-0005-0000-0000-000021670000}"/>
    <cellStyle name="Percent 3 3 3 2 2 3 5 2" xfId="26340" xr:uid="{00000000-0005-0000-0000-000022670000}"/>
    <cellStyle name="Percent 3 3 3 2 2 3 5 3" xfId="26341" xr:uid="{00000000-0005-0000-0000-000023670000}"/>
    <cellStyle name="Percent 3 3 3 2 2 3 5 4" xfId="26342" xr:uid="{00000000-0005-0000-0000-000024670000}"/>
    <cellStyle name="Percent 3 3 3 2 2 3 6" xfId="26343" xr:uid="{00000000-0005-0000-0000-000025670000}"/>
    <cellStyle name="Percent 3 3 3 2 2 3 7" xfId="26344" xr:uid="{00000000-0005-0000-0000-000026670000}"/>
    <cellStyle name="Percent 3 3 3 2 2 3 8" xfId="26345" xr:uid="{00000000-0005-0000-0000-000027670000}"/>
    <cellStyle name="Percent 3 3 3 2 2 4" xfId="26346" xr:uid="{00000000-0005-0000-0000-000028670000}"/>
    <cellStyle name="Percent 3 3 3 2 2 4 2" xfId="26347" xr:uid="{00000000-0005-0000-0000-000029670000}"/>
    <cellStyle name="Percent 3 3 3 2 2 4 2 2" xfId="26348" xr:uid="{00000000-0005-0000-0000-00002A670000}"/>
    <cellStyle name="Percent 3 3 3 2 2 4 2 3" xfId="26349" xr:uid="{00000000-0005-0000-0000-00002B670000}"/>
    <cellStyle name="Percent 3 3 3 2 2 4 2 4" xfId="26350" xr:uid="{00000000-0005-0000-0000-00002C670000}"/>
    <cellStyle name="Percent 3 3 3 2 2 4 3" xfId="26351" xr:uid="{00000000-0005-0000-0000-00002D670000}"/>
    <cellStyle name="Percent 3 3 3 2 2 4 3 2" xfId="26352" xr:uid="{00000000-0005-0000-0000-00002E670000}"/>
    <cellStyle name="Percent 3 3 3 2 2 4 3 3" xfId="26353" xr:uid="{00000000-0005-0000-0000-00002F670000}"/>
    <cellStyle name="Percent 3 3 3 2 2 4 3 4" xfId="26354" xr:uid="{00000000-0005-0000-0000-000030670000}"/>
    <cellStyle name="Percent 3 3 3 2 2 4 4" xfId="26355" xr:uid="{00000000-0005-0000-0000-000031670000}"/>
    <cellStyle name="Percent 3 3 3 2 2 4 5" xfId="26356" xr:uid="{00000000-0005-0000-0000-000032670000}"/>
    <cellStyle name="Percent 3 3 3 2 2 4 6" xfId="26357" xr:uid="{00000000-0005-0000-0000-000033670000}"/>
    <cellStyle name="Percent 3 3 3 2 2 5" xfId="26358" xr:uid="{00000000-0005-0000-0000-000034670000}"/>
    <cellStyle name="Percent 3 3 3 2 2 5 2" xfId="26359" xr:uid="{00000000-0005-0000-0000-000035670000}"/>
    <cellStyle name="Percent 3 3 3 2 2 5 2 2" xfId="26360" xr:uid="{00000000-0005-0000-0000-000036670000}"/>
    <cellStyle name="Percent 3 3 3 2 2 5 2 3" xfId="26361" xr:uid="{00000000-0005-0000-0000-000037670000}"/>
    <cellStyle name="Percent 3 3 3 2 2 5 2 4" xfId="26362" xr:uid="{00000000-0005-0000-0000-000038670000}"/>
    <cellStyle name="Percent 3 3 3 2 2 5 3" xfId="26363" xr:uid="{00000000-0005-0000-0000-000039670000}"/>
    <cellStyle name="Percent 3 3 3 2 2 5 3 2" xfId="26364" xr:uid="{00000000-0005-0000-0000-00003A670000}"/>
    <cellStyle name="Percent 3 3 3 2 2 5 3 3" xfId="26365" xr:uid="{00000000-0005-0000-0000-00003B670000}"/>
    <cellStyle name="Percent 3 3 3 2 2 5 3 4" xfId="26366" xr:uid="{00000000-0005-0000-0000-00003C670000}"/>
    <cellStyle name="Percent 3 3 3 2 2 5 4" xfId="26367" xr:uid="{00000000-0005-0000-0000-00003D670000}"/>
    <cellStyle name="Percent 3 3 3 2 2 5 5" xfId="26368" xr:uid="{00000000-0005-0000-0000-00003E670000}"/>
    <cellStyle name="Percent 3 3 3 2 2 5 6" xfId="26369" xr:uid="{00000000-0005-0000-0000-00003F670000}"/>
    <cellStyle name="Percent 3 3 3 2 2 6" xfId="26370" xr:uid="{00000000-0005-0000-0000-000040670000}"/>
    <cellStyle name="Percent 3 3 3 2 2 6 2" xfId="26371" xr:uid="{00000000-0005-0000-0000-000041670000}"/>
    <cellStyle name="Percent 3 3 3 2 2 6 3" xfId="26372" xr:uid="{00000000-0005-0000-0000-000042670000}"/>
    <cellStyle name="Percent 3 3 3 2 2 6 4" xfId="26373" xr:uid="{00000000-0005-0000-0000-000043670000}"/>
    <cellStyle name="Percent 3 3 3 2 2 7" xfId="26374" xr:uid="{00000000-0005-0000-0000-000044670000}"/>
    <cellStyle name="Percent 3 3 3 2 2 7 2" xfId="26375" xr:uid="{00000000-0005-0000-0000-000045670000}"/>
    <cellStyle name="Percent 3 3 3 2 2 7 3" xfId="26376" xr:uid="{00000000-0005-0000-0000-000046670000}"/>
    <cellStyle name="Percent 3 3 3 2 2 7 4" xfId="26377" xr:uid="{00000000-0005-0000-0000-000047670000}"/>
    <cellStyle name="Percent 3 3 3 2 2 8" xfId="26378" xr:uid="{00000000-0005-0000-0000-000048670000}"/>
    <cellStyle name="Percent 3 3 3 2 2 9" xfId="26379" xr:uid="{00000000-0005-0000-0000-000049670000}"/>
    <cellStyle name="Percent 3 3 3 2 3" xfId="26380" xr:uid="{00000000-0005-0000-0000-00004A670000}"/>
    <cellStyle name="Percent 3 3 3 2 3 2" xfId="26381" xr:uid="{00000000-0005-0000-0000-00004B670000}"/>
    <cellStyle name="Percent 3 3 3 2 3 2 2" xfId="26382" xr:uid="{00000000-0005-0000-0000-00004C670000}"/>
    <cellStyle name="Percent 3 3 3 2 3 2 2 2" xfId="26383" xr:uid="{00000000-0005-0000-0000-00004D670000}"/>
    <cellStyle name="Percent 3 3 3 2 3 2 2 3" xfId="26384" xr:uid="{00000000-0005-0000-0000-00004E670000}"/>
    <cellStyle name="Percent 3 3 3 2 3 2 2 4" xfId="26385" xr:uid="{00000000-0005-0000-0000-00004F670000}"/>
    <cellStyle name="Percent 3 3 3 2 3 2 3" xfId="26386" xr:uid="{00000000-0005-0000-0000-000050670000}"/>
    <cellStyle name="Percent 3 3 3 2 3 2 3 2" xfId="26387" xr:uid="{00000000-0005-0000-0000-000051670000}"/>
    <cellStyle name="Percent 3 3 3 2 3 2 3 3" xfId="26388" xr:uid="{00000000-0005-0000-0000-000052670000}"/>
    <cellStyle name="Percent 3 3 3 2 3 2 3 4" xfId="26389" xr:uid="{00000000-0005-0000-0000-000053670000}"/>
    <cellStyle name="Percent 3 3 3 2 3 2 4" xfId="26390" xr:uid="{00000000-0005-0000-0000-000054670000}"/>
    <cellStyle name="Percent 3 3 3 2 3 2 5" xfId="26391" xr:uid="{00000000-0005-0000-0000-000055670000}"/>
    <cellStyle name="Percent 3 3 3 2 3 2 6" xfId="26392" xr:uid="{00000000-0005-0000-0000-000056670000}"/>
    <cellStyle name="Percent 3 3 3 2 3 3" xfId="26393" xr:uid="{00000000-0005-0000-0000-000057670000}"/>
    <cellStyle name="Percent 3 3 3 2 3 3 2" xfId="26394" xr:uid="{00000000-0005-0000-0000-000058670000}"/>
    <cellStyle name="Percent 3 3 3 2 3 3 2 2" xfId="26395" xr:uid="{00000000-0005-0000-0000-000059670000}"/>
    <cellStyle name="Percent 3 3 3 2 3 3 2 3" xfId="26396" xr:uid="{00000000-0005-0000-0000-00005A670000}"/>
    <cellStyle name="Percent 3 3 3 2 3 3 2 4" xfId="26397" xr:uid="{00000000-0005-0000-0000-00005B670000}"/>
    <cellStyle name="Percent 3 3 3 2 3 3 3" xfId="26398" xr:uid="{00000000-0005-0000-0000-00005C670000}"/>
    <cellStyle name="Percent 3 3 3 2 3 3 3 2" xfId="26399" xr:uid="{00000000-0005-0000-0000-00005D670000}"/>
    <cellStyle name="Percent 3 3 3 2 3 3 3 3" xfId="26400" xr:uid="{00000000-0005-0000-0000-00005E670000}"/>
    <cellStyle name="Percent 3 3 3 2 3 3 3 4" xfId="26401" xr:uid="{00000000-0005-0000-0000-00005F670000}"/>
    <cellStyle name="Percent 3 3 3 2 3 3 4" xfId="26402" xr:uid="{00000000-0005-0000-0000-000060670000}"/>
    <cellStyle name="Percent 3 3 3 2 3 3 5" xfId="26403" xr:uid="{00000000-0005-0000-0000-000061670000}"/>
    <cellStyle name="Percent 3 3 3 2 3 3 6" xfId="26404" xr:uid="{00000000-0005-0000-0000-000062670000}"/>
    <cellStyle name="Percent 3 3 3 2 3 4" xfId="26405" xr:uid="{00000000-0005-0000-0000-000063670000}"/>
    <cellStyle name="Percent 3 3 3 2 3 4 2" xfId="26406" xr:uid="{00000000-0005-0000-0000-000064670000}"/>
    <cellStyle name="Percent 3 3 3 2 3 4 3" xfId="26407" xr:uid="{00000000-0005-0000-0000-000065670000}"/>
    <cellStyle name="Percent 3 3 3 2 3 4 4" xfId="26408" xr:uid="{00000000-0005-0000-0000-000066670000}"/>
    <cellStyle name="Percent 3 3 3 2 3 5" xfId="26409" xr:uid="{00000000-0005-0000-0000-000067670000}"/>
    <cellStyle name="Percent 3 3 3 2 3 5 2" xfId="26410" xr:uid="{00000000-0005-0000-0000-000068670000}"/>
    <cellStyle name="Percent 3 3 3 2 3 5 3" xfId="26411" xr:uid="{00000000-0005-0000-0000-000069670000}"/>
    <cellStyle name="Percent 3 3 3 2 3 5 4" xfId="26412" xr:uid="{00000000-0005-0000-0000-00006A670000}"/>
    <cellStyle name="Percent 3 3 3 2 3 6" xfId="26413" xr:uid="{00000000-0005-0000-0000-00006B670000}"/>
    <cellStyle name="Percent 3 3 3 2 3 7" xfId="26414" xr:uid="{00000000-0005-0000-0000-00006C670000}"/>
    <cellStyle name="Percent 3 3 3 2 3 8" xfId="26415" xr:uid="{00000000-0005-0000-0000-00006D670000}"/>
    <cellStyle name="Percent 3 3 3 2 4" xfId="26416" xr:uid="{00000000-0005-0000-0000-00006E670000}"/>
    <cellStyle name="Percent 3 3 3 2 4 2" xfId="26417" xr:uid="{00000000-0005-0000-0000-00006F670000}"/>
    <cellStyle name="Percent 3 3 3 2 4 2 2" xfId="26418" xr:uid="{00000000-0005-0000-0000-000070670000}"/>
    <cellStyle name="Percent 3 3 3 2 4 2 2 2" xfId="26419" xr:uid="{00000000-0005-0000-0000-000071670000}"/>
    <cellStyle name="Percent 3 3 3 2 4 2 2 3" xfId="26420" xr:uid="{00000000-0005-0000-0000-000072670000}"/>
    <cellStyle name="Percent 3 3 3 2 4 2 2 4" xfId="26421" xr:uid="{00000000-0005-0000-0000-000073670000}"/>
    <cellStyle name="Percent 3 3 3 2 4 2 3" xfId="26422" xr:uid="{00000000-0005-0000-0000-000074670000}"/>
    <cellStyle name="Percent 3 3 3 2 4 2 3 2" xfId="26423" xr:uid="{00000000-0005-0000-0000-000075670000}"/>
    <cellStyle name="Percent 3 3 3 2 4 2 3 3" xfId="26424" xr:uid="{00000000-0005-0000-0000-000076670000}"/>
    <cellStyle name="Percent 3 3 3 2 4 2 3 4" xfId="26425" xr:uid="{00000000-0005-0000-0000-000077670000}"/>
    <cellStyle name="Percent 3 3 3 2 4 2 4" xfId="26426" xr:uid="{00000000-0005-0000-0000-000078670000}"/>
    <cellStyle name="Percent 3 3 3 2 4 2 5" xfId="26427" xr:uid="{00000000-0005-0000-0000-000079670000}"/>
    <cellStyle name="Percent 3 3 3 2 4 2 6" xfId="26428" xr:uid="{00000000-0005-0000-0000-00007A670000}"/>
    <cellStyle name="Percent 3 3 3 2 4 3" xfId="26429" xr:uid="{00000000-0005-0000-0000-00007B670000}"/>
    <cellStyle name="Percent 3 3 3 2 4 3 2" xfId="26430" xr:uid="{00000000-0005-0000-0000-00007C670000}"/>
    <cellStyle name="Percent 3 3 3 2 4 3 2 2" xfId="26431" xr:uid="{00000000-0005-0000-0000-00007D670000}"/>
    <cellStyle name="Percent 3 3 3 2 4 3 2 3" xfId="26432" xr:uid="{00000000-0005-0000-0000-00007E670000}"/>
    <cellStyle name="Percent 3 3 3 2 4 3 2 4" xfId="26433" xr:uid="{00000000-0005-0000-0000-00007F670000}"/>
    <cellStyle name="Percent 3 3 3 2 4 3 3" xfId="26434" xr:uid="{00000000-0005-0000-0000-000080670000}"/>
    <cellStyle name="Percent 3 3 3 2 4 3 3 2" xfId="26435" xr:uid="{00000000-0005-0000-0000-000081670000}"/>
    <cellStyle name="Percent 3 3 3 2 4 3 3 3" xfId="26436" xr:uid="{00000000-0005-0000-0000-000082670000}"/>
    <cellStyle name="Percent 3 3 3 2 4 3 3 4" xfId="26437" xr:uid="{00000000-0005-0000-0000-000083670000}"/>
    <cellStyle name="Percent 3 3 3 2 4 3 4" xfId="26438" xr:uid="{00000000-0005-0000-0000-000084670000}"/>
    <cellStyle name="Percent 3 3 3 2 4 3 5" xfId="26439" xr:uid="{00000000-0005-0000-0000-000085670000}"/>
    <cellStyle name="Percent 3 3 3 2 4 3 6" xfId="26440" xr:uid="{00000000-0005-0000-0000-000086670000}"/>
    <cellStyle name="Percent 3 3 3 2 4 4" xfId="26441" xr:uid="{00000000-0005-0000-0000-000087670000}"/>
    <cellStyle name="Percent 3 3 3 2 4 4 2" xfId="26442" xr:uid="{00000000-0005-0000-0000-000088670000}"/>
    <cellStyle name="Percent 3 3 3 2 4 4 3" xfId="26443" xr:uid="{00000000-0005-0000-0000-000089670000}"/>
    <cellStyle name="Percent 3 3 3 2 4 4 4" xfId="26444" xr:uid="{00000000-0005-0000-0000-00008A670000}"/>
    <cellStyle name="Percent 3 3 3 2 4 5" xfId="26445" xr:uid="{00000000-0005-0000-0000-00008B670000}"/>
    <cellStyle name="Percent 3 3 3 2 4 5 2" xfId="26446" xr:uid="{00000000-0005-0000-0000-00008C670000}"/>
    <cellStyle name="Percent 3 3 3 2 4 5 3" xfId="26447" xr:uid="{00000000-0005-0000-0000-00008D670000}"/>
    <cellStyle name="Percent 3 3 3 2 4 5 4" xfId="26448" xr:uid="{00000000-0005-0000-0000-00008E670000}"/>
    <cellStyle name="Percent 3 3 3 2 4 6" xfId="26449" xr:uid="{00000000-0005-0000-0000-00008F670000}"/>
    <cellStyle name="Percent 3 3 3 2 4 7" xfId="26450" xr:uid="{00000000-0005-0000-0000-000090670000}"/>
    <cellStyle name="Percent 3 3 3 2 4 8" xfId="26451" xr:uid="{00000000-0005-0000-0000-000091670000}"/>
    <cellStyle name="Percent 3 3 3 2 5" xfId="26452" xr:uid="{00000000-0005-0000-0000-000092670000}"/>
    <cellStyle name="Percent 3 3 3 2 5 2" xfId="26453" xr:uid="{00000000-0005-0000-0000-000093670000}"/>
    <cellStyle name="Percent 3 3 3 2 5 2 2" xfId="26454" xr:uid="{00000000-0005-0000-0000-000094670000}"/>
    <cellStyle name="Percent 3 3 3 2 5 2 2 2" xfId="26455" xr:uid="{00000000-0005-0000-0000-000095670000}"/>
    <cellStyle name="Percent 3 3 3 2 5 2 2 3" xfId="26456" xr:uid="{00000000-0005-0000-0000-000096670000}"/>
    <cellStyle name="Percent 3 3 3 2 5 2 2 4" xfId="26457" xr:uid="{00000000-0005-0000-0000-000097670000}"/>
    <cellStyle name="Percent 3 3 3 2 5 2 3" xfId="26458" xr:uid="{00000000-0005-0000-0000-000098670000}"/>
    <cellStyle name="Percent 3 3 3 2 5 2 3 2" xfId="26459" xr:uid="{00000000-0005-0000-0000-000099670000}"/>
    <cellStyle name="Percent 3 3 3 2 5 2 3 3" xfId="26460" xr:uid="{00000000-0005-0000-0000-00009A670000}"/>
    <cellStyle name="Percent 3 3 3 2 5 2 3 4" xfId="26461" xr:uid="{00000000-0005-0000-0000-00009B670000}"/>
    <cellStyle name="Percent 3 3 3 2 5 2 4" xfId="26462" xr:uid="{00000000-0005-0000-0000-00009C670000}"/>
    <cellStyle name="Percent 3 3 3 2 5 2 5" xfId="26463" xr:uid="{00000000-0005-0000-0000-00009D670000}"/>
    <cellStyle name="Percent 3 3 3 2 5 2 6" xfId="26464" xr:uid="{00000000-0005-0000-0000-00009E670000}"/>
    <cellStyle name="Percent 3 3 3 2 5 3" xfId="26465" xr:uid="{00000000-0005-0000-0000-00009F670000}"/>
    <cellStyle name="Percent 3 3 3 2 5 3 2" xfId="26466" xr:uid="{00000000-0005-0000-0000-0000A0670000}"/>
    <cellStyle name="Percent 3 3 3 2 5 3 2 2" xfId="26467" xr:uid="{00000000-0005-0000-0000-0000A1670000}"/>
    <cellStyle name="Percent 3 3 3 2 5 3 2 3" xfId="26468" xr:uid="{00000000-0005-0000-0000-0000A2670000}"/>
    <cellStyle name="Percent 3 3 3 2 5 3 2 4" xfId="26469" xr:uid="{00000000-0005-0000-0000-0000A3670000}"/>
    <cellStyle name="Percent 3 3 3 2 5 3 3" xfId="26470" xr:uid="{00000000-0005-0000-0000-0000A4670000}"/>
    <cellStyle name="Percent 3 3 3 2 5 3 3 2" xfId="26471" xr:uid="{00000000-0005-0000-0000-0000A5670000}"/>
    <cellStyle name="Percent 3 3 3 2 5 3 3 3" xfId="26472" xr:uid="{00000000-0005-0000-0000-0000A6670000}"/>
    <cellStyle name="Percent 3 3 3 2 5 3 3 4" xfId="26473" xr:uid="{00000000-0005-0000-0000-0000A7670000}"/>
    <cellStyle name="Percent 3 3 3 2 5 3 4" xfId="26474" xr:uid="{00000000-0005-0000-0000-0000A8670000}"/>
    <cellStyle name="Percent 3 3 3 2 5 3 5" xfId="26475" xr:uid="{00000000-0005-0000-0000-0000A9670000}"/>
    <cellStyle name="Percent 3 3 3 2 5 3 6" xfId="26476" xr:uid="{00000000-0005-0000-0000-0000AA670000}"/>
    <cellStyle name="Percent 3 3 3 2 5 4" xfId="26477" xr:uid="{00000000-0005-0000-0000-0000AB670000}"/>
    <cellStyle name="Percent 3 3 3 2 5 4 2" xfId="26478" xr:uid="{00000000-0005-0000-0000-0000AC670000}"/>
    <cellStyle name="Percent 3 3 3 2 5 4 3" xfId="26479" xr:uid="{00000000-0005-0000-0000-0000AD670000}"/>
    <cellStyle name="Percent 3 3 3 2 5 4 4" xfId="26480" xr:uid="{00000000-0005-0000-0000-0000AE670000}"/>
    <cellStyle name="Percent 3 3 3 2 5 5" xfId="26481" xr:uid="{00000000-0005-0000-0000-0000AF670000}"/>
    <cellStyle name="Percent 3 3 3 2 5 5 2" xfId="26482" xr:uid="{00000000-0005-0000-0000-0000B0670000}"/>
    <cellStyle name="Percent 3 3 3 2 5 5 3" xfId="26483" xr:uid="{00000000-0005-0000-0000-0000B1670000}"/>
    <cellStyle name="Percent 3 3 3 2 5 5 4" xfId="26484" xr:uid="{00000000-0005-0000-0000-0000B2670000}"/>
    <cellStyle name="Percent 3 3 3 2 5 6" xfId="26485" xr:uid="{00000000-0005-0000-0000-0000B3670000}"/>
    <cellStyle name="Percent 3 3 3 2 5 7" xfId="26486" xr:uid="{00000000-0005-0000-0000-0000B4670000}"/>
    <cellStyle name="Percent 3 3 3 2 5 8" xfId="26487" xr:uid="{00000000-0005-0000-0000-0000B5670000}"/>
    <cellStyle name="Percent 3 3 3 2 6" xfId="26488" xr:uid="{00000000-0005-0000-0000-0000B6670000}"/>
    <cellStyle name="Percent 3 3 3 2 6 2" xfId="26489" xr:uid="{00000000-0005-0000-0000-0000B7670000}"/>
    <cellStyle name="Percent 3 3 3 2 6 2 2" xfId="26490" xr:uid="{00000000-0005-0000-0000-0000B8670000}"/>
    <cellStyle name="Percent 3 3 3 2 6 2 3" xfId="26491" xr:uid="{00000000-0005-0000-0000-0000B9670000}"/>
    <cellStyle name="Percent 3 3 3 2 6 2 4" xfId="26492" xr:uid="{00000000-0005-0000-0000-0000BA670000}"/>
    <cellStyle name="Percent 3 3 3 2 6 3" xfId="26493" xr:uid="{00000000-0005-0000-0000-0000BB670000}"/>
    <cellStyle name="Percent 3 3 3 2 6 3 2" xfId="26494" xr:uid="{00000000-0005-0000-0000-0000BC670000}"/>
    <cellStyle name="Percent 3 3 3 2 6 3 3" xfId="26495" xr:uid="{00000000-0005-0000-0000-0000BD670000}"/>
    <cellStyle name="Percent 3 3 3 2 6 3 4" xfId="26496" xr:uid="{00000000-0005-0000-0000-0000BE670000}"/>
    <cellStyle name="Percent 3 3 3 2 6 4" xfId="26497" xr:uid="{00000000-0005-0000-0000-0000BF670000}"/>
    <cellStyle name="Percent 3 3 3 2 6 5" xfId="26498" xr:uid="{00000000-0005-0000-0000-0000C0670000}"/>
    <cellStyle name="Percent 3 3 3 2 6 6" xfId="26499" xr:uid="{00000000-0005-0000-0000-0000C1670000}"/>
    <cellStyle name="Percent 3 3 3 2 7" xfId="26500" xr:uid="{00000000-0005-0000-0000-0000C2670000}"/>
    <cellStyle name="Percent 3 3 3 2 7 2" xfId="26501" xr:uid="{00000000-0005-0000-0000-0000C3670000}"/>
    <cellStyle name="Percent 3 3 3 2 7 2 2" xfId="26502" xr:uid="{00000000-0005-0000-0000-0000C4670000}"/>
    <cellStyle name="Percent 3 3 3 2 7 2 3" xfId="26503" xr:uid="{00000000-0005-0000-0000-0000C5670000}"/>
    <cellStyle name="Percent 3 3 3 2 7 2 4" xfId="26504" xr:uid="{00000000-0005-0000-0000-0000C6670000}"/>
    <cellStyle name="Percent 3 3 3 2 7 3" xfId="26505" xr:uid="{00000000-0005-0000-0000-0000C7670000}"/>
    <cellStyle name="Percent 3 3 3 2 7 3 2" xfId="26506" xr:uid="{00000000-0005-0000-0000-0000C8670000}"/>
    <cellStyle name="Percent 3 3 3 2 7 3 3" xfId="26507" xr:uid="{00000000-0005-0000-0000-0000C9670000}"/>
    <cellStyle name="Percent 3 3 3 2 7 3 4" xfId="26508" xr:uid="{00000000-0005-0000-0000-0000CA670000}"/>
    <cellStyle name="Percent 3 3 3 2 7 4" xfId="26509" xr:uid="{00000000-0005-0000-0000-0000CB670000}"/>
    <cellStyle name="Percent 3 3 3 2 7 5" xfId="26510" xr:uid="{00000000-0005-0000-0000-0000CC670000}"/>
    <cellStyle name="Percent 3 3 3 2 7 6" xfId="26511" xr:uid="{00000000-0005-0000-0000-0000CD670000}"/>
    <cellStyle name="Percent 3 3 3 2 8" xfId="26512" xr:uid="{00000000-0005-0000-0000-0000CE670000}"/>
    <cellStyle name="Percent 3 3 3 2 8 2" xfId="26513" xr:uid="{00000000-0005-0000-0000-0000CF670000}"/>
    <cellStyle name="Percent 3 3 3 2 8 3" xfId="26514" xr:uid="{00000000-0005-0000-0000-0000D0670000}"/>
    <cellStyle name="Percent 3 3 3 2 8 4" xfId="26515" xr:uid="{00000000-0005-0000-0000-0000D1670000}"/>
    <cellStyle name="Percent 3 3 3 2 9" xfId="26516" xr:uid="{00000000-0005-0000-0000-0000D2670000}"/>
    <cellStyle name="Percent 3 3 3 2 9 2" xfId="26517" xr:uid="{00000000-0005-0000-0000-0000D3670000}"/>
    <cellStyle name="Percent 3 3 3 2 9 3" xfId="26518" xr:uid="{00000000-0005-0000-0000-0000D4670000}"/>
    <cellStyle name="Percent 3 3 3 2 9 4" xfId="26519" xr:uid="{00000000-0005-0000-0000-0000D5670000}"/>
    <cellStyle name="Percent 3 3 3 3" xfId="26520" xr:uid="{00000000-0005-0000-0000-0000D6670000}"/>
    <cellStyle name="Percent 3 3 3 3 10" xfId="26521" xr:uid="{00000000-0005-0000-0000-0000D7670000}"/>
    <cellStyle name="Percent 3 3 3 3 2" xfId="26522" xr:uid="{00000000-0005-0000-0000-0000D8670000}"/>
    <cellStyle name="Percent 3 3 3 3 2 2" xfId="26523" xr:uid="{00000000-0005-0000-0000-0000D9670000}"/>
    <cellStyle name="Percent 3 3 3 3 2 2 2" xfId="26524" xr:uid="{00000000-0005-0000-0000-0000DA670000}"/>
    <cellStyle name="Percent 3 3 3 3 2 2 2 2" xfId="26525" xr:uid="{00000000-0005-0000-0000-0000DB670000}"/>
    <cellStyle name="Percent 3 3 3 3 2 2 2 3" xfId="26526" xr:uid="{00000000-0005-0000-0000-0000DC670000}"/>
    <cellStyle name="Percent 3 3 3 3 2 2 2 4" xfId="26527" xr:uid="{00000000-0005-0000-0000-0000DD670000}"/>
    <cellStyle name="Percent 3 3 3 3 2 2 3" xfId="26528" xr:uid="{00000000-0005-0000-0000-0000DE670000}"/>
    <cellStyle name="Percent 3 3 3 3 2 2 3 2" xfId="26529" xr:uid="{00000000-0005-0000-0000-0000DF670000}"/>
    <cellStyle name="Percent 3 3 3 3 2 2 3 3" xfId="26530" xr:uid="{00000000-0005-0000-0000-0000E0670000}"/>
    <cellStyle name="Percent 3 3 3 3 2 2 3 4" xfId="26531" xr:uid="{00000000-0005-0000-0000-0000E1670000}"/>
    <cellStyle name="Percent 3 3 3 3 2 2 4" xfId="26532" xr:uid="{00000000-0005-0000-0000-0000E2670000}"/>
    <cellStyle name="Percent 3 3 3 3 2 2 5" xfId="26533" xr:uid="{00000000-0005-0000-0000-0000E3670000}"/>
    <cellStyle name="Percent 3 3 3 3 2 2 6" xfId="26534" xr:uid="{00000000-0005-0000-0000-0000E4670000}"/>
    <cellStyle name="Percent 3 3 3 3 2 3" xfId="26535" xr:uid="{00000000-0005-0000-0000-0000E5670000}"/>
    <cellStyle name="Percent 3 3 3 3 2 3 2" xfId="26536" xr:uid="{00000000-0005-0000-0000-0000E6670000}"/>
    <cellStyle name="Percent 3 3 3 3 2 3 2 2" xfId="26537" xr:uid="{00000000-0005-0000-0000-0000E7670000}"/>
    <cellStyle name="Percent 3 3 3 3 2 3 2 3" xfId="26538" xr:uid="{00000000-0005-0000-0000-0000E8670000}"/>
    <cellStyle name="Percent 3 3 3 3 2 3 2 4" xfId="26539" xr:uid="{00000000-0005-0000-0000-0000E9670000}"/>
    <cellStyle name="Percent 3 3 3 3 2 3 3" xfId="26540" xr:uid="{00000000-0005-0000-0000-0000EA670000}"/>
    <cellStyle name="Percent 3 3 3 3 2 3 3 2" xfId="26541" xr:uid="{00000000-0005-0000-0000-0000EB670000}"/>
    <cellStyle name="Percent 3 3 3 3 2 3 3 3" xfId="26542" xr:uid="{00000000-0005-0000-0000-0000EC670000}"/>
    <cellStyle name="Percent 3 3 3 3 2 3 3 4" xfId="26543" xr:uid="{00000000-0005-0000-0000-0000ED670000}"/>
    <cellStyle name="Percent 3 3 3 3 2 3 4" xfId="26544" xr:uid="{00000000-0005-0000-0000-0000EE670000}"/>
    <cellStyle name="Percent 3 3 3 3 2 3 5" xfId="26545" xr:uid="{00000000-0005-0000-0000-0000EF670000}"/>
    <cellStyle name="Percent 3 3 3 3 2 3 6" xfId="26546" xr:uid="{00000000-0005-0000-0000-0000F0670000}"/>
    <cellStyle name="Percent 3 3 3 3 2 4" xfId="26547" xr:uid="{00000000-0005-0000-0000-0000F1670000}"/>
    <cellStyle name="Percent 3 3 3 3 2 4 2" xfId="26548" xr:uid="{00000000-0005-0000-0000-0000F2670000}"/>
    <cellStyle name="Percent 3 3 3 3 2 4 3" xfId="26549" xr:uid="{00000000-0005-0000-0000-0000F3670000}"/>
    <cellStyle name="Percent 3 3 3 3 2 4 4" xfId="26550" xr:uid="{00000000-0005-0000-0000-0000F4670000}"/>
    <cellStyle name="Percent 3 3 3 3 2 5" xfId="26551" xr:uid="{00000000-0005-0000-0000-0000F5670000}"/>
    <cellStyle name="Percent 3 3 3 3 2 5 2" xfId="26552" xr:uid="{00000000-0005-0000-0000-0000F6670000}"/>
    <cellStyle name="Percent 3 3 3 3 2 5 3" xfId="26553" xr:uid="{00000000-0005-0000-0000-0000F7670000}"/>
    <cellStyle name="Percent 3 3 3 3 2 5 4" xfId="26554" xr:uid="{00000000-0005-0000-0000-0000F8670000}"/>
    <cellStyle name="Percent 3 3 3 3 2 6" xfId="26555" xr:uid="{00000000-0005-0000-0000-0000F9670000}"/>
    <cellStyle name="Percent 3 3 3 3 2 7" xfId="26556" xr:uid="{00000000-0005-0000-0000-0000FA670000}"/>
    <cellStyle name="Percent 3 3 3 3 2 8" xfId="26557" xr:uid="{00000000-0005-0000-0000-0000FB670000}"/>
    <cellStyle name="Percent 3 3 3 3 3" xfId="26558" xr:uid="{00000000-0005-0000-0000-0000FC670000}"/>
    <cellStyle name="Percent 3 3 3 3 3 2" xfId="26559" xr:uid="{00000000-0005-0000-0000-0000FD670000}"/>
    <cellStyle name="Percent 3 3 3 3 3 2 2" xfId="26560" xr:uid="{00000000-0005-0000-0000-0000FE670000}"/>
    <cellStyle name="Percent 3 3 3 3 3 2 2 2" xfId="26561" xr:uid="{00000000-0005-0000-0000-0000FF670000}"/>
    <cellStyle name="Percent 3 3 3 3 3 2 2 3" xfId="26562" xr:uid="{00000000-0005-0000-0000-000000680000}"/>
    <cellStyle name="Percent 3 3 3 3 3 2 2 4" xfId="26563" xr:uid="{00000000-0005-0000-0000-000001680000}"/>
    <cellStyle name="Percent 3 3 3 3 3 2 3" xfId="26564" xr:uid="{00000000-0005-0000-0000-000002680000}"/>
    <cellStyle name="Percent 3 3 3 3 3 2 3 2" xfId="26565" xr:uid="{00000000-0005-0000-0000-000003680000}"/>
    <cellStyle name="Percent 3 3 3 3 3 2 3 3" xfId="26566" xr:uid="{00000000-0005-0000-0000-000004680000}"/>
    <cellStyle name="Percent 3 3 3 3 3 2 3 4" xfId="26567" xr:uid="{00000000-0005-0000-0000-000005680000}"/>
    <cellStyle name="Percent 3 3 3 3 3 2 4" xfId="26568" xr:uid="{00000000-0005-0000-0000-000006680000}"/>
    <cellStyle name="Percent 3 3 3 3 3 2 5" xfId="26569" xr:uid="{00000000-0005-0000-0000-000007680000}"/>
    <cellStyle name="Percent 3 3 3 3 3 2 6" xfId="26570" xr:uid="{00000000-0005-0000-0000-000008680000}"/>
    <cellStyle name="Percent 3 3 3 3 3 3" xfId="26571" xr:uid="{00000000-0005-0000-0000-000009680000}"/>
    <cellStyle name="Percent 3 3 3 3 3 3 2" xfId="26572" xr:uid="{00000000-0005-0000-0000-00000A680000}"/>
    <cellStyle name="Percent 3 3 3 3 3 3 2 2" xfId="26573" xr:uid="{00000000-0005-0000-0000-00000B680000}"/>
    <cellStyle name="Percent 3 3 3 3 3 3 2 3" xfId="26574" xr:uid="{00000000-0005-0000-0000-00000C680000}"/>
    <cellStyle name="Percent 3 3 3 3 3 3 2 4" xfId="26575" xr:uid="{00000000-0005-0000-0000-00000D680000}"/>
    <cellStyle name="Percent 3 3 3 3 3 3 3" xfId="26576" xr:uid="{00000000-0005-0000-0000-00000E680000}"/>
    <cellStyle name="Percent 3 3 3 3 3 3 3 2" xfId="26577" xr:uid="{00000000-0005-0000-0000-00000F680000}"/>
    <cellStyle name="Percent 3 3 3 3 3 3 3 3" xfId="26578" xr:uid="{00000000-0005-0000-0000-000010680000}"/>
    <cellStyle name="Percent 3 3 3 3 3 3 3 4" xfId="26579" xr:uid="{00000000-0005-0000-0000-000011680000}"/>
    <cellStyle name="Percent 3 3 3 3 3 3 4" xfId="26580" xr:uid="{00000000-0005-0000-0000-000012680000}"/>
    <cellStyle name="Percent 3 3 3 3 3 3 5" xfId="26581" xr:uid="{00000000-0005-0000-0000-000013680000}"/>
    <cellStyle name="Percent 3 3 3 3 3 3 6" xfId="26582" xr:uid="{00000000-0005-0000-0000-000014680000}"/>
    <cellStyle name="Percent 3 3 3 3 3 4" xfId="26583" xr:uid="{00000000-0005-0000-0000-000015680000}"/>
    <cellStyle name="Percent 3 3 3 3 3 4 2" xfId="26584" xr:uid="{00000000-0005-0000-0000-000016680000}"/>
    <cellStyle name="Percent 3 3 3 3 3 4 3" xfId="26585" xr:uid="{00000000-0005-0000-0000-000017680000}"/>
    <cellStyle name="Percent 3 3 3 3 3 4 4" xfId="26586" xr:uid="{00000000-0005-0000-0000-000018680000}"/>
    <cellStyle name="Percent 3 3 3 3 3 5" xfId="26587" xr:uid="{00000000-0005-0000-0000-000019680000}"/>
    <cellStyle name="Percent 3 3 3 3 3 5 2" xfId="26588" xr:uid="{00000000-0005-0000-0000-00001A680000}"/>
    <cellStyle name="Percent 3 3 3 3 3 5 3" xfId="26589" xr:uid="{00000000-0005-0000-0000-00001B680000}"/>
    <cellStyle name="Percent 3 3 3 3 3 5 4" xfId="26590" xr:uid="{00000000-0005-0000-0000-00001C680000}"/>
    <cellStyle name="Percent 3 3 3 3 3 6" xfId="26591" xr:uid="{00000000-0005-0000-0000-00001D680000}"/>
    <cellStyle name="Percent 3 3 3 3 3 7" xfId="26592" xr:uid="{00000000-0005-0000-0000-00001E680000}"/>
    <cellStyle name="Percent 3 3 3 3 3 8" xfId="26593" xr:uid="{00000000-0005-0000-0000-00001F680000}"/>
    <cellStyle name="Percent 3 3 3 3 4" xfId="26594" xr:uid="{00000000-0005-0000-0000-000020680000}"/>
    <cellStyle name="Percent 3 3 3 3 4 2" xfId="26595" xr:uid="{00000000-0005-0000-0000-000021680000}"/>
    <cellStyle name="Percent 3 3 3 3 4 2 2" xfId="26596" xr:uid="{00000000-0005-0000-0000-000022680000}"/>
    <cellStyle name="Percent 3 3 3 3 4 2 3" xfId="26597" xr:uid="{00000000-0005-0000-0000-000023680000}"/>
    <cellStyle name="Percent 3 3 3 3 4 2 4" xfId="26598" xr:uid="{00000000-0005-0000-0000-000024680000}"/>
    <cellStyle name="Percent 3 3 3 3 4 3" xfId="26599" xr:uid="{00000000-0005-0000-0000-000025680000}"/>
    <cellStyle name="Percent 3 3 3 3 4 3 2" xfId="26600" xr:uid="{00000000-0005-0000-0000-000026680000}"/>
    <cellStyle name="Percent 3 3 3 3 4 3 3" xfId="26601" xr:uid="{00000000-0005-0000-0000-000027680000}"/>
    <cellStyle name="Percent 3 3 3 3 4 3 4" xfId="26602" xr:uid="{00000000-0005-0000-0000-000028680000}"/>
    <cellStyle name="Percent 3 3 3 3 4 4" xfId="26603" xr:uid="{00000000-0005-0000-0000-000029680000}"/>
    <cellStyle name="Percent 3 3 3 3 4 5" xfId="26604" xr:uid="{00000000-0005-0000-0000-00002A680000}"/>
    <cellStyle name="Percent 3 3 3 3 4 6" xfId="26605" xr:uid="{00000000-0005-0000-0000-00002B680000}"/>
    <cellStyle name="Percent 3 3 3 3 5" xfId="26606" xr:uid="{00000000-0005-0000-0000-00002C680000}"/>
    <cellStyle name="Percent 3 3 3 3 5 2" xfId="26607" xr:uid="{00000000-0005-0000-0000-00002D680000}"/>
    <cellStyle name="Percent 3 3 3 3 5 2 2" xfId="26608" xr:uid="{00000000-0005-0000-0000-00002E680000}"/>
    <cellStyle name="Percent 3 3 3 3 5 2 3" xfId="26609" xr:uid="{00000000-0005-0000-0000-00002F680000}"/>
    <cellStyle name="Percent 3 3 3 3 5 2 4" xfId="26610" xr:uid="{00000000-0005-0000-0000-000030680000}"/>
    <cellStyle name="Percent 3 3 3 3 5 3" xfId="26611" xr:uid="{00000000-0005-0000-0000-000031680000}"/>
    <cellStyle name="Percent 3 3 3 3 5 3 2" xfId="26612" xr:uid="{00000000-0005-0000-0000-000032680000}"/>
    <cellStyle name="Percent 3 3 3 3 5 3 3" xfId="26613" xr:uid="{00000000-0005-0000-0000-000033680000}"/>
    <cellStyle name="Percent 3 3 3 3 5 3 4" xfId="26614" xr:uid="{00000000-0005-0000-0000-000034680000}"/>
    <cellStyle name="Percent 3 3 3 3 5 4" xfId="26615" xr:uid="{00000000-0005-0000-0000-000035680000}"/>
    <cellStyle name="Percent 3 3 3 3 5 5" xfId="26616" xr:uid="{00000000-0005-0000-0000-000036680000}"/>
    <cellStyle name="Percent 3 3 3 3 5 6" xfId="26617" xr:uid="{00000000-0005-0000-0000-000037680000}"/>
    <cellStyle name="Percent 3 3 3 3 6" xfId="26618" xr:uid="{00000000-0005-0000-0000-000038680000}"/>
    <cellStyle name="Percent 3 3 3 3 6 2" xfId="26619" xr:uid="{00000000-0005-0000-0000-000039680000}"/>
    <cellStyle name="Percent 3 3 3 3 6 3" xfId="26620" xr:uid="{00000000-0005-0000-0000-00003A680000}"/>
    <cellStyle name="Percent 3 3 3 3 6 4" xfId="26621" xr:uid="{00000000-0005-0000-0000-00003B680000}"/>
    <cellStyle name="Percent 3 3 3 3 7" xfId="26622" xr:uid="{00000000-0005-0000-0000-00003C680000}"/>
    <cellStyle name="Percent 3 3 3 3 7 2" xfId="26623" xr:uid="{00000000-0005-0000-0000-00003D680000}"/>
    <cellStyle name="Percent 3 3 3 3 7 3" xfId="26624" xr:uid="{00000000-0005-0000-0000-00003E680000}"/>
    <cellStyle name="Percent 3 3 3 3 7 4" xfId="26625" xr:uid="{00000000-0005-0000-0000-00003F680000}"/>
    <cellStyle name="Percent 3 3 3 3 8" xfId="26626" xr:uid="{00000000-0005-0000-0000-000040680000}"/>
    <cellStyle name="Percent 3 3 3 3 9" xfId="26627" xr:uid="{00000000-0005-0000-0000-000041680000}"/>
    <cellStyle name="Percent 3 3 3 4" xfId="26628" xr:uid="{00000000-0005-0000-0000-000042680000}"/>
    <cellStyle name="Percent 3 3 3 4 2" xfId="26629" xr:uid="{00000000-0005-0000-0000-000043680000}"/>
    <cellStyle name="Percent 3 3 3 4 2 2" xfId="26630" xr:uid="{00000000-0005-0000-0000-000044680000}"/>
    <cellStyle name="Percent 3 3 3 4 2 2 2" xfId="26631" xr:uid="{00000000-0005-0000-0000-000045680000}"/>
    <cellStyle name="Percent 3 3 3 4 2 2 3" xfId="26632" xr:uid="{00000000-0005-0000-0000-000046680000}"/>
    <cellStyle name="Percent 3 3 3 4 2 2 4" xfId="26633" xr:uid="{00000000-0005-0000-0000-000047680000}"/>
    <cellStyle name="Percent 3 3 3 4 2 3" xfId="26634" xr:uid="{00000000-0005-0000-0000-000048680000}"/>
    <cellStyle name="Percent 3 3 3 4 2 3 2" xfId="26635" xr:uid="{00000000-0005-0000-0000-000049680000}"/>
    <cellStyle name="Percent 3 3 3 4 2 3 3" xfId="26636" xr:uid="{00000000-0005-0000-0000-00004A680000}"/>
    <cellStyle name="Percent 3 3 3 4 2 3 4" xfId="26637" xr:uid="{00000000-0005-0000-0000-00004B680000}"/>
    <cellStyle name="Percent 3 3 3 4 2 4" xfId="26638" xr:uid="{00000000-0005-0000-0000-00004C680000}"/>
    <cellStyle name="Percent 3 3 3 4 2 5" xfId="26639" xr:uid="{00000000-0005-0000-0000-00004D680000}"/>
    <cellStyle name="Percent 3 3 3 4 2 6" xfId="26640" xr:uid="{00000000-0005-0000-0000-00004E680000}"/>
    <cellStyle name="Percent 3 3 3 4 3" xfId="26641" xr:uid="{00000000-0005-0000-0000-00004F680000}"/>
    <cellStyle name="Percent 3 3 3 4 3 2" xfId="26642" xr:uid="{00000000-0005-0000-0000-000050680000}"/>
    <cellStyle name="Percent 3 3 3 4 3 2 2" xfId="26643" xr:uid="{00000000-0005-0000-0000-000051680000}"/>
    <cellStyle name="Percent 3 3 3 4 3 2 3" xfId="26644" xr:uid="{00000000-0005-0000-0000-000052680000}"/>
    <cellStyle name="Percent 3 3 3 4 3 2 4" xfId="26645" xr:uid="{00000000-0005-0000-0000-000053680000}"/>
    <cellStyle name="Percent 3 3 3 4 3 3" xfId="26646" xr:uid="{00000000-0005-0000-0000-000054680000}"/>
    <cellStyle name="Percent 3 3 3 4 3 3 2" xfId="26647" xr:uid="{00000000-0005-0000-0000-000055680000}"/>
    <cellStyle name="Percent 3 3 3 4 3 3 3" xfId="26648" xr:uid="{00000000-0005-0000-0000-000056680000}"/>
    <cellStyle name="Percent 3 3 3 4 3 3 4" xfId="26649" xr:uid="{00000000-0005-0000-0000-000057680000}"/>
    <cellStyle name="Percent 3 3 3 4 3 4" xfId="26650" xr:uid="{00000000-0005-0000-0000-000058680000}"/>
    <cellStyle name="Percent 3 3 3 4 3 5" xfId="26651" xr:uid="{00000000-0005-0000-0000-000059680000}"/>
    <cellStyle name="Percent 3 3 3 4 3 6" xfId="26652" xr:uid="{00000000-0005-0000-0000-00005A680000}"/>
    <cellStyle name="Percent 3 3 3 4 4" xfId="26653" xr:uid="{00000000-0005-0000-0000-00005B680000}"/>
    <cellStyle name="Percent 3 3 3 4 4 2" xfId="26654" xr:uid="{00000000-0005-0000-0000-00005C680000}"/>
    <cellStyle name="Percent 3 3 3 4 4 3" xfId="26655" xr:uid="{00000000-0005-0000-0000-00005D680000}"/>
    <cellStyle name="Percent 3 3 3 4 4 4" xfId="26656" xr:uid="{00000000-0005-0000-0000-00005E680000}"/>
    <cellStyle name="Percent 3 3 3 4 5" xfId="26657" xr:uid="{00000000-0005-0000-0000-00005F680000}"/>
    <cellStyle name="Percent 3 3 3 4 5 2" xfId="26658" xr:uid="{00000000-0005-0000-0000-000060680000}"/>
    <cellStyle name="Percent 3 3 3 4 5 3" xfId="26659" xr:uid="{00000000-0005-0000-0000-000061680000}"/>
    <cellStyle name="Percent 3 3 3 4 5 4" xfId="26660" xr:uid="{00000000-0005-0000-0000-000062680000}"/>
    <cellStyle name="Percent 3 3 3 4 6" xfId="26661" xr:uid="{00000000-0005-0000-0000-000063680000}"/>
    <cellStyle name="Percent 3 3 3 4 7" xfId="26662" xr:uid="{00000000-0005-0000-0000-000064680000}"/>
    <cellStyle name="Percent 3 3 3 4 8" xfId="26663" xr:uid="{00000000-0005-0000-0000-000065680000}"/>
    <cellStyle name="Percent 3 3 3 5" xfId="26664" xr:uid="{00000000-0005-0000-0000-000066680000}"/>
    <cellStyle name="Percent 3 3 3 5 2" xfId="26665" xr:uid="{00000000-0005-0000-0000-000067680000}"/>
    <cellStyle name="Percent 3 3 3 5 2 2" xfId="26666" xr:uid="{00000000-0005-0000-0000-000068680000}"/>
    <cellStyle name="Percent 3 3 3 5 2 2 2" xfId="26667" xr:uid="{00000000-0005-0000-0000-000069680000}"/>
    <cellStyle name="Percent 3 3 3 5 2 2 3" xfId="26668" xr:uid="{00000000-0005-0000-0000-00006A680000}"/>
    <cellStyle name="Percent 3 3 3 5 2 2 4" xfId="26669" xr:uid="{00000000-0005-0000-0000-00006B680000}"/>
    <cellStyle name="Percent 3 3 3 5 2 3" xfId="26670" xr:uid="{00000000-0005-0000-0000-00006C680000}"/>
    <cellStyle name="Percent 3 3 3 5 2 3 2" xfId="26671" xr:uid="{00000000-0005-0000-0000-00006D680000}"/>
    <cellStyle name="Percent 3 3 3 5 2 3 3" xfId="26672" xr:uid="{00000000-0005-0000-0000-00006E680000}"/>
    <cellStyle name="Percent 3 3 3 5 2 3 4" xfId="26673" xr:uid="{00000000-0005-0000-0000-00006F680000}"/>
    <cellStyle name="Percent 3 3 3 5 2 4" xfId="26674" xr:uid="{00000000-0005-0000-0000-000070680000}"/>
    <cellStyle name="Percent 3 3 3 5 2 5" xfId="26675" xr:uid="{00000000-0005-0000-0000-000071680000}"/>
    <cellStyle name="Percent 3 3 3 5 2 6" xfId="26676" xr:uid="{00000000-0005-0000-0000-000072680000}"/>
    <cellStyle name="Percent 3 3 3 5 3" xfId="26677" xr:uid="{00000000-0005-0000-0000-000073680000}"/>
    <cellStyle name="Percent 3 3 3 5 3 2" xfId="26678" xr:uid="{00000000-0005-0000-0000-000074680000}"/>
    <cellStyle name="Percent 3 3 3 5 3 2 2" xfId="26679" xr:uid="{00000000-0005-0000-0000-000075680000}"/>
    <cellStyle name="Percent 3 3 3 5 3 2 3" xfId="26680" xr:uid="{00000000-0005-0000-0000-000076680000}"/>
    <cellStyle name="Percent 3 3 3 5 3 2 4" xfId="26681" xr:uid="{00000000-0005-0000-0000-000077680000}"/>
    <cellStyle name="Percent 3 3 3 5 3 3" xfId="26682" xr:uid="{00000000-0005-0000-0000-000078680000}"/>
    <cellStyle name="Percent 3 3 3 5 3 3 2" xfId="26683" xr:uid="{00000000-0005-0000-0000-000079680000}"/>
    <cellStyle name="Percent 3 3 3 5 3 3 3" xfId="26684" xr:uid="{00000000-0005-0000-0000-00007A680000}"/>
    <cellStyle name="Percent 3 3 3 5 3 3 4" xfId="26685" xr:uid="{00000000-0005-0000-0000-00007B680000}"/>
    <cellStyle name="Percent 3 3 3 5 3 4" xfId="26686" xr:uid="{00000000-0005-0000-0000-00007C680000}"/>
    <cellStyle name="Percent 3 3 3 5 3 5" xfId="26687" xr:uid="{00000000-0005-0000-0000-00007D680000}"/>
    <cellStyle name="Percent 3 3 3 5 3 6" xfId="26688" xr:uid="{00000000-0005-0000-0000-00007E680000}"/>
    <cellStyle name="Percent 3 3 3 5 4" xfId="26689" xr:uid="{00000000-0005-0000-0000-00007F680000}"/>
    <cellStyle name="Percent 3 3 3 5 4 2" xfId="26690" xr:uid="{00000000-0005-0000-0000-000080680000}"/>
    <cellStyle name="Percent 3 3 3 5 4 3" xfId="26691" xr:uid="{00000000-0005-0000-0000-000081680000}"/>
    <cellStyle name="Percent 3 3 3 5 4 4" xfId="26692" xr:uid="{00000000-0005-0000-0000-000082680000}"/>
    <cellStyle name="Percent 3 3 3 5 5" xfId="26693" xr:uid="{00000000-0005-0000-0000-000083680000}"/>
    <cellStyle name="Percent 3 3 3 5 5 2" xfId="26694" xr:uid="{00000000-0005-0000-0000-000084680000}"/>
    <cellStyle name="Percent 3 3 3 5 5 3" xfId="26695" xr:uid="{00000000-0005-0000-0000-000085680000}"/>
    <cellStyle name="Percent 3 3 3 5 5 4" xfId="26696" xr:uid="{00000000-0005-0000-0000-000086680000}"/>
    <cellStyle name="Percent 3 3 3 5 6" xfId="26697" xr:uid="{00000000-0005-0000-0000-000087680000}"/>
    <cellStyle name="Percent 3 3 3 5 7" xfId="26698" xr:uid="{00000000-0005-0000-0000-000088680000}"/>
    <cellStyle name="Percent 3 3 3 5 8" xfId="26699" xr:uid="{00000000-0005-0000-0000-000089680000}"/>
    <cellStyle name="Percent 3 3 3 6" xfId="26700" xr:uid="{00000000-0005-0000-0000-00008A680000}"/>
    <cellStyle name="Percent 3 3 3 6 2" xfId="26701" xr:uid="{00000000-0005-0000-0000-00008B680000}"/>
    <cellStyle name="Percent 3 3 3 6 2 2" xfId="26702" xr:uid="{00000000-0005-0000-0000-00008C680000}"/>
    <cellStyle name="Percent 3 3 3 6 2 2 2" xfId="26703" xr:uid="{00000000-0005-0000-0000-00008D680000}"/>
    <cellStyle name="Percent 3 3 3 6 2 2 3" xfId="26704" xr:uid="{00000000-0005-0000-0000-00008E680000}"/>
    <cellStyle name="Percent 3 3 3 6 2 2 4" xfId="26705" xr:uid="{00000000-0005-0000-0000-00008F680000}"/>
    <cellStyle name="Percent 3 3 3 6 2 3" xfId="26706" xr:uid="{00000000-0005-0000-0000-000090680000}"/>
    <cellStyle name="Percent 3 3 3 6 2 3 2" xfId="26707" xr:uid="{00000000-0005-0000-0000-000091680000}"/>
    <cellStyle name="Percent 3 3 3 6 2 3 3" xfId="26708" xr:uid="{00000000-0005-0000-0000-000092680000}"/>
    <cellStyle name="Percent 3 3 3 6 2 3 4" xfId="26709" xr:uid="{00000000-0005-0000-0000-000093680000}"/>
    <cellStyle name="Percent 3 3 3 6 2 4" xfId="26710" xr:uid="{00000000-0005-0000-0000-000094680000}"/>
    <cellStyle name="Percent 3 3 3 6 2 5" xfId="26711" xr:uid="{00000000-0005-0000-0000-000095680000}"/>
    <cellStyle name="Percent 3 3 3 6 2 6" xfId="26712" xr:uid="{00000000-0005-0000-0000-000096680000}"/>
    <cellStyle name="Percent 3 3 3 6 3" xfId="26713" xr:uid="{00000000-0005-0000-0000-000097680000}"/>
    <cellStyle name="Percent 3 3 3 6 3 2" xfId="26714" xr:uid="{00000000-0005-0000-0000-000098680000}"/>
    <cellStyle name="Percent 3 3 3 6 3 2 2" xfId="26715" xr:uid="{00000000-0005-0000-0000-000099680000}"/>
    <cellStyle name="Percent 3 3 3 6 3 2 3" xfId="26716" xr:uid="{00000000-0005-0000-0000-00009A680000}"/>
    <cellStyle name="Percent 3 3 3 6 3 2 4" xfId="26717" xr:uid="{00000000-0005-0000-0000-00009B680000}"/>
    <cellStyle name="Percent 3 3 3 6 3 3" xfId="26718" xr:uid="{00000000-0005-0000-0000-00009C680000}"/>
    <cellStyle name="Percent 3 3 3 6 3 3 2" xfId="26719" xr:uid="{00000000-0005-0000-0000-00009D680000}"/>
    <cellStyle name="Percent 3 3 3 6 3 3 3" xfId="26720" xr:uid="{00000000-0005-0000-0000-00009E680000}"/>
    <cellStyle name="Percent 3 3 3 6 3 3 4" xfId="26721" xr:uid="{00000000-0005-0000-0000-00009F680000}"/>
    <cellStyle name="Percent 3 3 3 6 3 4" xfId="26722" xr:uid="{00000000-0005-0000-0000-0000A0680000}"/>
    <cellStyle name="Percent 3 3 3 6 3 5" xfId="26723" xr:uid="{00000000-0005-0000-0000-0000A1680000}"/>
    <cellStyle name="Percent 3 3 3 6 3 6" xfId="26724" xr:uid="{00000000-0005-0000-0000-0000A2680000}"/>
    <cellStyle name="Percent 3 3 3 6 4" xfId="26725" xr:uid="{00000000-0005-0000-0000-0000A3680000}"/>
    <cellStyle name="Percent 3 3 3 6 4 2" xfId="26726" xr:uid="{00000000-0005-0000-0000-0000A4680000}"/>
    <cellStyle name="Percent 3 3 3 6 4 3" xfId="26727" xr:uid="{00000000-0005-0000-0000-0000A5680000}"/>
    <cellStyle name="Percent 3 3 3 6 4 4" xfId="26728" xr:uid="{00000000-0005-0000-0000-0000A6680000}"/>
    <cellStyle name="Percent 3 3 3 6 5" xfId="26729" xr:uid="{00000000-0005-0000-0000-0000A7680000}"/>
    <cellStyle name="Percent 3 3 3 6 5 2" xfId="26730" xr:uid="{00000000-0005-0000-0000-0000A8680000}"/>
    <cellStyle name="Percent 3 3 3 6 5 3" xfId="26731" xr:uid="{00000000-0005-0000-0000-0000A9680000}"/>
    <cellStyle name="Percent 3 3 3 6 5 4" xfId="26732" xr:uid="{00000000-0005-0000-0000-0000AA680000}"/>
    <cellStyle name="Percent 3 3 3 6 6" xfId="26733" xr:uid="{00000000-0005-0000-0000-0000AB680000}"/>
    <cellStyle name="Percent 3 3 3 6 7" xfId="26734" xr:uid="{00000000-0005-0000-0000-0000AC680000}"/>
    <cellStyle name="Percent 3 3 3 6 8" xfId="26735" xr:uid="{00000000-0005-0000-0000-0000AD680000}"/>
    <cellStyle name="Percent 3 3 3 7" xfId="26736" xr:uid="{00000000-0005-0000-0000-0000AE680000}"/>
    <cellStyle name="Percent 3 3 3 7 2" xfId="26737" xr:uid="{00000000-0005-0000-0000-0000AF680000}"/>
    <cellStyle name="Percent 3 3 3 7 2 2" xfId="26738" xr:uid="{00000000-0005-0000-0000-0000B0680000}"/>
    <cellStyle name="Percent 3 3 3 7 2 3" xfId="26739" xr:uid="{00000000-0005-0000-0000-0000B1680000}"/>
    <cellStyle name="Percent 3 3 3 7 2 4" xfId="26740" xr:uid="{00000000-0005-0000-0000-0000B2680000}"/>
    <cellStyle name="Percent 3 3 3 7 3" xfId="26741" xr:uid="{00000000-0005-0000-0000-0000B3680000}"/>
    <cellStyle name="Percent 3 3 3 7 3 2" xfId="26742" xr:uid="{00000000-0005-0000-0000-0000B4680000}"/>
    <cellStyle name="Percent 3 3 3 7 3 3" xfId="26743" xr:uid="{00000000-0005-0000-0000-0000B5680000}"/>
    <cellStyle name="Percent 3 3 3 7 3 4" xfId="26744" xr:uid="{00000000-0005-0000-0000-0000B6680000}"/>
    <cellStyle name="Percent 3 3 3 7 4" xfId="26745" xr:uid="{00000000-0005-0000-0000-0000B7680000}"/>
    <cellStyle name="Percent 3 3 3 7 5" xfId="26746" xr:uid="{00000000-0005-0000-0000-0000B8680000}"/>
    <cellStyle name="Percent 3 3 3 7 6" xfId="26747" xr:uid="{00000000-0005-0000-0000-0000B9680000}"/>
    <cellStyle name="Percent 3 3 3 8" xfId="26748" xr:uid="{00000000-0005-0000-0000-0000BA680000}"/>
    <cellStyle name="Percent 3 3 3 8 2" xfId="26749" xr:uid="{00000000-0005-0000-0000-0000BB680000}"/>
    <cellStyle name="Percent 3 3 3 8 2 2" xfId="26750" xr:uid="{00000000-0005-0000-0000-0000BC680000}"/>
    <cellStyle name="Percent 3 3 3 8 2 3" xfId="26751" xr:uid="{00000000-0005-0000-0000-0000BD680000}"/>
    <cellStyle name="Percent 3 3 3 8 2 4" xfId="26752" xr:uid="{00000000-0005-0000-0000-0000BE680000}"/>
    <cellStyle name="Percent 3 3 3 8 3" xfId="26753" xr:uid="{00000000-0005-0000-0000-0000BF680000}"/>
    <cellStyle name="Percent 3 3 3 8 3 2" xfId="26754" xr:uid="{00000000-0005-0000-0000-0000C0680000}"/>
    <cellStyle name="Percent 3 3 3 8 3 3" xfId="26755" xr:uid="{00000000-0005-0000-0000-0000C1680000}"/>
    <cellStyle name="Percent 3 3 3 8 3 4" xfId="26756" xr:uid="{00000000-0005-0000-0000-0000C2680000}"/>
    <cellStyle name="Percent 3 3 3 8 4" xfId="26757" xr:uid="{00000000-0005-0000-0000-0000C3680000}"/>
    <cellStyle name="Percent 3 3 3 8 5" xfId="26758" xr:uid="{00000000-0005-0000-0000-0000C4680000}"/>
    <cellStyle name="Percent 3 3 3 8 6" xfId="26759" xr:uid="{00000000-0005-0000-0000-0000C5680000}"/>
    <cellStyle name="Percent 3 3 3 9" xfId="26760" xr:uid="{00000000-0005-0000-0000-0000C6680000}"/>
    <cellStyle name="Percent 3 3 3 9 2" xfId="26761" xr:uid="{00000000-0005-0000-0000-0000C7680000}"/>
    <cellStyle name="Percent 3 3 3 9 3" xfId="26762" xr:uid="{00000000-0005-0000-0000-0000C8680000}"/>
    <cellStyle name="Percent 3 3 3 9 4" xfId="26763" xr:uid="{00000000-0005-0000-0000-0000C9680000}"/>
    <cellStyle name="Percent 3 3 4" xfId="26764" xr:uid="{00000000-0005-0000-0000-0000CA680000}"/>
    <cellStyle name="Percent 3 3 4 10" xfId="26765" xr:uid="{00000000-0005-0000-0000-0000CB680000}"/>
    <cellStyle name="Percent 3 3 4 11" xfId="26766" xr:uid="{00000000-0005-0000-0000-0000CC680000}"/>
    <cellStyle name="Percent 3 3 4 12" xfId="26767" xr:uid="{00000000-0005-0000-0000-0000CD680000}"/>
    <cellStyle name="Percent 3 3 4 2" xfId="26768" xr:uid="{00000000-0005-0000-0000-0000CE680000}"/>
    <cellStyle name="Percent 3 3 4 2 10" xfId="26769" xr:uid="{00000000-0005-0000-0000-0000CF680000}"/>
    <cellStyle name="Percent 3 3 4 2 2" xfId="26770" xr:uid="{00000000-0005-0000-0000-0000D0680000}"/>
    <cellStyle name="Percent 3 3 4 2 2 2" xfId="26771" xr:uid="{00000000-0005-0000-0000-0000D1680000}"/>
    <cellStyle name="Percent 3 3 4 2 2 2 2" xfId="26772" xr:uid="{00000000-0005-0000-0000-0000D2680000}"/>
    <cellStyle name="Percent 3 3 4 2 2 2 2 2" xfId="26773" xr:uid="{00000000-0005-0000-0000-0000D3680000}"/>
    <cellStyle name="Percent 3 3 4 2 2 2 2 3" xfId="26774" xr:uid="{00000000-0005-0000-0000-0000D4680000}"/>
    <cellStyle name="Percent 3 3 4 2 2 2 2 4" xfId="26775" xr:uid="{00000000-0005-0000-0000-0000D5680000}"/>
    <cellStyle name="Percent 3 3 4 2 2 2 3" xfId="26776" xr:uid="{00000000-0005-0000-0000-0000D6680000}"/>
    <cellStyle name="Percent 3 3 4 2 2 2 3 2" xfId="26777" xr:uid="{00000000-0005-0000-0000-0000D7680000}"/>
    <cellStyle name="Percent 3 3 4 2 2 2 3 3" xfId="26778" xr:uid="{00000000-0005-0000-0000-0000D8680000}"/>
    <cellStyle name="Percent 3 3 4 2 2 2 3 4" xfId="26779" xr:uid="{00000000-0005-0000-0000-0000D9680000}"/>
    <cellStyle name="Percent 3 3 4 2 2 2 4" xfId="26780" xr:uid="{00000000-0005-0000-0000-0000DA680000}"/>
    <cellStyle name="Percent 3 3 4 2 2 2 5" xfId="26781" xr:uid="{00000000-0005-0000-0000-0000DB680000}"/>
    <cellStyle name="Percent 3 3 4 2 2 2 6" xfId="26782" xr:uid="{00000000-0005-0000-0000-0000DC680000}"/>
    <cellStyle name="Percent 3 3 4 2 2 3" xfId="26783" xr:uid="{00000000-0005-0000-0000-0000DD680000}"/>
    <cellStyle name="Percent 3 3 4 2 2 3 2" xfId="26784" xr:uid="{00000000-0005-0000-0000-0000DE680000}"/>
    <cellStyle name="Percent 3 3 4 2 2 3 2 2" xfId="26785" xr:uid="{00000000-0005-0000-0000-0000DF680000}"/>
    <cellStyle name="Percent 3 3 4 2 2 3 2 3" xfId="26786" xr:uid="{00000000-0005-0000-0000-0000E0680000}"/>
    <cellStyle name="Percent 3 3 4 2 2 3 2 4" xfId="26787" xr:uid="{00000000-0005-0000-0000-0000E1680000}"/>
    <cellStyle name="Percent 3 3 4 2 2 3 3" xfId="26788" xr:uid="{00000000-0005-0000-0000-0000E2680000}"/>
    <cellStyle name="Percent 3 3 4 2 2 3 3 2" xfId="26789" xr:uid="{00000000-0005-0000-0000-0000E3680000}"/>
    <cellStyle name="Percent 3 3 4 2 2 3 3 3" xfId="26790" xr:uid="{00000000-0005-0000-0000-0000E4680000}"/>
    <cellStyle name="Percent 3 3 4 2 2 3 3 4" xfId="26791" xr:uid="{00000000-0005-0000-0000-0000E5680000}"/>
    <cellStyle name="Percent 3 3 4 2 2 3 4" xfId="26792" xr:uid="{00000000-0005-0000-0000-0000E6680000}"/>
    <cellStyle name="Percent 3 3 4 2 2 3 5" xfId="26793" xr:uid="{00000000-0005-0000-0000-0000E7680000}"/>
    <cellStyle name="Percent 3 3 4 2 2 3 6" xfId="26794" xr:uid="{00000000-0005-0000-0000-0000E8680000}"/>
    <cellStyle name="Percent 3 3 4 2 2 4" xfId="26795" xr:uid="{00000000-0005-0000-0000-0000E9680000}"/>
    <cellStyle name="Percent 3 3 4 2 2 4 2" xfId="26796" xr:uid="{00000000-0005-0000-0000-0000EA680000}"/>
    <cellStyle name="Percent 3 3 4 2 2 4 3" xfId="26797" xr:uid="{00000000-0005-0000-0000-0000EB680000}"/>
    <cellStyle name="Percent 3 3 4 2 2 4 4" xfId="26798" xr:uid="{00000000-0005-0000-0000-0000EC680000}"/>
    <cellStyle name="Percent 3 3 4 2 2 5" xfId="26799" xr:uid="{00000000-0005-0000-0000-0000ED680000}"/>
    <cellStyle name="Percent 3 3 4 2 2 5 2" xfId="26800" xr:uid="{00000000-0005-0000-0000-0000EE680000}"/>
    <cellStyle name="Percent 3 3 4 2 2 5 3" xfId="26801" xr:uid="{00000000-0005-0000-0000-0000EF680000}"/>
    <cellStyle name="Percent 3 3 4 2 2 5 4" xfId="26802" xr:uid="{00000000-0005-0000-0000-0000F0680000}"/>
    <cellStyle name="Percent 3 3 4 2 2 6" xfId="26803" xr:uid="{00000000-0005-0000-0000-0000F1680000}"/>
    <cellStyle name="Percent 3 3 4 2 2 7" xfId="26804" xr:uid="{00000000-0005-0000-0000-0000F2680000}"/>
    <cellStyle name="Percent 3 3 4 2 2 8" xfId="26805" xr:uid="{00000000-0005-0000-0000-0000F3680000}"/>
    <cellStyle name="Percent 3 3 4 2 3" xfId="26806" xr:uid="{00000000-0005-0000-0000-0000F4680000}"/>
    <cellStyle name="Percent 3 3 4 2 3 2" xfId="26807" xr:uid="{00000000-0005-0000-0000-0000F5680000}"/>
    <cellStyle name="Percent 3 3 4 2 3 2 2" xfId="26808" xr:uid="{00000000-0005-0000-0000-0000F6680000}"/>
    <cellStyle name="Percent 3 3 4 2 3 2 2 2" xfId="26809" xr:uid="{00000000-0005-0000-0000-0000F7680000}"/>
    <cellStyle name="Percent 3 3 4 2 3 2 2 3" xfId="26810" xr:uid="{00000000-0005-0000-0000-0000F8680000}"/>
    <cellStyle name="Percent 3 3 4 2 3 2 2 4" xfId="26811" xr:uid="{00000000-0005-0000-0000-0000F9680000}"/>
    <cellStyle name="Percent 3 3 4 2 3 2 3" xfId="26812" xr:uid="{00000000-0005-0000-0000-0000FA680000}"/>
    <cellStyle name="Percent 3 3 4 2 3 2 3 2" xfId="26813" xr:uid="{00000000-0005-0000-0000-0000FB680000}"/>
    <cellStyle name="Percent 3 3 4 2 3 2 3 3" xfId="26814" xr:uid="{00000000-0005-0000-0000-0000FC680000}"/>
    <cellStyle name="Percent 3 3 4 2 3 2 3 4" xfId="26815" xr:uid="{00000000-0005-0000-0000-0000FD680000}"/>
    <cellStyle name="Percent 3 3 4 2 3 2 4" xfId="26816" xr:uid="{00000000-0005-0000-0000-0000FE680000}"/>
    <cellStyle name="Percent 3 3 4 2 3 2 5" xfId="26817" xr:uid="{00000000-0005-0000-0000-0000FF680000}"/>
    <cellStyle name="Percent 3 3 4 2 3 2 6" xfId="26818" xr:uid="{00000000-0005-0000-0000-000000690000}"/>
    <cellStyle name="Percent 3 3 4 2 3 3" xfId="26819" xr:uid="{00000000-0005-0000-0000-000001690000}"/>
    <cellStyle name="Percent 3 3 4 2 3 3 2" xfId="26820" xr:uid="{00000000-0005-0000-0000-000002690000}"/>
    <cellStyle name="Percent 3 3 4 2 3 3 2 2" xfId="26821" xr:uid="{00000000-0005-0000-0000-000003690000}"/>
    <cellStyle name="Percent 3 3 4 2 3 3 2 3" xfId="26822" xr:uid="{00000000-0005-0000-0000-000004690000}"/>
    <cellStyle name="Percent 3 3 4 2 3 3 2 4" xfId="26823" xr:uid="{00000000-0005-0000-0000-000005690000}"/>
    <cellStyle name="Percent 3 3 4 2 3 3 3" xfId="26824" xr:uid="{00000000-0005-0000-0000-000006690000}"/>
    <cellStyle name="Percent 3 3 4 2 3 3 3 2" xfId="26825" xr:uid="{00000000-0005-0000-0000-000007690000}"/>
    <cellStyle name="Percent 3 3 4 2 3 3 3 3" xfId="26826" xr:uid="{00000000-0005-0000-0000-000008690000}"/>
    <cellStyle name="Percent 3 3 4 2 3 3 3 4" xfId="26827" xr:uid="{00000000-0005-0000-0000-000009690000}"/>
    <cellStyle name="Percent 3 3 4 2 3 3 4" xfId="26828" xr:uid="{00000000-0005-0000-0000-00000A690000}"/>
    <cellStyle name="Percent 3 3 4 2 3 3 5" xfId="26829" xr:uid="{00000000-0005-0000-0000-00000B690000}"/>
    <cellStyle name="Percent 3 3 4 2 3 3 6" xfId="26830" xr:uid="{00000000-0005-0000-0000-00000C690000}"/>
    <cellStyle name="Percent 3 3 4 2 3 4" xfId="26831" xr:uid="{00000000-0005-0000-0000-00000D690000}"/>
    <cellStyle name="Percent 3 3 4 2 3 4 2" xfId="26832" xr:uid="{00000000-0005-0000-0000-00000E690000}"/>
    <cellStyle name="Percent 3 3 4 2 3 4 3" xfId="26833" xr:uid="{00000000-0005-0000-0000-00000F690000}"/>
    <cellStyle name="Percent 3 3 4 2 3 4 4" xfId="26834" xr:uid="{00000000-0005-0000-0000-000010690000}"/>
    <cellStyle name="Percent 3 3 4 2 3 5" xfId="26835" xr:uid="{00000000-0005-0000-0000-000011690000}"/>
    <cellStyle name="Percent 3 3 4 2 3 5 2" xfId="26836" xr:uid="{00000000-0005-0000-0000-000012690000}"/>
    <cellStyle name="Percent 3 3 4 2 3 5 3" xfId="26837" xr:uid="{00000000-0005-0000-0000-000013690000}"/>
    <cellStyle name="Percent 3 3 4 2 3 5 4" xfId="26838" xr:uid="{00000000-0005-0000-0000-000014690000}"/>
    <cellStyle name="Percent 3 3 4 2 3 6" xfId="26839" xr:uid="{00000000-0005-0000-0000-000015690000}"/>
    <cellStyle name="Percent 3 3 4 2 3 7" xfId="26840" xr:uid="{00000000-0005-0000-0000-000016690000}"/>
    <cellStyle name="Percent 3 3 4 2 3 8" xfId="26841" xr:uid="{00000000-0005-0000-0000-000017690000}"/>
    <cellStyle name="Percent 3 3 4 2 4" xfId="26842" xr:uid="{00000000-0005-0000-0000-000018690000}"/>
    <cellStyle name="Percent 3 3 4 2 4 2" xfId="26843" xr:uid="{00000000-0005-0000-0000-000019690000}"/>
    <cellStyle name="Percent 3 3 4 2 4 2 2" xfId="26844" xr:uid="{00000000-0005-0000-0000-00001A690000}"/>
    <cellStyle name="Percent 3 3 4 2 4 2 3" xfId="26845" xr:uid="{00000000-0005-0000-0000-00001B690000}"/>
    <cellStyle name="Percent 3 3 4 2 4 2 4" xfId="26846" xr:uid="{00000000-0005-0000-0000-00001C690000}"/>
    <cellStyle name="Percent 3 3 4 2 4 3" xfId="26847" xr:uid="{00000000-0005-0000-0000-00001D690000}"/>
    <cellStyle name="Percent 3 3 4 2 4 3 2" xfId="26848" xr:uid="{00000000-0005-0000-0000-00001E690000}"/>
    <cellStyle name="Percent 3 3 4 2 4 3 3" xfId="26849" xr:uid="{00000000-0005-0000-0000-00001F690000}"/>
    <cellStyle name="Percent 3 3 4 2 4 3 4" xfId="26850" xr:uid="{00000000-0005-0000-0000-000020690000}"/>
    <cellStyle name="Percent 3 3 4 2 4 4" xfId="26851" xr:uid="{00000000-0005-0000-0000-000021690000}"/>
    <cellStyle name="Percent 3 3 4 2 4 5" xfId="26852" xr:uid="{00000000-0005-0000-0000-000022690000}"/>
    <cellStyle name="Percent 3 3 4 2 4 6" xfId="26853" xr:uid="{00000000-0005-0000-0000-000023690000}"/>
    <cellStyle name="Percent 3 3 4 2 5" xfId="26854" xr:uid="{00000000-0005-0000-0000-000024690000}"/>
    <cellStyle name="Percent 3 3 4 2 5 2" xfId="26855" xr:uid="{00000000-0005-0000-0000-000025690000}"/>
    <cellStyle name="Percent 3 3 4 2 5 2 2" xfId="26856" xr:uid="{00000000-0005-0000-0000-000026690000}"/>
    <cellStyle name="Percent 3 3 4 2 5 2 3" xfId="26857" xr:uid="{00000000-0005-0000-0000-000027690000}"/>
    <cellStyle name="Percent 3 3 4 2 5 2 4" xfId="26858" xr:uid="{00000000-0005-0000-0000-000028690000}"/>
    <cellStyle name="Percent 3 3 4 2 5 3" xfId="26859" xr:uid="{00000000-0005-0000-0000-000029690000}"/>
    <cellStyle name="Percent 3 3 4 2 5 3 2" xfId="26860" xr:uid="{00000000-0005-0000-0000-00002A690000}"/>
    <cellStyle name="Percent 3 3 4 2 5 3 3" xfId="26861" xr:uid="{00000000-0005-0000-0000-00002B690000}"/>
    <cellStyle name="Percent 3 3 4 2 5 3 4" xfId="26862" xr:uid="{00000000-0005-0000-0000-00002C690000}"/>
    <cellStyle name="Percent 3 3 4 2 5 4" xfId="26863" xr:uid="{00000000-0005-0000-0000-00002D690000}"/>
    <cellStyle name="Percent 3 3 4 2 5 5" xfId="26864" xr:uid="{00000000-0005-0000-0000-00002E690000}"/>
    <cellStyle name="Percent 3 3 4 2 5 6" xfId="26865" xr:uid="{00000000-0005-0000-0000-00002F690000}"/>
    <cellStyle name="Percent 3 3 4 2 6" xfId="26866" xr:uid="{00000000-0005-0000-0000-000030690000}"/>
    <cellStyle name="Percent 3 3 4 2 6 2" xfId="26867" xr:uid="{00000000-0005-0000-0000-000031690000}"/>
    <cellStyle name="Percent 3 3 4 2 6 3" xfId="26868" xr:uid="{00000000-0005-0000-0000-000032690000}"/>
    <cellStyle name="Percent 3 3 4 2 6 4" xfId="26869" xr:uid="{00000000-0005-0000-0000-000033690000}"/>
    <cellStyle name="Percent 3 3 4 2 7" xfId="26870" xr:uid="{00000000-0005-0000-0000-000034690000}"/>
    <cellStyle name="Percent 3 3 4 2 7 2" xfId="26871" xr:uid="{00000000-0005-0000-0000-000035690000}"/>
    <cellStyle name="Percent 3 3 4 2 7 3" xfId="26872" xr:uid="{00000000-0005-0000-0000-000036690000}"/>
    <cellStyle name="Percent 3 3 4 2 7 4" xfId="26873" xr:uid="{00000000-0005-0000-0000-000037690000}"/>
    <cellStyle name="Percent 3 3 4 2 8" xfId="26874" xr:uid="{00000000-0005-0000-0000-000038690000}"/>
    <cellStyle name="Percent 3 3 4 2 9" xfId="26875" xr:uid="{00000000-0005-0000-0000-000039690000}"/>
    <cellStyle name="Percent 3 3 4 3" xfId="26876" xr:uid="{00000000-0005-0000-0000-00003A690000}"/>
    <cellStyle name="Percent 3 3 4 3 2" xfId="26877" xr:uid="{00000000-0005-0000-0000-00003B690000}"/>
    <cellStyle name="Percent 3 3 4 3 2 2" xfId="26878" xr:uid="{00000000-0005-0000-0000-00003C690000}"/>
    <cellStyle name="Percent 3 3 4 3 2 2 2" xfId="26879" xr:uid="{00000000-0005-0000-0000-00003D690000}"/>
    <cellStyle name="Percent 3 3 4 3 2 2 3" xfId="26880" xr:uid="{00000000-0005-0000-0000-00003E690000}"/>
    <cellStyle name="Percent 3 3 4 3 2 2 4" xfId="26881" xr:uid="{00000000-0005-0000-0000-00003F690000}"/>
    <cellStyle name="Percent 3 3 4 3 2 3" xfId="26882" xr:uid="{00000000-0005-0000-0000-000040690000}"/>
    <cellStyle name="Percent 3 3 4 3 2 3 2" xfId="26883" xr:uid="{00000000-0005-0000-0000-000041690000}"/>
    <cellStyle name="Percent 3 3 4 3 2 3 3" xfId="26884" xr:uid="{00000000-0005-0000-0000-000042690000}"/>
    <cellStyle name="Percent 3 3 4 3 2 3 4" xfId="26885" xr:uid="{00000000-0005-0000-0000-000043690000}"/>
    <cellStyle name="Percent 3 3 4 3 2 4" xfId="26886" xr:uid="{00000000-0005-0000-0000-000044690000}"/>
    <cellStyle name="Percent 3 3 4 3 2 5" xfId="26887" xr:uid="{00000000-0005-0000-0000-000045690000}"/>
    <cellStyle name="Percent 3 3 4 3 2 6" xfId="26888" xr:uid="{00000000-0005-0000-0000-000046690000}"/>
    <cellStyle name="Percent 3 3 4 3 3" xfId="26889" xr:uid="{00000000-0005-0000-0000-000047690000}"/>
    <cellStyle name="Percent 3 3 4 3 3 2" xfId="26890" xr:uid="{00000000-0005-0000-0000-000048690000}"/>
    <cellStyle name="Percent 3 3 4 3 3 2 2" xfId="26891" xr:uid="{00000000-0005-0000-0000-000049690000}"/>
    <cellStyle name="Percent 3 3 4 3 3 2 3" xfId="26892" xr:uid="{00000000-0005-0000-0000-00004A690000}"/>
    <cellStyle name="Percent 3 3 4 3 3 2 4" xfId="26893" xr:uid="{00000000-0005-0000-0000-00004B690000}"/>
    <cellStyle name="Percent 3 3 4 3 3 3" xfId="26894" xr:uid="{00000000-0005-0000-0000-00004C690000}"/>
    <cellStyle name="Percent 3 3 4 3 3 3 2" xfId="26895" xr:uid="{00000000-0005-0000-0000-00004D690000}"/>
    <cellStyle name="Percent 3 3 4 3 3 3 3" xfId="26896" xr:uid="{00000000-0005-0000-0000-00004E690000}"/>
    <cellStyle name="Percent 3 3 4 3 3 3 4" xfId="26897" xr:uid="{00000000-0005-0000-0000-00004F690000}"/>
    <cellStyle name="Percent 3 3 4 3 3 4" xfId="26898" xr:uid="{00000000-0005-0000-0000-000050690000}"/>
    <cellStyle name="Percent 3 3 4 3 3 5" xfId="26899" xr:uid="{00000000-0005-0000-0000-000051690000}"/>
    <cellStyle name="Percent 3 3 4 3 3 6" xfId="26900" xr:uid="{00000000-0005-0000-0000-000052690000}"/>
    <cellStyle name="Percent 3 3 4 3 4" xfId="26901" xr:uid="{00000000-0005-0000-0000-000053690000}"/>
    <cellStyle name="Percent 3 3 4 3 4 2" xfId="26902" xr:uid="{00000000-0005-0000-0000-000054690000}"/>
    <cellStyle name="Percent 3 3 4 3 4 3" xfId="26903" xr:uid="{00000000-0005-0000-0000-000055690000}"/>
    <cellStyle name="Percent 3 3 4 3 4 4" xfId="26904" xr:uid="{00000000-0005-0000-0000-000056690000}"/>
    <cellStyle name="Percent 3 3 4 3 5" xfId="26905" xr:uid="{00000000-0005-0000-0000-000057690000}"/>
    <cellStyle name="Percent 3 3 4 3 5 2" xfId="26906" xr:uid="{00000000-0005-0000-0000-000058690000}"/>
    <cellStyle name="Percent 3 3 4 3 5 3" xfId="26907" xr:uid="{00000000-0005-0000-0000-000059690000}"/>
    <cellStyle name="Percent 3 3 4 3 5 4" xfId="26908" xr:uid="{00000000-0005-0000-0000-00005A690000}"/>
    <cellStyle name="Percent 3 3 4 3 6" xfId="26909" xr:uid="{00000000-0005-0000-0000-00005B690000}"/>
    <cellStyle name="Percent 3 3 4 3 7" xfId="26910" xr:uid="{00000000-0005-0000-0000-00005C690000}"/>
    <cellStyle name="Percent 3 3 4 3 8" xfId="26911" xr:uid="{00000000-0005-0000-0000-00005D690000}"/>
    <cellStyle name="Percent 3 3 4 4" xfId="26912" xr:uid="{00000000-0005-0000-0000-00005E690000}"/>
    <cellStyle name="Percent 3 3 4 4 2" xfId="26913" xr:uid="{00000000-0005-0000-0000-00005F690000}"/>
    <cellStyle name="Percent 3 3 4 4 2 2" xfId="26914" xr:uid="{00000000-0005-0000-0000-000060690000}"/>
    <cellStyle name="Percent 3 3 4 4 2 2 2" xfId="26915" xr:uid="{00000000-0005-0000-0000-000061690000}"/>
    <cellStyle name="Percent 3 3 4 4 2 2 3" xfId="26916" xr:uid="{00000000-0005-0000-0000-000062690000}"/>
    <cellStyle name="Percent 3 3 4 4 2 2 4" xfId="26917" xr:uid="{00000000-0005-0000-0000-000063690000}"/>
    <cellStyle name="Percent 3 3 4 4 2 3" xfId="26918" xr:uid="{00000000-0005-0000-0000-000064690000}"/>
    <cellStyle name="Percent 3 3 4 4 2 3 2" xfId="26919" xr:uid="{00000000-0005-0000-0000-000065690000}"/>
    <cellStyle name="Percent 3 3 4 4 2 3 3" xfId="26920" xr:uid="{00000000-0005-0000-0000-000066690000}"/>
    <cellStyle name="Percent 3 3 4 4 2 3 4" xfId="26921" xr:uid="{00000000-0005-0000-0000-000067690000}"/>
    <cellStyle name="Percent 3 3 4 4 2 4" xfId="26922" xr:uid="{00000000-0005-0000-0000-000068690000}"/>
    <cellStyle name="Percent 3 3 4 4 2 5" xfId="26923" xr:uid="{00000000-0005-0000-0000-000069690000}"/>
    <cellStyle name="Percent 3 3 4 4 2 6" xfId="26924" xr:uid="{00000000-0005-0000-0000-00006A690000}"/>
    <cellStyle name="Percent 3 3 4 4 3" xfId="26925" xr:uid="{00000000-0005-0000-0000-00006B690000}"/>
    <cellStyle name="Percent 3 3 4 4 3 2" xfId="26926" xr:uid="{00000000-0005-0000-0000-00006C690000}"/>
    <cellStyle name="Percent 3 3 4 4 3 2 2" xfId="26927" xr:uid="{00000000-0005-0000-0000-00006D690000}"/>
    <cellStyle name="Percent 3 3 4 4 3 2 3" xfId="26928" xr:uid="{00000000-0005-0000-0000-00006E690000}"/>
    <cellStyle name="Percent 3 3 4 4 3 2 4" xfId="26929" xr:uid="{00000000-0005-0000-0000-00006F690000}"/>
    <cellStyle name="Percent 3 3 4 4 3 3" xfId="26930" xr:uid="{00000000-0005-0000-0000-000070690000}"/>
    <cellStyle name="Percent 3 3 4 4 3 3 2" xfId="26931" xr:uid="{00000000-0005-0000-0000-000071690000}"/>
    <cellStyle name="Percent 3 3 4 4 3 3 3" xfId="26932" xr:uid="{00000000-0005-0000-0000-000072690000}"/>
    <cellStyle name="Percent 3 3 4 4 3 3 4" xfId="26933" xr:uid="{00000000-0005-0000-0000-000073690000}"/>
    <cellStyle name="Percent 3 3 4 4 3 4" xfId="26934" xr:uid="{00000000-0005-0000-0000-000074690000}"/>
    <cellStyle name="Percent 3 3 4 4 3 5" xfId="26935" xr:uid="{00000000-0005-0000-0000-000075690000}"/>
    <cellStyle name="Percent 3 3 4 4 3 6" xfId="26936" xr:uid="{00000000-0005-0000-0000-000076690000}"/>
    <cellStyle name="Percent 3 3 4 4 4" xfId="26937" xr:uid="{00000000-0005-0000-0000-000077690000}"/>
    <cellStyle name="Percent 3 3 4 4 4 2" xfId="26938" xr:uid="{00000000-0005-0000-0000-000078690000}"/>
    <cellStyle name="Percent 3 3 4 4 4 3" xfId="26939" xr:uid="{00000000-0005-0000-0000-000079690000}"/>
    <cellStyle name="Percent 3 3 4 4 4 4" xfId="26940" xr:uid="{00000000-0005-0000-0000-00007A690000}"/>
    <cellStyle name="Percent 3 3 4 4 5" xfId="26941" xr:uid="{00000000-0005-0000-0000-00007B690000}"/>
    <cellStyle name="Percent 3 3 4 4 5 2" xfId="26942" xr:uid="{00000000-0005-0000-0000-00007C690000}"/>
    <cellStyle name="Percent 3 3 4 4 5 3" xfId="26943" xr:uid="{00000000-0005-0000-0000-00007D690000}"/>
    <cellStyle name="Percent 3 3 4 4 5 4" xfId="26944" xr:uid="{00000000-0005-0000-0000-00007E690000}"/>
    <cellStyle name="Percent 3 3 4 4 6" xfId="26945" xr:uid="{00000000-0005-0000-0000-00007F690000}"/>
    <cellStyle name="Percent 3 3 4 4 7" xfId="26946" xr:uid="{00000000-0005-0000-0000-000080690000}"/>
    <cellStyle name="Percent 3 3 4 4 8" xfId="26947" xr:uid="{00000000-0005-0000-0000-000081690000}"/>
    <cellStyle name="Percent 3 3 4 5" xfId="26948" xr:uid="{00000000-0005-0000-0000-000082690000}"/>
    <cellStyle name="Percent 3 3 4 5 2" xfId="26949" xr:uid="{00000000-0005-0000-0000-000083690000}"/>
    <cellStyle name="Percent 3 3 4 5 2 2" xfId="26950" xr:uid="{00000000-0005-0000-0000-000084690000}"/>
    <cellStyle name="Percent 3 3 4 5 2 2 2" xfId="26951" xr:uid="{00000000-0005-0000-0000-000085690000}"/>
    <cellStyle name="Percent 3 3 4 5 2 2 3" xfId="26952" xr:uid="{00000000-0005-0000-0000-000086690000}"/>
    <cellStyle name="Percent 3 3 4 5 2 2 4" xfId="26953" xr:uid="{00000000-0005-0000-0000-000087690000}"/>
    <cellStyle name="Percent 3 3 4 5 2 3" xfId="26954" xr:uid="{00000000-0005-0000-0000-000088690000}"/>
    <cellStyle name="Percent 3 3 4 5 2 3 2" xfId="26955" xr:uid="{00000000-0005-0000-0000-000089690000}"/>
    <cellStyle name="Percent 3 3 4 5 2 3 3" xfId="26956" xr:uid="{00000000-0005-0000-0000-00008A690000}"/>
    <cellStyle name="Percent 3 3 4 5 2 3 4" xfId="26957" xr:uid="{00000000-0005-0000-0000-00008B690000}"/>
    <cellStyle name="Percent 3 3 4 5 2 4" xfId="26958" xr:uid="{00000000-0005-0000-0000-00008C690000}"/>
    <cellStyle name="Percent 3 3 4 5 2 5" xfId="26959" xr:uid="{00000000-0005-0000-0000-00008D690000}"/>
    <cellStyle name="Percent 3 3 4 5 2 6" xfId="26960" xr:uid="{00000000-0005-0000-0000-00008E690000}"/>
    <cellStyle name="Percent 3 3 4 5 3" xfId="26961" xr:uid="{00000000-0005-0000-0000-00008F690000}"/>
    <cellStyle name="Percent 3 3 4 5 3 2" xfId="26962" xr:uid="{00000000-0005-0000-0000-000090690000}"/>
    <cellStyle name="Percent 3 3 4 5 3 2 2" xfId="26963" xr:uid="{00000000-0005-0000-0000-000091690000}"/>
    <cellStyle name="Percent 3 3 4 5 3 2 3" xfId="26964" xr:uid="{00000000-0005-0000-0000-000092690000}"/>
    <cellStyle name="Percent 3 3 4 5 3 2 4" xfId="26965" xr:uid="{00000000-0005-0000-0000-000093690000}"/>
    <cellStyle name="Percent 3 3 4 5 3 3" xfId="26966" xr:uid="{00000000-0005-0000-0000-000094690000}"/>
    <cellStyle name="Percent 3 3 4 5 3 3 2" xfId="26967" xr:uid="{00000000-0005-0000-0000-000095690000}"/>
    <cellStyle name="Percent 3 3 4 5 3 3 3" xfId="26968" xr:uid="{00000000-0005-0000-0000-000096690000}"/>
    <cellStyle name="Percent 3 3 4 5 3 3 4" xfId="26969" xr:uid="{00000000-0005-0000-0000-000097690000}"/>
    <cellStyle name="Percent 3 3 4 5 3 4" xfId="26970" xr:uid="{00000000-0005-0000-0000-000098690000}"/>
    <cellStyle name="Percent 3 3 4 5 3 5" xfId="26971" xr:uid="{00000000-0005-0000-0000-000099690000}"/>
    <cellStyle name="Percent 3 3 4 5 3 6" xfId="26972" xr:uid="{00000000-0005-0000-0000-00009A690000}"/>
    <cellStyle name="Percent 3 3 4 5 4" xfId="26973" xr:uid="{00000000-0005-0000-0000-00009B690000}"/>
    <cellStyle name="Percent 3 3 4 5 4 2" xfId="26974" xr:uid="{00000000-0005-0000-0000-00009C690000}"/>
    <cellStyle name="Percent 3 3 4 5 4 3" xfId="26975" xr:uid="{00000000-0005-0000-0000-00009D690000}"/>
    <cellStyle name="Percent 3 3 4 5 4 4" xfId="26976" xr:uid="{00000000-0005-0000-0000-00009E690000}"/>
    <cellStyle name="Percent 3 3 4 5 5" xfId="26977" xr:uid="{00000000-0005-0000-0000-00009F690000}"/>
    <cellStyle name="Percent 3 3 4 5 5 2" xfId="26978" xr:uid="{00000000-0005-0000-0000-0000A0690000}"/>
    <cellStyle name="Percent 3 3 4 5 5 3" xfId="26979" xr:uid="{00000000-0005-0000-0000-0000A1690000}"/>
    <cellStyle name="Percent 3 3 4 5 5 4" xfId="26980" xr:uid="{00000000-0005-0000-0000-0000A2690000}"/>
    <cellStyle name="Percent 3 3 4 5 6" xfId="26981" xr:uid="{00000000-0005-0000-0000-0000A3690000}"/>
    <cellStyle name="Percent 3 3 4 5 7" xfId="26982" xr:uid="{00000000-0005-0000-0000-0000A4690000}"/>
    <cellStyle name="Percent 3 3 4 5 8" xfId="26983" xr:uid="{00000000-0005-0000-0000-0000A5690000}"/>
    <cellStyle name="Percent 3 3 4 6" xfId="26984" xr:uid="{00000000-0005-0000-0000-0000A6690000}"/>
    <cellStyle name="Percent 3 3 4 6 2" xfId="26985" xr:uid="{00000000-0005-0000-0000-0000A7690000}"/>
    <cellStyle name="Percent 3 3 4 6 2 2" xfId="26986" xr:uid="{00000000-0005-0000-0000-0000A8690000}"/>
    <cellStyle name="Percent 3 3 4 6 2 3" xfId="26987" xr:uid="{00000000-0005-0000-0000-0000A9690000}"/>
    <cellStyle name="Percent 3 3 4 6 2 4" xfId="26988" xr:uid="{00000000-0005-0000-0000-0000AA690000}"/>
    <cellStyle name="Percent 3 3 4 6 3" xfId="26989" xr:uid="{00000000-0005-0000-0000-0000AB690000}"/>
    <cellStyle name="Percent 3 3 4 6 3 2" xfId="26990" xr:uid="{00000000-0005-0000-0000-0000AC690000}"/>
    <cellStyle name="Percent 3 3 4 6 3 3" xfId="26991" xr:uid="{00000000-0005-0000-0000-0000AD690000}"/>
    <cellStyle name="Percent 3 3 4 6 3 4" xfId="26992" xr:uid="{00000000-0005-0000-0000-0000AE690000}"/>
    <cellStyle name="Percent 3 3 4 6 4" xfId="26993" xr:uid="{00000000-0005-0000-0000-0000AF690000}"/>
    <cellStyle name="Percent 3 3 4 6 5" xfId="26994" xr:uid="{00000000-0005-0000-0000-0000B0690000}"/>
    <cellStyle name="Percent 3 3 4 6 6" xfId="26995" xr:uid="{00000000-0005-0000-0000-0000B1690000}"/>
    <cellStyle name="Percent 3 3 4 7" xfId="26996" xr:uid="{00000000-0005-0000-0000-0000B2690000}"/>
    <cellStyle name="Percent 3 3 4 7 2" xfId="26997" xr:uid="{00000000-0005-0000-0000-0000B3690000}"/>
    <cellStyle name="Percent 3 3 4 7 2 2" xfId="26998" xr:uid="{00000000-0005-0000-0000-0000B4690000}"/>
    <cellStyle name="Percent 3 3 4 7 2 3" xfId="26999" xr:uid="{00000000-0005-0000-0000-0000B5690000}"/>
    <cellStyle name="Percent 3 3 4 7 2 4" xfId="27000" xr:uid="{00000000-0005-0000-0000-0000B6690000}"/>
    <cellStyle name="Percent 3 3 4 7 3" xfId="27001" xr:uid="{00000000-0005-0000-0000-0000B7690000}"/>
    <cellStyle name="Percent 3 3 4 7 3 2" xfId="27002" xr:uid="{00000000-0005-0000-0000-0000B8690000}"/>
    <cellStyle name="Percent 3 3 4 7 3 3" xfId="27003" xr:uid="{00000000-0005-0000-0000-0000B9690000}"/>
    <cellStyle name="Percent 3 3 4 7 3 4" xfId="27004" xr:uid="{00000000-0005-0000-0000-0000BA690000}"/>
    <cellStyle name="Percent 3 3 4 7 4" xfId="27005" xr:uid="{00000000-0005-0000-0000-0000BB690000}"/>
    <cellStyle name="Percent 3 3 4 7 5" xfId="27006" xr:uid="{00000000-0005-0000-0000-0000BC690000}"/>
    <cellStyle name="Percent 3 3 4 7 6" xfId="27007" xr:uid="{00000000-0005-0000-0000-0000BD690000}"/>
    <cellStyle name="Percent 3 3 4 8" xfId="27008" xr:uid="{00000000-0005-0000-0000-0000BE690000}"/>
    <cellStyle name="Percent 3 3 4 8 2" xfId="27009" xr:uid="{00000000-0005-0000-0000-0000BF690000}"/>
    <cellStyle name="Percent 3 3 4 8 3" xfId="27010" xr:uid="{00000000-0005-0000-0000-0000C0690000}"/>
    <cellStyle name="Percent 3 3 4 8 4" xfId="27011" xr:uid="{00000000-0005-0000-0000-0000C1690000}"/>
    <cellStyle name="Percent 3 3 4 9" xfId="27012" xr:uid="{00000000-0005-0000-0000-0000C2690000}"/>
    <cellStyle name="Percent 3 3 4 9 2" xfId="27013" xr:uid="{00000000-0005-0000-0000-0000C3690000}"/>
    <cellStyle name="Percent 3 3 4 9 3" xfId="27014" xr:uid="{00000000-0005-0000-0000-0000C4690000}"/>
    <cellStyle name="Percent 3 3 4 9 4" xfId="27015" xr:uid="{00000000-0005-0000-0000-0000C5690000}"/>
    <cellStyle name="Percent 3 3 5" xfId="27016" xr:uid="{00000000-0005-0000-0000-0000C6690000}"/>
    <cellStyle name="Percent 3 3 5 10" xfId="27017" xr:uid="{00000000-0005-0000-0000-0000C7690000}"/>
    <cellStyle name="Percent 3 3 5 2" xfId="27018" xr:uid="{00000000-0005-0000-0000-0000C8690000}"/>
    <cellStyle name="Percent 3 3 5 2 2" xfId="27019" xr:uid="{00000000-0005-0000-0000-0000C9690000}"/>
    <cellStyle name="Percent 3 3 5 2 2 2" xfId="27020" xr:uid="{00000000-0005-0000-0000-0000CA690000}"/>
    <cellStyle name="Percent 3 3 5 2 2 2 2" xfId="27021" xr:uid="{00000000-0005-0000-0000-0000CB690000}"/>
    <cellStyle name="Percent 3 3 5 2 2 2 3" xfId="27022" xr:uid="{00000000-0005-0000-0000-0000CC690000}"/>
    <cellStyle name="Percent 3 3 5 2 2 2 4" xfId="27023" xr:uid="{00000000-0005-0000-0000-0000CD690000}"/>
    <cellStyle name="Percent 3 3 5 2 2 3" xfId="27024" xr:uid="{00000000-0005-0000-0000-0000CE690000}"/>
    <cellStyle name="Percent 3 3 5 2 2 3 2" xfId="27025" xr:uid="{00000000-0005-0000-0000-0000CF690000}"/>
    <cellStyle name="Percent 3 3 5 2 2 3 3" xfId="27026" xr:uid="{00000000-0005-0000-0000-0000D0690000}"/>
    <cellStyle name="Percent 3 3 5 2 2 3 4" xfId="27027" xr:uid="{00000000-0005-0000-0000-0000D1690000}"/>
    <cellStyle name="Percent 3 3 5 2 2 4" xfId="27028" xr:uid="{00000000-0005-0000-0000-0000D2690000}"/>
    <cellStyle name="Percent 3 3 5 2 2 5" xfId="27029" xr:uid="{00000000-0005-0000-0000-0000D3690000}"/>
    <cellStyle name="Percent 3 3 5 2 2 6" xfId="27030" xr:uid="{00000000-0005-0000-0000-0000D4690000}"/>
    <cellStyle name="Percent 3 3 5 2 3" xfId="27031" xr:uid="{00000000-0005-0000-0000-0000D5690000}"/>
    <cellStyle name="Percent 3 3 5 2 3 2" xfId="27032" xr:uid="{00000000-0005-0000-0000-0000D6690000}"/>
    <cellStyle name="Percent 3 3 5 2 3 2 2" xfId="27033" xr:uid="{00000000-0005-0000-0000-0000D7690000}"/>
    <cellStyle name="Percent 3 3 5 2 3 2 3" xfId="27034" xr:uid="{00000000-0005-0000-0000-0000D8690000}"/>
    <cellStyle name="Percent 3 3 5 2 3 2 4" xfId="27035" xr:uid="{00000000-0005-0000-0000-0000D9690000}"/>
    <cellStyle name="Percent 3 3 5 2 3 3" xfId="27036" xr:uid="{00000000-0005-0000-0000-0000DA690000}"/>
    <cellStyle name="Percent 3 3 5 2 3 3 2" xfId="27037" xr:uid="{00000000-0005-0000-0000-0000DB690000}"/>
    <cellStyle name="Percent 3 3 5 2 3 3 3" xfId="27038" xr:uid="{00000000-0005-0000-0000-0000DC690000}"/>
    <cellStyle name="Percent 3 3 5 2 3 3 4" xfId="27039" xr:uid="{00000000-0005-0000-0000-0000DD690000}"/>
    <cellStyle name="Percent 3 3 5 2 3 4" xfId="27040" xr:uid="{00000000-0005-0000-0000-0000DE690000}"/>
    <cellStyle name="Percent 3 3 5 2 3 5" xfId="27041" xr:uid="{00000000-0005-0000-0000-0000DF690000}"/>
    <cellStyle name="Percent 3 3 5 2 3 6" xfId="27042" xr:uid="{00000000-0005-0000-0000-0000E0690000}"/>
    <cellStyle name="Percent 3 3 5 2 4" xfId="27043" xr:uid="{00000000-0005-0000-0000-0000E1690000}"/>
    <cellStyle name="Percent 3 3 5 2 4 2" xfId="27044" xr:uid="{00000000-0005-0000-0000-0000E2690000}"/>
    <cellStyle name="Percent 3 3 5 2 4 3" xfId="27045" xr:uid="{00000000-0005-0000-0000-0000E3690000}"/>
    <cellStyle name="Percent 3 3 5 2 4 4" xfId="27046" xr:uid="{00000000-0005-0000-0000-0000E4690000}"/>
    <cellStyle name="Percent 3 3 5 2 5" xfId="27047" xr:uid="{00000000-0005-0000-0000-0000E5690000}"/>
    <cellStyle name="Percent 3 3 5 2 5 2" xfId="27048" xr:uid="{00000000-0005-0000-0000-0000E6690000}"/>
    <cellStyle name="Percent 3 3 5 2 5 3" xfId="27049" xr:uid="{00000000-0005-0000-0000-0000E7690000}"/>
    <cellStyle name="Percent 3 3 5 2 5 4" xfId="27050" xr:uid="{00000000-0005-0000-0000-0000E8690000}"/>
    <cellStyle name="Percent 3 3 5 2 6" xfId="27051" xr:uid="{00000000-0005-0000-0000-0000E9690000}"/>
    <cellStyle name="Percent 3 3 5 2 7" xfId="27052" xr:uid="{00000000-0005-0000-0000-0000EA690000}"/>
    <cellStyle name="Percent 3 3 5 2 8" xfId="27053" xr:uid="{00000000-0005-0000-0000-0000EB690000}"/>
    <cellStyle name="Percent 3 3 5 3" xfId="27054" xr:uid="{00000000-0005-0000-0000-0000EC690000}"/>
    <cellStyle name="Percent 3 3 5 3 2" xfId="27055" xr:uid="{00000000-0005-0000-0000-0000ED690000}"/>
    <cellStyle name="Percent 3 3 5 3 2 2" xfId="27056" xr:uid="{00000000-0005-0000-0000-0000EE690000}"/>
    <cellStyle name="Percent 3 3 5 3 2 2 2" xfId="27057" xr:uid="{00000000-0005-0000-0000-0000EF690000}"/>
    <cellStyle name="Percent 3 3 5 3 2 2 3" xfId="27058" xr:uid="{00000000-0005-0000-0000-0000F0690000}"/>
    <cellStyle name="Percent 3 3 5 3 2 2 4" xfId="27059" xr:uid="{00000000-0005-0000-0000-0000F1690000}"/>
    <cellStyle name="Percent 3 3 5 3 2 3" xfId="27060" xr:uid="{00000000-0005-0000-0000-0000F2690000}"/>
    <cellStyle name="Percent 3 3 5 3 2 3 2" xfId="27061" xr:uid="{00000000-0005-0000-0000-0000F3690000}"/>
    <cellStyle name="Percent 3 3 5 3 2 3 3" xfId="27062" xr:uid="{00000000-0005-0000-0000-0000F4690000}"/>
    <cellStyle name="Percent 3 3 5 3 2 3 4" xfId="27063" xr:uid="{00000000-0005-0000-0000-0000F5690000}"/>
    <cellStyle name="Percent 3 3 5 3 2 4" xfId="27064" xr:uid="{00000000-0005-0000-0000-0000F6690000}"/>
    <cellStyle name="Percent 3 3 5 3 2 5" xfId="27065" xr:uid="{00000000-0005-0000-0000-0000F7690000}"/>
    <cellStyle name="Percent 3 3 5 3 2 6" xfId="27066" xr:uid="{00000000-0005-0000-0000-0000F8690000}"/>
    <cellStyle name="Percent 3 3 5 3 3" xfId="27067" xr:uid="{00000000-0005-0000-0000-0000F9690000}"/>
    <cellStyle name="Percent 3 3 5 3 3 2" xfId="27068" xr:uid="{00000000-0005-0000-0000-0000FA690000}"/>
    <cellStyle name="Percent 3 3 5 3 3 2 2" xfId="27069" xr:uid="{00000000-0005-0000-0000-0000FB690000}"/>
    <cellStyle name="Percent 3 3 5 3 3 2 3" xfId="27070" xr:uid="{00000000-0005-0000-0000-0000FC690000}"/>
    <cellStyle name="Percent 3 3 5 3 3 2 4" xfId="27071" xr:uid="{00000000-0005-0000-0000-0000FD690000}"/>
    <cellStyle name="Percent 3 3 5 3 3 3" xfId="27072" xr:uid="{00000000-0005-0000-0000-0000FE690000}"/>
    <cellStyle name="Percent 3 3 5 3 3 3 2" xfId="27073" xr:uid="{00000000-0005-0000-0000-0000FF690000}"/>
    <cellStyle name="Percent 3 3 5 3 3 3 3" xfId="27074" xr:uid="{00000000-0005-0000-0000-0000006A0000}"/>
    <cellStyle name="Percent 3 3 5 3 3 3 4" xfId="27075" xr:uid="{00000000-0005-0000-0000-0000016A0000}"/>
    <cellStyle name="Percent 3 3 5 3 3 4" xfId="27076" xr:uid="{00000000-0005-0000-0000-0000026A0000}"/>
    <cellStyle name="Percent 3 3 5 3 3 5" xfId="27077" xr:uid="{00000000-0005-0000-0000-0000036A0000}"/>
    <cellStyle name="Percent 3 3 5 3 3 6" xfId="27078" xr:uid="{00000000-0005-0000-0000-0000046A0000}"/>
    <cellStyle name="Percent 3 3 5 3 4" xfId="27079" xr:uid="{00000000-0005-0000-0000-0000056A0000}"/>
    <cellStyle name="Percent 3 3 5 3 4 2" xfId="27080" xr:uid="{00000000-0005-0000-0000-0000066A0000}"/>
    <cellStyle name="Percent 3 3 5 3 4 3" xfId="27081" xr:uid="{00000000-0005-0000-0000-0000076A0000}"/>
    <cellStyle name="Percent 3 3 5 3 4 4" xfId="27082" xr:uid="{00000000-0005-0000-0000-0000086A0000}"/>
    <cellStyle name="Percent 3 3 5 3 5" xfId="27083" xr:uid="{00000000-0005-0000-0000-0000096A0000}"/>
    <cellStyle name="Percent 3 3 5 3 5 2" xfId="27084" xr:uid="{00000000-0005-0000-0000-00000A6A0000}"/>
    <cellStyle name="Percent 3 3 5 3 5 3" xfId="27085" xr:uid="{00000000-0005-0000-0000-00000B6A0000}"/>
    <cellStyle name="Percent 3 3 5 3 5 4" xfId="27086" xr:uid="{00000000-0005-0000-0000-00000C6A0000}"/>
    <cellStyle name="Percent 3 3 5 3 6" xfId="27087" xr:uid="{00000000-0005-0000-0000-00000D6A0000}"/>
    <cellStyle name="Percent 3 3 5 3 7" xfId="27088" xr:uid="{00000000-0005-0000-0000-00000E6A0000}"/>
    <cellStyle name="Percent 3 3 5 3 8" xfId="27089" xr:uid="{00000000-0005-0000-0000-00000F6A0000}"/>
    <cellStyle name="Percent 3 3 5 4" xfId="27090" xr:uid="{00000000-0005-0000-0000-0000106A0000}"/>
    <cellStyle name="Percent 3 3 5 4 2" xfId="27091" xr:uid="{00000000-0005-0000-0000-0000116A0000}"/>
    <cellStyle name="Percent 3 3 5 4 2 2" xfId="27092" xr:uid="{00000000-0005-0000-0000-0000126A0000}"/>
    <cellStyle name="Percent 3 3 5 4 2 3" xfId="27093" xr:uid="{00000000-0005-0000-0000-0000136A0000}"/>
    <cellStyle name="Percent 3 3 5 4 2 4" xfId="27094" xr:uid="{00000000-0005-0000-0000-0000146A0000}"/>
    <cellStyle name="Percent 3 3 5 4 3" xfId="27095" xr:uid="{00000000-0005-0000-0000-0000156A0000}"/>
    <cellStyle name="Percent 3 3 5 4 3 2" xfId="27096" xr:uid="{00000000-0005-0000-0000-0000166A0000}"/>
    <cellStyle name="Percent 3 3 5 4 3 3" xfId="27097" xr:uid="{00000000-0005-0000-0000-0000176A0000}"/>
    <cellStyle name="Percent 3 3 5 4 3 4" xfId="27098" xr:uid="{00000000-0005-0000-0000-0000186A0000}"/>
    <cellStyle name="Percent 3 3 5 4 4" xfId="27099" xr:uid="{00000000-0005-0000-0000-0000196A0000}"/>
    <cellStyle name="Percent 3 3 5 4 5" xfId="27100" xr:uid="{00000000-0005-0000-0000-00001A6A0000}"/>
    <cellStyle name="Percent 3 3 5 4 6" xfId="27101" xr:uid="{00000000-0005-0000-0000-00001B6A0000}"/>
    <cellStyle name="Percent 3 3 5 5" xfId="27102" xr:uid="{00000000-0005-0000-0000-00001C6A0000}"/>
    <cellStyle name="Percent 3 3 5 5 2" xfId="27103" xr:uid="{00000000-0005-0000-0000-00001D6A0000}"/>
    <cellStyle name="Percent 3 3 5 5 2 2" xfId="27104" xr:uid="{00000000-0005-0000-0000-00001E6A0000}"/>
    <cellStyle name="Percent 3 3 5 5 2 3" xfId="27105" xr:uid="{00000000-0005-0000-0000-00001F6A0000}"/>
    <cellStyle name="Percent 3 3 5 5 2 4" xfId="27106" xr:uid="{00000000-0005-0000-0000-0000206A0000}"/>
    <cellStyle name="Percent 3 3 5 5 3" xfId="27107" xr:uid="{00000000-0005-0000-0000-0000216A0000}"/>
    <cellStyle name="Percent 3 3 5 5 3 2" xfId="27108" xr:uid="{00000000-0005-0000-0000-0000226A0000}"/>
    <cellStyle name="Percent 3 3 5 5 3 3" xfId="27109" xr:uid="{00000000-0005-0000-0000-0000236A0000}"/>
    <cellStyle name="Percent 3 3 5 5 3 4" xfId="27110" xr:uid="{00000000-0005-0000-0000-0000246A0000}"/>
    <cellStyle name="Percent 3 3 5 5 4" xfId="27111" xr:uid="{00000000-0005-0000-0000-0000256A0000}"/>
    <cellStyle name="Percent 3 3 5 5 5" xfId="27112" xr:uid="{00000000-0005-0000-0000-0000266A0000}"/>
    <cellStyle name="Percent 3 3 5 5 6" xfId="27113" xr:uid="{00000000-0005-0000-0000-0000276A0000}"/>
    <cellStyle name="Percent 3 3 5 6" xfId="27114" xr:uid="{00000000-0005-0000-0000-0000286A0000}"/>
    <cellStyle name="Percent 3 3 5 6 2" xfId="27115" xr:uid="{00000000-0005-0000-0000-0000296A0000}"/>
    <cellStyle name="Percent 3 3 5 6 3" xfId="27116" xr:uid="{00000000-0005-0000-0000-00002A6A0000}"/>
    <cellStyle name="Percent 3 3 5 6 4" xfId="27117" xr:uid="{00000000-0005-0000-0000-00002B6A0000}"/>
    <cellStyle name="Percent 3 3 5 7" xfId="27118" xr:uid="{00000000-0005-0000-0000-00002C6A0000}"/>
    <cellStyle name="Percent 3 3 5 7 2" xfId="27119" xr:uid="{00000000-0005-0000-0000-00002D6A0000}"/>
    <cellStyle name="Percent 3 3 5 7 3" xfId="27120" xr:uid="{00000000-0005-0000-0000-00002E6A0000}"/>
    <cellStyle name="Percent 3 3 5 7 4" xfId="27121" xr:uid="{00000000-0005-0000-0000-00002F6A0000}"/>
    <cellStyle name="Percent 3 3 5 8" xfId="27122" xr:uid="{00000000-0005-0000-0000-0000306A0000}"/>
    <cellStyle name="Percent 3 3 5 9" xfId="27123" xr:uid="{00000000-0005-0000-0000-0000316A0000}"/>
    <cellStyle name="Percent 3 3 6" xfId="27124" xr:uid="{00000000-0005-0000-0000-0000326A0000}"/>
    <cellStyle name="Percent 3 3 6 2" xfId="27125" xr:uid="{00000000-0005-0000-0000-0000336A0000}"/>
    <cellStyle name="Percent 3 3 6 2 2" xfId="27126" xr:uid="{00000000-0005-0000-0000-0000346A0000}"/>
    <cellStyle name="Percent 3 3 6 2 2 2" xfId="27127" xr:uid="{00000000-0005-0000-0000-0000356A0000}"/>
    <cellStyle name="Percent 3 3 6 2 2 3" xfId="27128" xr:uid="{00000000-0005-0000-0000-0000366A0000}"/>
    <cellStyle name="Percent 3 3 6 2 2 4" xfId="27129" xr:uid="{00000000-0005-0000-0000-0000376A0000}"/>
    <cellStyle name="Percent 3 3 6 2 3" xfId="27130" xr:uid="{00000000-0005-0000-0000-0000386A0000}"/>
    <cellStyle name="Percent 3 3 6 2 3 2" xfId="27131" xr:uid="{00000000-0005-0000-0000-0000396A0000}"/>
    <cellStyle name="Percent 3 3 6 2 3 3" xfId="27132" xr:uid="{00000000-0005-0000-0000-00003A6A0000}"/>
    <cellStyle name="Percent 3 3 6 2 3 4" xfId="27133" xr:uid="{00000000-0005-0000-0000-00003B6A0000}"/>
    <cellStyle name="Percent 3 3 6 2 4" xfId="27134" xr:uid="{00000000-0005-0000-0000-00003C6A0000}"/>
    <cellStyle name="Percent 3 3 6 2 5" xfId="27135" xr:uid="{00000000-0005-0000-0000-00003D6A0000}"/>
    <cellStyle name="Percent 3 3 6 2 6" xfId="27136" xr:uid="{00000000-0005-0000-0000-00003E6A0000}"/>
    <cellStyle name="Percent 3 3 6 3" xfId="27137" xr:uid="{00000000-0005-0000-0000-00003F6A0000}"/>
    <cellStyle name="Percent 3 3 6 3 2" xfId="27138" xr:uid="{00000000-0005-0000-0000-0000406A0000}"/>
    <cellStyle name="Percent 3 3 6 3 2 2" xfId="27139" xr:uid="{00000000-0005-0000-0000-0000416A0000}"/>
    <cellStyle name="Percent 3 3 6 3 2 3" xfId="27140" xr:uid="{00000000-0005-0000-0000-0000426A0000}"/>
    <cellStyle name="Percent 3 3 6 3 2 4" xfId="27141" xr:uid="{00000000-0005-0000-0000-0000436A0000}"/>
    <cellStyle name="Percent 3 3 6 3 3" xfId="27142" xr:uid="{00000000-0005-0000-0000-0000446A0000}"/>
    <cellStyle name="Percent 3 3 6 3 3 2" xfId="27143" xr:uid="{00000000-0005-0000-0000-0000456A0000}"/>
    <cellStyle name="Percent 3 3 6 3 3 3" xfId="27144" xr:uid="{00000000-0005-0000-0000-0000466A0000}"/>
    <cellStyle name="Percent 3 3 6 3 3 4" xfId="27145" xr:uid="{00000000-0005-0000-0000-0000476A0000}"/>
    <cellStyle name="Percent 3 3 6 3 4" xfId="27146" xr:uid="{00000000-0005-0000-0000-0000486A0000}"/>
    <cellStyle name="Percent 3 3 6 3 5" xfId="27147" xr:uid="{00000000-0005-0000-0000-0000496A0000}"/>
    <cellStyle name="Percent 3 3 6 3 6" xfId="27148" xr:uid="{00000000-0005-0000-0000-00004A6A0000}"/>
    <cellStyle name="Percent 3 3 6 4" xfId="27149" xr:uid="{00000000-0005-0000-0000-00004B6A0000}"/>
    <cellStyle name="Percent 3 3 6 4 2" xfId="27150" xr:uid="{00000000-0005-0000-0000-00004C6A0000}"/>
    <cellStyle name="Percent 3 3 6 4 3" xfId="27151" xr:uid="{00000000-0005-0000-0000-00004D6A0000}"/>
    <cellStyle name="Percent 3 3 6 4 4" xfId="27152" xr:uid="{00000000-0005-0000-0000-00004E6A0000}"/>
    <cellStyle name="Percent 3 3 6 5" xfId="27153" xr:uid="{00000000-0005-0000-0000-00004F6A0000}"/>
    <cellStyle name="Percent 3 3 6 5 2" xfId="27154" xr:uid="{00000000-0005-0000-0000-0000506A0000}"/>
    <cellStyle name="Percent 3 3 6 5 3" xfId="27155" xr:uid="{00000000-0005-0000-0000-0000516A0000}"/>
    <cellStyle name="Percent 3 3 6 5 4" xfId="27156" xr:uid="{00000000-0005-0000-0000-0000526A0000}"/>
    <cellStyle name="Percent 3 3 6 6" xfId="27157" xr:uid="{00000000-0005-0000-0000-0000536A0000}"/>
    <cellStyle name="Percent 3 3 6 7" xfId="27158" xr:uid="{00000000-0005-0000-0000-0000546A0000}"/>
    <cellStyle name="Percent 3 3 6 8" xfId="27159" xr:uid="{00000000-0005-0000-0000-0000556A0000}"/>
    <cellStyle name="Percent 3 3 7" xfId="27160" xr:uid="{00000000-0005-0000-0000-0000566A0000}"/>
    <cellStyle name="Percent 3 3 7 2" xfId="27161" xr:uid="{00000000-0005-0000-0000-0000576A0000}"/>
    <cellStyle name="Percent 3 3 7 2 2" xfId="27162" xr:uid="{00000000-0005-0000-0000-0000586A0000}"/>
    <cellStyle name="Percent 3 3 7 2 2 2" xfId="27163" xr:uid="{00000000-0005-0000-0000-0000596A0000}"/>
    <cellStyle name="Percent 3 3 7 2 2 3" xfId="27164" xr:uid="{00000000-0005-0000-0000-00005A6A0000}"/>
    <cellStyle name="Percent 3 3 7 2 2 4" xfId="27165" xr:uid="{00000000-0005-0000-0000-00005B6A0000}"/>
    <cellStyle name="Percent 3 3 7 2 3" xfId="27166" xr:uid="{00000000-0005-0000-0000-00005C6A0000}"/>
    <cellStyle name="Percent 3 3 7 2 3 2" xfId="27167" xr:uid="{00000000-0005-0000-0000-00005D6A0000}"/>
    <cellStyle name="Percent 3 3 7 2 3 3" xfId="27168" xr:uid="{00000000-0005-0000-0000-00005E6A0000}"/>
    <cellStyle name="Percent 3 3 7 2 3 4" xfId="27169" xr:uid="{00000000-0005-0000-0000-00005F6A0000}"/>
    <cellStyle name="Percent 3 3 7 2 4" xfId="27170" xr:uid="{00000000-0005-0000-0000-0000606A0000}"/>
    <cellStyle name="Percent 3 3 7 2 5" xfId="27171" xr:uid="{00000000-0005-0000-0000-0000616A0000}"/>
    <cellStyle name="Percent 3 3 7 2 6" xfId="27172" xr:uid="{00000000-0005-0000-0000-0000626A0000}"/>
    <cellStyle name="Percent 3 3 7 3" xfId="27173" xr:uid="{00000000-0005-0000-0000-0000636A0000}"/>
    <cellStyle name="Percent 3 3 7 3 2" xfId="27174" xr:uid="{00000000-0005-0000-0000-0000646A0000}"/>
    <cellStyle name="Percent 3 3 7 3 2 2" xfId="27175" xr:uid="{00000000-0005-0000-0000-0000656A0000}"/>
    <cellStyle name="Percent 3 3 7 3 2 3" xfId="27176" xr:uid="{00000000-0005-0000-0000-0000666A0000}"/>
    <cellStyle name="Percent 3 3 7 3 2 4" xfId="27177" xr:uid="{00000000-0005-0000-0000-0000676A0000}"/>
    <cellStyle name="Percent 3 3 7 3 3" xfId="27178" xr:uid="{00000000-0005-0000-0000-0000686A0000}"/>
    <cellStyle name="Percent 3 3 7 3 3 2" xfId="27179" xr:uid="{00000000-0005-0000-0000-0000696A0000}"/>
    <cellStyle name="Percent 3 3 7 3 3 3" xfId="27180" xr:uid="{00000000-0005-0000-0000-00006A6A0000}"/>
    <cellStyle name="Percent 3 3 7 3 3 4" xfId="27181" xr:uid="{00000000-0005-0000-0000-00006B6A0000}"/>
    <cellStyle name="Percent 3 3 7 3 4" xfId="27182" xr:uid="{00000000-0005-0000-0000-00006C6A0000}"/>
    <cellStyle name="Percent 3 3 7 3 5" xfId="27183" xr:uid="{00000000-0005-0000-0000-00006D6A0000}"/>
    <cellStyle name="Percent 3 3 7 3 6" xfId="27184" xr:uid="{00000000-0005-0000-0000-00006E6A0000}"/>
    <cellStyle name="Percent 3 3 7 4" xfId="27185" xr:uid="{00000000-0005-0000-0000-00006F6A0000}"/>
    <cellStyle name="Percent 3 3 7 4 2" xfId="27186" xr:uid="{00000000-0005-0000-0000-0000706A0000}"/>
    <cellStyle name="Percent 3 3 7 4 3" xfId="27187" xr:uid="{00000000-0005-0000-0000-0000716A0000}"/>
    <cellStyle name="Percent 3 3 7 4 4" xfId="27188" xr:uid="{00000000-0005-0000-0000-0000726A0000}"/>
    <cellStyle name="Percent 3 3 7 5" xfId="27189" xr:uid="{00000000-0005-0000-0000-0000736A0000}"/>
    <cellStyle name="Percent 3 3 7 5 2" xfId="27190" xr:uid="{00000000-0005-0000-0000-0000746A0000}"/>
    <cellStyle name="Percent 3 3 7 5 3" xfId="27191" xr:uid="{00000000-0005-0000-0000-0000756A0000}"/>
    <cellStyle name="Percent 3 3 7 5 4" xfId="27192" xr:uid="{00000000-0005-0000-0000-0000766A0000}"/>
    <cellStyle name="Percent 3 3 7 6" xfId="27193" xr:uid="{00000000-0005-0000-0000-0000776A0000}"/>
    <cellStyle name="Percent 3 3 7 7" xfId="27194" xr:uid="{00000000-0005-0000-0000-0000786A0000}"/>
    <cellStyle name="Percent 3 3 7 8" xfId="27195" xr:uid="{00000000-0005-0000-0000-0000796A0000}"/>
    <cellStyle name="Percent 3 3 8" xfId="27196" xr:uid="{00000000-0005-0000-0000-00007A6A0000}"/>
    <cellStyle name="Percent 3 3 8 2" xfId="27197" xr:uid="{00000000-0005-0000-0000-00007B6A0000}"/>
    <cellStyle name="Percent 3 3 8 2 2" xfId="27198" xr:uid="{00000000-0005-0000-0000-00007C6A0000}"/>
    <cellStyle name="Percent 3 3 8 2 2 2" xfId="27199" xr:uid="{00000000-0005-0000-0000-00007D6A0000}"/>
    <cellStyle name="Percent 3 3 8 2 2 3" xfId="27200" xr:uid="{00000000-0005-0000-0000-00007E6A0000}"/>
    <cellStyle name="Percent 3 3 8 2 2 4" xfId="27201" xr:uid="{00000000-0005-0000-0000-00007F6A0000}"/>
    <cellStyle name="Percent 3 3 8 2 3" xfId="27202" xr:uid="{00000000-0005-0000-0000-0000806A0000}"/>
    <cellStyle name="Percent 3 3 8 2 3 2" xfId="27203" xr:uid="{00000000-0005-0000-0000-0000816A0000}"/>
    <cellStyle name="Percent 3 3 8 2 3 3" xfId="27204" xr:uid="{00000000-0005-0000-0000-0000826A0000}"/>
    <cellStyle name="Percent 3 3 8 2 3 4" xfId="27205" xr:uid="{00000000-0005-0000-0000-0000836A0000}"/>
    <cellStyle name="Percent 3 3 8 2 4" xfId="27206" xr:uid="{00000000-0005-0000-0000-0000846A0000}"/>
    <cellStyle name="Percent 3 3 8 2 5" xfId="27207" xr:uid="{00000000-0005-0000-0000-0000856A0000}"/>
    <cellStyle name="Percent 3 3 8 2 6" xfId="27208" xr:uid="{00000000-0005-0000-0000-0000866A0000}"/>
    <cellStyle name="Percent 3 3 8 3" xfId="27209" xr:uid="{00000000-0005-0000-0000-0000876A0000}"/>
    <cellStyle name="Percent 3 3 8 3 2" xfId="27210" xr:uid="{00000000-0005-0000-0000-0000886A0000}"/>
    <cellStyle name="Percent 3 3 8 3 2 2" xfId="27211" xr:uid="{00000000-0005-0000-0000-0000896A0000}"/>
    <cellStyle name="Percent 3 3 8 3 2 3" xfId="27212" xr:uid="{00000000-0005-0000-0000-00008A6A0000}"/>
    <cellStyle name="Percent 3 3 8 3 2 4" xfId="27213" xr:uid="{00000000-0005-0000-0000-00008B6A0000}"/>
    <cellStyle name="Percent 3 3 8 3 3" xfId="27214" xr:uid="{00000000-0005-0000-0000-00008C6A0000}"/>
    <cellStyle name="Percent 3 3 8 3 3 2" xfId="27215" xr:uid="{00000000-0005-0000-0000-00008D6A0000}"/>
    <cellStyle name="Percent 3 3 8 3 3 3" xfId="27216" xr:uid="{00000000-0005-0000-0000-00008E6A0000}"/>
    <cellStyle name="Percent 3 3 8 3 3 4" xfId="27217" xr:uid="{00000000-0005-0000-0000-00008F6A0000}"/>
    <cellStyle name="Percent 3 3 8 3 4" xfId="27218" xr:uid="{00000000-0005-0000-0000-0000906A0000}"/>
    <cellStyle name="Percent 3 3 8 3 5" xfId="27219" xr:uid="{00000000-0005-0000-0000-0000916A0000}"/>
    <cellStyle name="Percent 3 3 8 3 6" xfId="27220" xr:uid="{00000000-0005-0000-0000-0000926A0000}"/>
    <cellStyle name="Percent 3 3 8 4" xfId="27221" xr:uid="{00000000-0005-0000-0000-0000936A0000}"/>
    <cellStyle name="Percent 3 3 8 4 2" xfId="27222" xr:uid="{00000000-0005-0000-0000-0000946A0000}"/>
    <cellStyle name="Percent 3 3 8 4 3" xfId="27223" xr:uid="{00000000-0005-0000-0000-0000956A0000}"/>
    <cellStyle name="Percent 3 3 8 4 4" xfId="27224" xr:uid="{00000000-0005-0000-0000-0000966A0000}"/>
    <cellStyle name="Percent 3 3 8 5" xfId="27225" xr:uid="{00000000-0005-0000-0000-0000976A0000}"/>
    <cellStyle name="Percent 3 3 8 5 2" xfId="27226" xr:uid="{00000000-0005-0000-0000-0000986A0000}"/>
    <cellStyle name="Percent 3 3 8 5 3" xfId="27227" xr:uid="{00000000-0005-0000-0000-0000996A0000}"/>
    <cellStyle name="Percent 3 3 8 5 4" xfId="27228" xr:uid="{00000000-0005-0000-0000-00009A6A0000}"/>
    <cellStyle name="Percent 3 3 8 6" xfId="27229" xr:uid="{00000000-0005-0000-0000-00009B6A0000}"/>
    <cellStyle name="Percent 3 3 8 7" xfId="27230" xr:uid="{00000000-0005-0000-0000-00009C6A0000}"/>
    <cellStyle name="Percent 3 3 8 8" xfId="27231" xr:uid="{00000000-0005-0000-0000-00009D6A0000}"/>
    <cellStyle name="Percent 3 3 9" xfId="27232" xr:uid="{00000000-0005-0000-0000-00009E6A0000}"/>
    <cellStyle name="Percent 3 3 9 2" xfId="27233" xr:uid="{00000000-0005-0000-0000-00009F6A0000}"/>
    <cellStyle name="Percent 3 3 9 2 2" xfId="27234" xr:uid="{00000000-0005-0000-0000-0000A06A0000}"/>
    <cellStyle name="Percent 3 3 9 2 3" xfId="27235" xr:uid="{00000000-0005-0000-0000-0000A16A0000}"/>
    <cellStyle name="Percent 3 3 9 2 4" xfId="27236" xr:uid="{00000000-0005-0000-0000-0000A26A0000}"/>
    <cellStyle name="Percent 3 3 9 3" xfId="27237" xr:uid="{00000000-0005-0000-0000-0000A36A0000}"/>
    <cellStyle name="Percent 3 3 9 3 2" xfId="27238" xr:uid="{00000000-0005-0000-0000-0000A46A0000}"/>
    <cellStyle name="Percent 3 3 9 3 3" xfId="27239" xr:uid="{00000000-0005-0000-0000-0000A56A0000}"/>
    <cellStyle name="Percent 3 3 9 3 4" xfId="27240" xr:uid="{00000000-0005-0000-0000-0000A66A0000}"/>
    <cellStyle name="Percent 3 3 9 4" xfId="27241" xr:uid="{00000000-0005-0000-0000-0000A76A0000}"/>
    <cellStyle name="Percent 3 3 9 5" xfId="27242" xr:uid="{00000000-0005-0000-0000-0000A86A0000}"/>
    <cellStyle name="Percent 3 3 9 6" xfId="27243" xr:uid="{00000000-0005-0000-0000-0000A96A0000}"/>
    <cellStyle name="Percent 3 4" xfId="27244" xr:uid="{00000000-0005-0000-0000-0000AA6A0000}"/>
    <cellStyle name="Percent 3 4 10" xfId="27245" xr:uid="{00000000-0005-0000-0000-0000AB6A0000}"/>
    <cellStyle name="Percent 3 4 10 2" xfId="27246" xr:uid="{00000000-0005-0000-0000-0000AC6A0000}"/>
    <cellStyle name="Percent 3 4 10 2 2" xfId="27247" xr:uid="{00000000-0005-0000-0000-0000AD6A0000}"/>
    <cellStyle name="Percent 3 4 10 2 3" xfId="27248" xr:uid="{00000000-0005-0000-0000-0000AE6A0000}"/>
    <cellStyle name="Percent 3 4 10 2 4" xfId="27249" xr:uid="{00000000-0005-0000-0000-0000AF6A0000}"/>
    <cellStyle name="Percent 3 4 10 3" xfId="27250" xr:uid="{00000000-0005-0000-0000-0000B06A0000}"/>
    <cellStyle name="Percent 3 4 10 3 2" xfId="27251" xr:uid="{00000000-0005-0000-0000-0000B16A0000}"/>
    <cellStyle name="Percent 3 4 10 3 3" xfId="27252" xr:uid="{00000000-0005-0000-0000-0000B26A0000}"/>
    <cellStyle name="Percent 3 4 10 3 4" xfId="27253" xr:uid="{00000000-0005-0000-0000-0000B36A0000}"/>
    <cellStyle name="Percent 3 4 10 4" xfId="27254" xr:uid="{00000000-0005-0000-0000-0000B46A0000}"/>
    <cellStyle name="Percent 3 4 10 5" xfId="27255" xr:uid="{00000000-0005-0000-0000-0000B56A0000}"/>
    <cellStyle name="Percent 3 4 10 6" xfId="27256" xr:uid="{00000000-0005-0000-0000-0000B66A0000}"/>
    <cellStyle name="Percent 3 4 11" xfId="27257" xr:uid="{00000000-0005-0000-0000-0000B76A0000}"/>
    <cellStyle name="Percent 3 4 11 2" xfId="27258" xr:uid="{00000000-0005-0000-0000-0000B86A0000}"/>
    <cellStyle name="Percent 3 4 11 3" xfId="27259" xr:uid="{00000000-0005-0000-0000-0000B96A0000}"/>
    <cellStyle name="Percent 3 4 11 4" xfId="27260" xr:uid="{00000000-0005-0000-0000-0000BA6A0000}"/>
    <cellStyle name="Percent 3 4 12" xfId="27261" xr:uid="{00000000-0005-0000-0000-0000BB6A0000}"/>
    <cellStyle name="Percent 3 4 12 2" xfId="27262" xr:uid="{00000000-0005-0000-0000-0000BC6A0000}"/>
    <cellStyle name="Percent 3 4 12 3" xfId="27263" xr:uid="{00000000-0005-0000-0000-0000BD6A0000}"/>
    <cellStyle name="Percent 3 4 12 4" xfId="27264" xr:uid="{00000000-0005-0000-0000-0000BE6A0000}"/>
    <cellStyle name="Percent 3 4 13" xfId="27265" xr:uid="{00000000-0005-0000-0000-0000BF6A0000}"/>
    <cellStyle name="Percent 3 4 13 2" xfId="27266" xr:uid="{00000000-0005-0000-0000-0000C06A0000}"/>
    <cellStyle name="Percent 3 4 13 3" xfId="27267" xr:uid="{00000000-0005-0000-0000-0000C16A0000}"/>
    <cellStyle name="Percent 3 4 13 4" xfId="27268" xr:uid="{00000000-0005-0000-0000-0000C26A0000}"/>
    <cellStyle name="Percent 3 4 14" xfId="27269" xr:uid="{00000000-0005-0000-0000-0000C36A0000}"/>
    <cellStyle name="Percent 3 4 15" xfId="27270" xr:uid="{00000000-0005-0000-0000-0000C46A0000}"/>
    <cellStyle name="Percent 3 4 16" xfId="27271" xr:uid="{00000000-0005-0000-0000-0000C56A0000}"/>
    <cellStyle name="Percent 3 4 17" xfId="27272" xr:uid="{00000000-0005-0000-0000-0000C66A0000}"/>
    <cellStyle name="Percent 3 4 18" xfId="27273" xr:uid="{00000000-0005-0000-0000-0000C76A0000}"/>
    <cellStyle name="Percent 3 4 2" xfId="27274" xr:uid="{00000000-0005-0000-0000-0000C86A0000}"/>
    <cellStyle name="Percent 3 4 2 10" xfId="27275" xr:uid="{00000000-0005-0000-0000-0000C96A0000}"/>
    <cellStyle name="Percent 3 4 2 10 2" xfId="27276" xr:uid="{00000000-0005-0000-0000-0000CA6A0000}"/>
    <cellStyle name="Percent 3 4 2 10 3" xfId="27277" xr:uid="{00000000-0005-0000-0000-0000CB6A0000}"/>
    <cellStyle name="Percent 3 4 2 10 4" xfId="27278" xr:uid="{00000000-0005-0000-0000-0000CC6A0000}"/>
    <cellStyle name="Percent 3 4 2 11" xfId="27279" xr:uid="{00000000-0005-0000-0000-0000CD6A0000}"/>
    <cellStyle name="Percent 3 4 2 11 2" xfId="27280" xr:uid="{00000000-0005-0000-0000-0000CE6A0000}"/>
    <cellStyle name="Percent 3 4 2 11 3" xfId="27281" xr:uid="{00000000-0005-0000-0000-0000CF6A0000}"/>
    <cellStyle name="Percent 3 4 2 11 4" xfId="27282" xr:uid="{00000000-0005-0000-0000-0000D06A0000}"/>
    <cellStyle name="Percent 3 4 2 12" xfId="27283" xr:uid="{00000000-0005-0000-0000-0000D16A0000}"/>
    <cellStyle name="Percent 3 4 2 12 2" xfId="27284" xr:uid="{00000000-0005-0000-0000-0000D26A0000}"/>
    <cellStyle name="Percent 3 4 2 12 3" xfId="27285" xr:uid="{00000000-0005-0000-0000-0000D36A0000}"/>
    <cellStyle name="Percent 3 4 2 12 4" xfId="27286" xr:uid="{00000000-0005-0000-0000-0000D46A0000}"/>
    <cellStyle name="Percent 3 4 2 13" xfId="27287" xr:uid="{00000000-0005-0000-0000-0000D56A0000}"/>
    <cellStyle name="Percent 3 4 2 14" xfId="27288" xr:uid="{00000000-0005-0000-0000-0000D66A0000}"/>
    <cellStyle name="Percent 3 4 2 15" xfId="27289" xr:uid="{00000000-0005-0000-0000-0000D76A0000}"/>
    <cellStyle name="Percent 3 4 2 16" xfId="27290" xr:uid="{00000000-0005-0000-0000-0000D86A0000}"/>
    <cellStyle name="Percent 3 4 2 17" xfId="27291" xr:uid="{00000000-0005-0000-0000-0000D96A0000}"/>
    <cellStyle name="Percent 3 4 2 2" xfId="27292" xr:uid="{00000000-0005-0000-0000-0000DA6A0000}"/>
    <cellStyle name="Percent 3 4 2 2 10" xfId="27293" xr:uid="{00000000-0005-0000-0000-0000DB6A0000}"/>
    <cellStyle name="Percent 3 4 2 2 10 2" xfId="27294" xr:uid="{00000000-0005-0000-0000-0000DC6A0000}"/>
    <cellStyle name="Percent 3 4 2 2 10 3" xfId="27295" xr:uid="{00000000-0005-0000-0000-0000DD6A0000}"/>
    <cellStyle name="Percent 3 4 2 2 10 4" xfId="27296" xr:uid="{00000000-0005-0000-0000-0000DE6A0000}"/>
    <cellStyle name="Percent 3 4 2 2 11" xfId="27297" xr:uid="{00000000-0005-0000-0000-0000DF6A0000}"/>
    <cellStyle name="Percent 3 4 2 2 12" xfId="27298" xr:uid="{00000000-0005-0000-0000-0000E06A0000}"/>
    <cellStyle name="Percent 3 4 2 2 13" xfId="27299" xr:uid="{00000000-0005-0000-0000-0000E16A0000}"/>
    <cellStyle name="Percent 3 4 2 2 2" xfId="27300" xr:uid="{00000000-0005-0000-0000-0000E26A0000}"/>
    <cellStyle name="Percent 3 4 2 2 2 10" xfId="27301" xr:uid="{00000000-0005-0000-0000-0000E36A0000}"/>
    <cellStyle name="Percent 3 4 2 2 2 11" xfId="27302" xr:uid="{00000000-0005-0000-0000-0000E46A0000}"/>
    <cellStyle name="Percent 3 4 2 2 2 12" xfId="27303" xr:uid="{00000000-0005-0000-0000-0000E56A0000}"/>
    <cellStyle name="Percent 3 4 2 2 2 2" xfId="27304" xr:uid="{00000000-0005-0000-0000-0000E66A0000}"/>
    <cellStyle name="Percent 3 4 2 2 2 2 10" xfId="27305" xr:uid="{00000000-0005-0000-0000-0000E76A0000}"/>
    <cellStyle name="Percent 3 4 2 2 2 2 2" xfId="27306" xr:uid="{00000000-0005-0000-0000-0000E86A0000}"/>
    <cellStyle name="Percent 3 4 2 2 2 2 2 2" xfId="27307" xr:uid="{00000000-0005-0000-0000-0000E96A0000}"/>
    <cellStyle name="Percent 3 4 2 2 2 2 2 2 2" xfId="27308" xr:uid="{00000000-0005-0000-0000-0000EA6A0000}"/>
    <cellStyle name="Percent 3 4 2 2 2 2 2 2 2 2" xfId="27309" xr:uid="{00000000-0005-0000-0000-0000EB6A0000}"/>
    <cellStyle name="Percent 3 4 2 2 2 2 2 2 2 3" xfId="27310" xr:uid="{00000000-0005-0000-0000-0000EC6A0000}"/>
    <cellStyle name="Percent 3 4 2 2 2 2 2 2 2 4" xfId="27311" xr:uid="{00000000-0005-0000-0000-0000ED6A0000}"/>
    <cellStyle name="Percent 3 4 2 2 2 2 2 2 3" xfId="27312" xr:uid="{00000000-0005-0000-0000-0000EE6A0000}"/>
    <cellStyle name="Percent 3 4 2 2 2 2 2 2 3 2" xfId="27313" xr:uid="{00000000-0005-0000-0000-0000EF6A0000}"/>
    <cellStyle name="Percent 3 4 2 2 2 2 2 2 3 3" xfId="27314" xr:uid="{00000000-0005-0000-0000-0000F06A0000}"/>
    <cellStyle name="Percent 3 4 2 2 2 2 2 2 3 4" xfId="27315" xr:uid="{00000000-0005-0000-0000-0000F16A0000}"/>
    <cellStyle name="Percent 3 4 2 2 2 2 2 2 4" xfId="27316" xr:uid="{00000000-0005-0000-0000-0000F26A0000}"/>
    <cellStyle name="Percent 3 4 2 2 2 2 2 2 5" xfId="27317" xr:uid="{00000000-0005-0000-0000-0000F36A0000}"/>
    <cellStyle name="Percent 3 4 2 2 2 2 2 2 6" xfId="27318" xr:uid="{00000000-0005-0000-0000-0000F46A0000}"/>
    <cellStyle name="Percent 3 4 2 2 2 2 2 3" xfId="27319" xr:uid="{00000000-0005-0000-0000-0000F56A0000}"/>
    <cellStyle name="Percent 3 4 2 2 2 2 2 3 2" xfId="27320" xr:uid="{00000000-0005-0000-0000-0000F66A0000}"/>
    <cellStyle name="Percent 3 4 2 2 2 2 2 3 2 2" xfId="27321" xr:uid="{00000000-0005-0000-0000-0000F76A0000}"/>
    <cellStyle name="Percent 3 4 2 2 2 2 2 3 2 3" xfId="27322" xr:uid="{00000000-0005-0000-0000-0000F86A0000}"/>
    <cellStyle name="Percent 3 4 2 2 2 2 2 3 2 4" xfId="27323" xr:uid="{00000000-0005-0000-0000-0000F96A0000}"/>
    <cellStyle name="Percent 3 4 2 2 2 2 2 3 3" xfId="27324" xr:uid="{00000000-0005-0000-0000-0000FA6A0000}"/>
    <cellStyle name="Percent 3 4 2 2 2 2 2 3 3 2" xfId="27325" xr:uid="{00000000-0005-0000-0000-0000FB6A0000}"/>
    <cellStyle name="Percent 3 4 2 2 2 2 2 3 3 3" xfId="27326" xr:uid="{00000000-0005-0000-0000-0000FC6A0000}"/>
    <cellStyle name="Percent 3 4 2 2 2 2 2 3 3 4" xfId="27327" xr:uid="{00000000-0005-0000-0000-0000FD6A0000}"/>
    <cellStyle name="Percent 3 4 2 2 2 2 2 3 4" xfId="27328" xr:uid="{00000000-0005-0000-0000-0000FE6A0000}"/>
    <cellStyle name="Percent 3 4 2 2 2 2 2 3 5" xfId="27329" xr:uid="{00000000-0005-0000-0000-0000FF6A0000}"/>
    <cellStyle name="Percent 3 4 2 2 2 2 2 3 6" xfId="27330" xr:uid="{00000000-0005-0000-0000-0000006B0000}"/>
    <cellStyle name="Percent 3 4 2 2 2 2 2 4" xfId="27331" xr:uid="{00000000-0005-0000-0000-0000016B0000}"/>
    <cellStyle name="Percent 3 4 2 2 2 2 2 4 2" xfId="27332" xr:uid="{00000000-0005-0000-0000-0000026B0000}"/>
    <cellStyle name="Percent 3 4 2 2 2 2 2 4 3" xfId="27333" xr:uid="{00000000-0005-0000-0000-0000036B0000}"/>
    <cellStyle name="Percent 3 4 2 2 2 2 2 4 4" xfId="27334" xr:uid="{00000000-0005-0000-0000-0000046B0000}"/>
    <cellStyle name="Percent 3 4 2 2 2 2 2 5" xfId="27335" xr:uid="{00000000-0005-0000-0000-0000056B0000}"/>
    <cellStyle name="Percent 3 4 2 2 2 2 2 5 2" xfId="27336" xr:uid="{00000000-0005-0000-0000-0000066B0000}"/>
    <cellStyle name="Percent 3 4 2 2 2 2 2 5 3" xfId="27337" xr:uid="{00000000-0005-0000-0000-0000076B0000}"/>
    <cellStyle name="Percent 3 4 2 2 2 2 2 5 4" xfId="27338" xr:uid="{00000000-0005-0000-0000-0000086B0000}"/>
    <cellStyle name="Percent 3 4 2 2 2 2 2 6" xfId="27339" xr:uid="{00000000-0005-0000-0000-0000096B0000}"/>
    <cellStyle name="Percent 3 4 2 2 2 2 2 7" xfId="27340" xr:uid="{00000000-0005-0000-0000-00000A6B0000}"/>
    <cellStyle name="Percent 3 4 2 2 2 2 2 8" xfId="27341" xr:uid="{00000000-0005-0000-0000-00000B6B0000}"/>
    <cellStyle name="Percent 3 4 2 2 2 2 3" xfId="27342" xr:uid="{00000000-0005-0000-0000-00000C6B0000}"/>
    <cellStyle name="Percent 3 4 2 2 2 2 3 2" xfId="27343" xr:uid="{00000000-0005-0000-0000-00000D6B0000}"/>
    <cellStyle name="Percent 3 4 2 2 2 2 3 2 2" xfId="27344" xr:uid="{00000000-0005-0000-0000-00000E6B0000}"/>
    <cellStyle name="Percent 3 4 2 2 2 2 3 2 2 2" xfId="27345" xr:uid="{00000000-0005-0000-0000-00000F6B0000}"/>
    <cellStyle name="Percent 3 4 2 2 2 2 3 2 2 3" xfId="27346" xr:uid="{00000000-0005-0000-0000-0000106B0000}"/>
    <cellStyle name="Percent 3 4 2 2 2 2 3 2 2 4" xfId="27347" xr:uid="{00000000-0005-0000-0000-0000116B0000}"/>
    <cellStyle name="Percent 3 4 2 2 2 2 3 2 3" xfId="27348" xr:uid="{00000000-0005-0000-0000-0000126B0000}"/>
    <cellStyle name="Percent 3 4 2 2 2 2 3 2 3 2" xfId="27349" xr:uid="{00000000-0005-0000-0000-0000136B0000}"/>
    <cellStyle name="Percent 3 4 2 2 2 2 3 2 3 3" xfId="27350" xr:uid="{00000000-0005-0000-0000-0000146B0000}"/>
    <cellStyle name="Percent 3 4 2 2 2 2 3 2 3 4" xfId="27351" xr:uid="{00000000-0005-0000-0000-0000156B0000}"/>
    <cellStyle name="Percent 3 4 2 2 2 2 3 2 4" xfId="27352" xr:uid="{00000000-0005-0000-0000-0000166B0000}"/>
    <cellStyle name="Percent 3 4 2 2 2 2 3 2 5" xfId="27353" xr:uid="{00000000-0005-0000-0000-0000176B0000}"/>
    <cellStyle name="Percent 3 4 2 2 2 2 3 2 6" xfId="27354" xr:uid="{00000000-0005-0000-0000-0000186B0000}"/>
    <cellStyle name="Percent 3 4 2 2 2 2 3 3" xfId="27355" xr:uid="{00000000-0005-0000-0000-0000196B0000}"/>
    <cellStyle name="Percent 3 4 2 2 2 2 3 3 2" xfId="27356" xr:uid="{00000000-0005-0000-0000-00001A6B0000}"/>
    <cellStyle name="Percent 3 4 2 2 2 2 3 3 2 2" xfId="27357" xr:uid="{00000000-0005-0000-0000-00001B6B0000}"/>
    <cellStyle name="Percent 3 4 2 2 2 2 3 3 2 3" xfId="27358" xr:uid="{00000000-0005-0000-0000-00001C6B0000}"/>
    <cellStyle name="Percent 3 4 2 2 2 2 3 3 2 4" xfId="27359" xr:uid="{00000000-0005-0000-0000-00001D6B0000}"/>
    <cellStyle name="Percent 3 4 2 2 2 2 3 3 3" xfId="27360" xr:uid="{00000000-0005-0000-0000-00001E6B0000}"/>
    <cellStyle name="Percent 3 4 2 2 2 2 3 3 3 2" xfId="27361" xr:uid="{00000000-0005-0000-0000-00001F6B0000}"/>
    <cellStyle name="Percent 3 4 2 2 2 2 3 3 3 3" xfId="27362" xr:uid="{00000000-0005-0000-0000-0000206B0000}"/>
    <cellStyle name="Percent 3 4 2 2 2 2 3 3 3 4" xfId="27363" xr:uid="{00000000-0005-0000-0000-0000216B0000}"/>
    <cellStyle name="Percent 3 4 2 2 2 2 3 3 4" xfId="27364" xr:uid="{00000000-0005-0000-0000-0000226B0000}"/>
    <cellStyle name="Percent 3 4 2 2 2 2 3 3 5" xfId="27365" xr:uid="{00000000-0005-0000-0000-0000236B0000}"/>
    <cellStyle name="Percent 3 4 2 2 2 2 3 3 6" xfId="27366" xr:uid="{00000000-0005-0000-0000-0000246B0000}"/>
    <cellStyle name="Percent 3 4 2 2 2 2 3 4" xfId="27367" xr:uid="{00000000-0005-0000-0000-0000256B0000}"/>
    <cellStyle name="Percent 3 4 2 2 2 2 3 4 2" xfId="27368" xr:uid="{00000000-0005-0000-0000-0000266B0000}"/>
    <cellStyle name="Percent 3 4 2 2 2 2 3 4 3" xfId="27369" xr:uid="{00000000-0005-0000-0000-0000276B0000}"/>
    <cellStyle name="Percent 3 4 2 2 2 2 3 4 4" xfId="27370" xr:uid="{00000000-0005-0000-0000-0000286B0000}"/>
    <cellStyle name="Percent 3 4 2 2 2 2 3 5" xfId="27371" xr:uid="{00000000-0005-0000-0000-0000296B0000}"/>
    <cellStyle name="Percent 3 4 2 2 2 2 3 5 2" xfId="27372" xr:uid="{00000000-0005-0000-0000-00002A6B0000}"/>
    <cellStyle name="Percent 3 4 2 2 2 2 3 5 3" xfId="27373" xr:uid="{00000000-0005-0000-0000-00002B6B0000}"/>
    <cellStyle name="Percent 3 4 2 2 2 2 3 5 4" xfId="27374" xr:uid="{00000000-0005-0000-0000-00002C6B0000}"/>
    <cellStyle name="Percent 3 4 2 2 2 2 3 6" xfId="27375" xr:uid="{00000000-0005-0000-0000-00002D6B0000}"/>
    <cellStyle name="Percent 3 4 2 2 2 2 3 7" xfId="27376" xr:uid="{00000000-0005-0000-0000-00002E6B0000}"/>
    <cellStyle name="Percent 3 4 2 2 2 2 3 8" xfId="27377" xr:uid="{00000000-0005-0000-0000-00002F6B0000}"/>
    <cellStyle name="Percent 3 4 2 2 2 2 4" xfId="27378" xr:uid="{00000000-0005-0000-0000-0000306B0000}"/>
    <cellStyle name="Percent 3 4 2 2 2 2 4 2" xfId="27379" xr:uid="{00000000-0005-0000-0000-0000316B0000}"/>
    <cellStyle name="Percent 3 4 2 2 2 2 4 2 2" xfId="27380" xr:uid="{00000000-0005-0000-0000-0000326B0000}"/>
    <cellStyle name="Percent 3 4 2 2 2 2 4 2 3" xfId="27381" xr:uid="{00000000-0005-0000-0000-0000336B0000}"/>
    <cellStyle name="Percent 3 4 2 2 2 2 4 2 4" xfId="27382" xr:uid="{00000000-0005-0000-0000-0000346B0000}"/>
    <cellStyle name="Percent 3 4 2 2 2 2 4 3" xfId="27383" xr:uid="{00000000-0005-0000-0000-0000356B0000}"/>
    <cellStyle name="Percent 3 4 2 2 2 2 4 3 2" xfId="27384" xr:uid="{00000000-0005-0000-0000-0000366B0000}"/>
    <cellStyle name="Percent 3 4 2 2 2 2 4 3 3" xfId="27385" xr:uid="{00000000-0005-0000-0000-0000376B0000}"/>
    <cellStyle name="Percent 3 4 2 2 2 2 4 3 4" xfId="27386" xr:uid="{00000000-0005-0000-0000-0000386B0000}"/>
    <cellStyle name="Percent 3 4 2 2 2 2 4 4" xfId="27387" xr:uid="{00000000-0005-0000-0000-0000396B0000}"/>
    <cellStyle name="Percent 3 4 2 2 2 2 4 5" xfId="27388" xr:uid="{00000000-0005-0000-0000-00003A6B0000}"/>
    <cellStyle name="Percent 3 4 2 2 2 2 4 6" xfId="27389" xr:uid="{00000000-0005-0000-0000-00003B6B0000}"/>
    <cellStyle name="Percent 3 4 2 2 2 2 5" xfId="27390" xr:uid="{00000000-0005-0000-0000-00003C6B0000}"/>
    <cellStyle name="Percent 3 4 2 2 2 2 5 2" xfId="27391" xr:uid="{00000000-0005-0000-0000-00003D6B0000}"/>
    <cellStyle name="Percent 3 4 2 2 2 2 5 2 2" xfId="27392" xr:uid="{00000000-0005-0000-0000-00003E6B0000}"/>
    <cellStyle name="Percent 3 4 2 2 2 2 5 2 3" xfId="27393" xr:uid="{00000000-0005-0000-0000-00003F6B0000}"/>
    <cellStyle name="Percent 3 4 2 2 2 2 5 2 4" xfId="27394" xr:uid="{00000000-0005-0000-0000-0000406B0000}"/>
    <cellStyle name="Percent 3 4 2 2 2 2 5 3" xfId="27395" xr:uid="{00000000-0005-0000-0000-0000416B0000}"/>
    <cellStyle name="Percent 3 4 2 2 2 2 5 3 2" xfId="27396" xr:uid="{00000000-0005-0000-0000-0000426B0000}"/>
    <cellStyle name="Percent 3 4 2 2 2 2 5 3 3" xfId="27397" xr:uid="{00000000-0005-0000-0000-0000436B0000}"/>
    <cellStyle name="Percent 3 4 2 2 2 2 5 3 4" xfId="27398" xr:uid="{00000000-0005-0000-0000-0000446B0000}"/>
    <cellStyle name="Percent 3 4 2 2 2 2 5 4" xfId="27399" xr:uid="{00000000-0005-0000-0000-0000456B0000}"/>
    <cellStyle name="Percent 3 4 2 2 2 2 5 5" xfId="27400" xr:uid="{00000000-0005-0000-0000-0000466B0000}"/>
    <cellStyle name="Percent 3 4 2 2 2 2 5 6" xfId="27401" xr:uid="{00000000-0005-0000-0000-0000476B0000}"/>
    <cellStyle name="Percent 3 4 2 2 2 2 6" xfId="27402" xr:uid="{00000000-0005-0000-0000-0000486B0000}"/>
    <cellStyle name="Percent 3 4 2 2 2 2 6 2" xfId="27403" xr:uid="{00000000-0005-0000-0000-0000496B0000}"/>
    <cellStyle name="Percent 3 4 2 2 2 2 6 3" xfId="27404" xr:uid="{00000000-0005-0000-0000-00004A6B0000}"/>
    <cellStyle name="Percent 3 4 2 2 2 2 6 4" xfId="27405" xr:uid="{00000000-0005-0000-0000-00004B6B0000}"/>
    <cellStyle name="Percent 3 4 2 2 2 2 7" xfId="27406" xr:uid="{00000000-0005-0000-0000-00004C6B0000}"/>
    <cellStyle name="Percent 3 4 2 2 2 2 7 2" xfId="27407" xr:uid="{00000000-0005-0000-0000-00004D6B0000}"/>
    <cellStyle name="Percent 3 4 2 2 2 2 7 3" xfId="27408" xr:uid="{00000000-0005-0000-0000-00004E6B0000}"/>
    <cellStyle name="Percent 3 4 2 2 2 2 7 4" xfId="27409" xr:uid="{00000000-0005-0000-0000-00004F6B0000}"/>
    <cellStyle name="Percent 3 4 2 2 2 2 8" xfId="27410" xr:uid="{00000000-0005-0000-0000-0000506B0000}"/>
    <cellStyle name="Percent 3 4 2 2 2 2 9" xfId="27411" xr:uid="{00000000-0005-0000-0000-0000516B0000}"/>
    <cellStyle name="Percent 3 4 2 2 2 3" xfId="27412" xr:uid="{00000000-0005-0000-0000-0000526B0000}"/>
    <cellStyle name="Percent 3 4 2 2 2 3 2" xfId="27413" xr:uid="{00000000-0005-0000-0000-0000536B0000}"/>
    <cellStyle name="Percent 3 4 2 2 2 3 2 2" xfId="27414" xr:uid="{00000000-0005-0000-0000-0000546B0000}"/>
    <cellStyle name="Percent 3 4 2 2 2 3 2 2 2" xfId="27415" xr:uid="{00000000-0005-0000-0000-0000556B0000}"/>
    <cellStyle name="Percent 3 4 2 2 2 3 2 2 3" xfId="27416" xr:uid="{00000000-0005-0000-0000-0000566B0000}"/>
    <cellStyle name="Percent 3 4 2 2 2 3 2 2 4" xfId="27417" xr:uid="{00000000-0005-0000-0000-0000576B0000}"/>
    <cellStyle name="Percent 3 4 2 2 2 3 2 3" xfId="27418" xr:uid="{00000000-0005-0000-0000-0000586B0000}"/>
    <cellStyle name="Percent 3 4 2 2 2 3 2 3 2" xfId="27419" xr:uid="{00000000-0005-0000-0000-0000596B0000}"/>
    <cellStyle name="Percent 3 4 2 2 2 3 2 3 3" xfId="27420" xr:uid="{00000000-0005-0000-0000-00005A6B0000}"/>
    <cellStyle name="Percent 3 4 2 2 2 3 2 3 4" xfId="27421" xr:uid="{00000000-0005-0000-0000-00005B6B0000}"/>
    <cellStyle name="Percent 3 4 2 2 2 3 2 4" xfId="27422" xr:uid="{00000000-0005-0000-0000-00005C6B0000}"/>
    <cellStyle name="Percent 3 4 2 2 2 3 2 5" xfId="27423" xr:uid="{00000000-0005-0000-0000-00005D6B0000}"/>
    <cellStyle name="Percent 3 4 2 2 2 3 2 6" xfId="27424" xr:uid="{00000000-0005-0000-0000-00005E6B0000}"/>
    <cellStyle name="Percent 3 4 2 2 2 3 3" xfId="27425" xr:uid="{00000000-0005-0000-0000-00005F6B0000}"/>
    <cellStyle name="Percent 3 4 2 2 2 3 3 2" xfId="27426" xr:uid="{00000000-0005-0000-0000-0000606B0000}"/>
    <cellStyle name="Percent 3 4 2 2 2 3 3 2 2" xfId="27427" xr:uid="{00000000-0005-0000-0000-0000616B0000}"/>
    <cellStyle name="Percent 3 4 2 2 2 3 3 2 3" xfId="27428" xr:uid="{00000000-0005-0000-0000-0000626B0000}"/>
    <cellStyle name="Percent 3 4 2 2 2 3 3 2 4" xfId="27429" xr:uid="{00000000-0005-0000-0000-0000636B0000}"/>
    <cellStyle name="Percent 3 4 2 2 2 3 3 3" xfId="27430" xr:uid="{00000000-0005-0000-0000-0000646B0000}"/>
    <cellStyle name="Percent 3 4 2 2 2 3 3 3 2" xfId="27431" xr:uid="{00000000-0005-0000-0000-0000656B0000}"/>
    <cellStyle name="Percent 3 4 2 2 2 3 3 3 3" xfId="27432" xr:uid="{00000000-0005-0000-0000-0000666B0000}"/>
    <cellStyle name="Percent 3 4 2 2 2 3 3 3 4" xfId="27433" xr:uid="{00000000-0005-0000-0000-0000676B0000}"/>
    <cellStyle name="Percent 3 4 2 2 2 3 3 4" xfId="27434" xr:uid="{00000000-0005-0000-0000-0000686B0000}"/>
    <cellStyle name="Percent 3 4 2 2 2 3 3 5" xfId="27435" xr:uid="{00000000-0005-0000-0000-0000696B0000}"/>
    <cellStyle name="Percent 3 4 2 2 2 3 3 6" xfId="27436" xr:uid="{00000000-0005-0000-0000-00006A6B0000}"/>
    <cellStyle name="Percent 3 4 2 2 2 3 4" xfId="27437" xr:uid="{00000000-0005-0000-0000-00006B6B0000}"/>
    <cellStyle name="Percent 3 4 2 2 2 3 4 2" xfId="27438" xr:uid="{00000000-0005-0000-0000-00006C6B0000}"/>
    <cellStyle name="Percent 3 4 2 2 2 3 4 3" xfId="27439" xr:uid="{00000000-0005-0000-0000-00006D6B0000}"/>
    <cellStyle name="Percent 3 4 2 2 2 3 4 4" xfId="27440" xr:uid="{00000000-0005-0000-0000-00006E6B0000}"/>
    <cellStyle name="Percent 3 4 2 2 2 3 5" xfId="27441" xr:uid="{00000000-0005-0000-0000-00006F6B0000}"/>
    <cellStyle name="Percent 3 4 2 2 2 3 5 2" xfId="27442" xr:uid="{00000000-0005-0000-0000-0000706B0000}"/>
    <cellStyle name="Percent 3 4 2 2 2 3 5 3" xfId="27443" xr:uid="{00000000-0005-0000-0000-0000716B0000}"/>
    <cellStyle name="Percent 3 4 2 2 2 3 5 4" xfId="27444" xr:uid="{00000000-0005-0000-0000-0000726B0000}"/>
    <cellStyle name="Percent 3 4 2 2 2 3 6" xfId="27445" xr:uid="{00000000-0005-0000-0000-0000736B0000}"/>
    <cellStyle name="Percent 3 4 2 2 2 3 7" xfId="27446" xr:uid="{00000000-0005-0000-0000-0000746B0000}"/>
    <cellStyle name="Percent 3 4 2 2 2 3 8" xfId="27447" xr:uid="{00000000-0005-0000-0000-0000756B0000}"/>
    <cellStyle name="Percent 3 4 2 2 2 4" xfId="27448" xr:uid="{00000000-0005-0000-0000-0000766B0000}"/>
    <cellStyle name="Percent 3 4 2 2 2 4 2" xfId="27449" xr:uid="{00000000-0005-0000-0000-0000776B0000}"/>
    <cellStyle name="Percent 3 4 2 2 2 4 2 2" xfId="27450" xr:uid="{00000000-0005-0000-0000-0000786B0000}"/>
    <cellStyle name="Percent 3 4 2 2 2 4 2 2 2" xfId="27451" xr:uid="{00000000-0005-0000-0000-0000796B0000}"/>
    <cellStyle name="Percent 3 4 2 2 2 4 2 2 3" xfId="27452" xr:uid="{00000000-0005-0000-0000-00007A6B0000}"/>
    <cellStyle name="Percent 3 4 2 2 2 4 2 2 4" xfId="27453" xr:uid="{00000000-0005-0000-0000-00007B6B0000}"/>
    <cellStyle name="Percent 3 4 2 2 2 4 2 3" xfId="27454" xr:uid="{00000000-0005-0000-0000-00007C6B0000}"/>
    <cellStyle name="Percent 3 4 2 2 2 4 2 3 2" xfId="27455" xr:uid="{00000000-0005-0000-0000-00007D6B0000}"/>
    <cellStyle name="Percent 3 4 2 2 2 4 2 3 3" xfId="27456" xr:uid="{00000000-0005-0000-0000-00007E6B0000}"/>
    <cellStyle name="Percent 3 4 2 2 2 4 2 3 4" xfId="27457" xr:uid="{00000000-0005-0000-0000-00007F6B0000}"/>
    <cellStyle name="Percent 3 4 2 2 2 4 2 4" xfId="27458" xr:uid="{00000000-0005-0000-0000-0000806B0000}"/>
    <cellStyle name="Percent 3 4 2 2 2 4 2 5" xfId="27459" xr:uid="{00000000-0005-0000-0000-0000816B0000}"/>
    <cellStyle name="Percent 3 4 2 2 2 4 2 6" xfId="27460" xr:uid="{00000000-0005-0000-0000-0000826B0000}"/>
    <cellStyle name="Percent 3 4 2 2 2 4 3" xfId="27461" xr:uid="{00000000-0005-0000-0000-0000836B0000}"/>
    <cellStyle name="Percent 3 4 2 2 2 4 3 2" xfId="27462" xr:uid="{00000000-0005-0000-0000-0000846B0000}"/>
    <cellStyle name="Percent 3 4 2 2 2 4 3 2 2" xfId="27463" xr:uid="{00000000-0005-0000-0000-0000856B0000}"/>
    <cellStyle name="Percent 3 4 2 2 2 4 3 2 3" xfId="27464" xr:uid="{00000000-0005-0000-0000-0000866B0000}"/>
    <cellStyle name="Percent 3 4 2 2 2 4 3 2 4" xfId="27465" xr:uid="{00000000-0005-0000-0000-0000876B0000}"/>
    <cellStyle name="Percent 3 4 2 2 2 4 3 3" xfId="27466" xr:uid="{00000000-0005-0000-0000-0000886B0000}"/>
    <cellStyle name="Percent 3 4 2 2 2 4 3 3 2" xfId="27467" xr:uid="{00000000-0005-0000-0000-0000896B0000}"/>
    <cellStyle name="Percent 3 4 2 2 2 4 3 3 3" xfId="27468" xr:uid="{00000000-0005-0000-0000-00008A6B0000}"/>
    <cellStyle name="Percent 3 4 2 2 2 4 3 3 4" xfId="27469" xr:uid="{00000000-0005-0000-0000-00008B6B0000}"/>
    <cellStyle name="Percent 3 4 2 2 2 4 3 4" xfId="27470" xr:uid="{00000000-0005-0000-0000-00008C6B0000}"/>
    <cellStyle name="Percent 3 4 2 2 2 4 3 5" xfId="27471" xr:uid="{00000000-0005-0000-0000-00008D6B0000}"/>
    <cellStyle name="Percent 3 4 2 2 2 4 3 6" xfId="27472" xr:uid="{00000000-0005-0000-0000-00008E6B0000}"/>
    <cellStyle name="Percent 3 4 2 2 2 4 4" xfId="27473" xr:uid="{00000000-0005-0000-0000-00008F6B0000}"/>
    <cellStyle name="Percent 3 4 2 2 2 4 4 2" xfId="27474" xr:uid="{00000000-0005-0000-0000-0000906B0000}"/>
    <cellStyle name="Percent 3 4 2 2 2 4 4 3" xfId="27475" xr:uid="{00000000-0005-0000-0000-0000916B0000}"/>
    <cellStyle name="Percent 3 4 2 2 2 4 4 4" xfId="27476" xr:uid="{00000000-0005-0000-0000-0000926B0000}"/>
    <cellStyle name="Percent 3 4 2 2 2 4 5" xfId="27477" xr:uid="{00000000-0005-0000-0000-0000936B0000}"/>
    <cellStyle name="Percent 3 4 2 2 2 4 5 2" xfId="27478" xr:uid="{00000000-0005-0000-0000-0000946B0000}"/>
    <cellStyle name="Percent 3 4 2 2 2 4 5 3" xfId="27479" xr:uid="{00000000-0005-0000-0000-0000956B0000}"/>
    <cellStyle name="Percent 3 4 2 2 2 4 5 4" xfId="27480" xr:uid="{00000000-0005-0000-0000-0000966B0000}"/>
    <cellStyle name="Percent 3 4 2 2 2 4 6" xfId="27481" xr:uid="{00000000-0005-0000-0000-0000976B0000}"/>
    <cellStyle name="Percent 3 4 2 2 2 4 7" xfId="27482" xr:uid="{00000000-0005-0000-0000-0000986B0000}"/>
    <cellStyle name="Percent 3 4 2 2 2 4 8" xfId="27483" xr:uid="{00000000-0005-0000-0000-0000996B0000}"/>
    <cellStyle name="Percent 3 4 2 2 2 5" xfId="27484" xr:uid="{00000000-0005-0000-0000-00009A6B0000}"/>
    <cellStyle name="Percent 3 4 2 2 2 5 2" xfId="27485" xr:uid="{00000000-0005-0000-0000-00009B6B0000}"/>
    <cellStyle name="Percent 3 4 2 2 2 5 2 2" xfId="27486" xr:uid="{00000000-0005-0000-0000-00009C6B0000}"/>
    <cellStyle name="Percent 3 4 2 2 2 5 2 2 2" xfId="27487" xr:uid="{00000000-0005-0000-0000-00009D6B0000}"/>
    <cellStyle name="Percent 3 4 2 2 2 5 2 2 3" xfId="27488" xr:uid="{00000000-0005-0000-0000-00009E6B0000}"/>
    <cellStyle name="Percent 3 4 2 2 2 5 2 2 4" xfId="27489" xr:uid="{00000000-0005-0000-0000-00009F6B0000}"/>
    <cellStyle name="Percent 3 4 2 2 2 5 2 3" xfId="27490" xr:uid="{00000000-0005-0000-0000-0000A06B0000}"/>
    <cellStyle name="Percent 3 4 2 2 2 5 2 3 2" xfId="27491" xr:uid="{00000000-0005-0000-0000-0000A16B0000}"/>
    <cellStyle name="Percent 3 4 2 2 2 5 2 3 3" xfId="27492" xr:uid="{00000000-0005-0000-0000-0000A26B0000}"/>
    <cellStyle name="Percent 3 4 2 2 2 5 2 3 4" xfId="27493" xr:uid="{00000000-0005-0000-0000-0000A36B0000}"/>
    <cellStyle name="Percent 3 4 2 2 2 5 2 4" xfId="27494" xr:uid="{00000000-0005-0000-0000-0000A46B0000}"/>
    <cellStyle name="Percent 3 4 2 2 2 5 2 5" xfId="27495" xr:uid="{00000000-0005-0000-0000-0000A56B0000}"/>
    <cellStyle name="Percent 3 4 2 2 2 5 2 6" xfId="27496" xr:uid="{00000000-0005-0000-0000-0000A66B0000}"/>
    <cellStyle name="Percent 3 4 2 2 2 5 3" xfId="27497" xr:uid="{00000000-0005-0000-0000-0000A76B0000}"/>
    <cellStyle name="Percent 3 4 2 2 2 5 3 2" xfId="27498" xr:uid="{00000000-0005-0000-0000-0000A86B0000}"/>
    <cellStyle name="Percent 3 4 2 2 2 5 3 2 2" xfId="27499" xr:uid="{00000000-0005-0000-0000-0000A96B0000}"/>
    <cellStyle name="Percent 3 4 2 2 2 5 3 2 3" xfId="27500" xr:uid="{00000000-0005-0000-0000-0000AA6B0000}"/>
    <cellStyle name="Percent 3 4 2 2 2 5 3 2 4" xfId="27501" xr:uid="{00000000-0005-0000-0000-0000AB6B0000}"/>
    <cellStyle name="Percent 3 4 2 2 2 5 3 3" xfId="27502" xr:uid="{00000000-0005-0000-0000-0000AC6B0000}"/>
    <cellStyle name="Percent 3 4 2 2 2 5 3 3 2" xfId="27503" xr:uid="{00000000-0005-0000-0000-0000AD6B0000}"/>
    <cellStyle name="Percent 3 4 2 2 2 5 3 3 3" xfId="27504" xr:uid="{00000000-0005-0000-0000-0000AE6B0000}"/>
    <cellStyle name="Percent 3 4 2 2 2 5 3 3 4" xfId="27505" xr:uid="{00000000-0005-0000-0000-0000AF6B0000}"/>
    <cellStyle name="Percent 3 4 2 2 2 5 3 4" xfId="27506" xr:uid="{00000000-0005-0000-0000-0000B06B0000}"/>
    <cellStyle name="Percent 3 4 2 2 2 5 3 5" xfId="27507" xr:uid="{00000000-0005-0000-0000-0000B16B0000}"/>
    <cellStyle name="Percent 3 4 2 2 2 5 3 6" xfId="27508" xr:uid="{00000000-0005-0000-0000-0000B26B0000}"/>
    <cellStyle name="Percent 3 4 2 2 2 5 4" xfId="27509" xr:uid="{00000000-0005-0000-0000-0000B36B0000}"/>
    <cellStyle name="Percent 3 4 2 2 2 5 4 2" xfId="27510" xr:uid="{00000000-0005-0000-0000-0000B46B0000}"/>
    <cellStyle name="Percent 3 4 2 2 2 5 4 3" xfId="27511" xr:uid="{00000000-0005-0000-0000-0000B56B0000}"/>
    <cellStyle name="Percent 3 4 2 2 2 5 4 4" xfId="27512" xr:uid="{00000000-0005-0000-0000-0000B66B0000}"/>
    <cellStyle name="Percent 3 4 2 2 2 5 5" xfId="27513" xr:uid="{00000000-0005-0000-0000-0000B76B0000}"/>
    <cellStyle name="Percent 3 4 2 2 2 5 5 2" xfId="27514" xr:uid="{00000000-0005-0000-0000-0000B86B0000}"/>
    <cellStyle name="Percent 3 4 2 2 2 5 5 3" xfId="27515" xr:uid="{00000000-0005-0000-0000-0000B96B0000}"/>
    <cellStyle name="Percent 3 4 2 2 2 5 5 4" xfId="27516" xr:uid="{00000000-0005-0000-0000-0000BA6B0000}"/>
    <cellStyle name="Percent 3 4 2 2 2 5 6" xfId="27517" xr:uid="{00000000-0005-0000-0000-0000BB6B0000}"/>
    <cellStyle name="Percent 3 4 2 2 2 5 7" xfId="27518" xr:uid="{00000000-0005-0000-0000-0000BC6B0000}"/>
    <cellStyle name="Percent 3 4 2 2 2 5 8" xfId="27519" xr:uid="{00000000-0005-0000-0000-0000BD6B0000}"/>
    <cellStyle name="Percent 3 4 2 2 2 6" xfId="27520" xr:uid="{00000000-0005-0000-0000-0000BE6B0000}"/>
    <cellStyle name="Percent 3 4 2 2 2 6 2" xfId="27521" xr:uid="{00000000-0005-0000-0000-0000BF6B0000}"/>
    <cellStyle name="Percent 3 4 2 2 2 6 2 2" xfId="27522" xr:uid="{00000000-0005-0000-0000-0000C06B0000}"/>
    <cellStyle name="Percent 3 4 2 2 2 6 2 3" xfId="27523" xr:uid="{00000000-0005-0000-0000-0000C16B0000}"/>
    <cellStyle name="Percent 3 4 2 2 2 6 2 4" xfId="27524" xr:uid="{00000000-0005-0000-0000-0000C26B0000}"/>
    <cellStyle name="Percent 3 4 2 2 2 6 3" xfId="27525" xr:uid="{00000000-0005-0000-0000-0000C36B0000}"/>
    <cellStyle name="Percent 3 4 2 2 2 6 3 2" xfId="27526" xr:uid="{00000000-0005-0000-0000-0000C46B0000}"/>
    <cellStyle name="Percent 3 4 2 2 2 6 3 3" xfId="27527" xr:uid="{00000000-0005-0000-0000-0000C56B0000}"/>
    <cellStyle name="Percent 3 4 2 2 2 6 3 4" xfId="27528" xr:uid="{00000000-0005-0000-0000-0000C66B0000}"/>
    <cellStyle name="Percent 3 4 2 2 2 6 4" xfId="27529" xr:uid="{00000000-0005-0000-0000-0000C76B0000}"/>
    <cellStyle name="Percent 3 4 2 2 2 6 5" xfId="27530" xr:uid="{00000000-0005-0000-0000-0000C86B0000}"/>
    <cellStyle name="Percent 3 4 2 2 2 6 6" xfId="27531" xr:uid="{00000000-0005-0000-0000-0000C96B0000}"/>
    <cellStyle name="Percent 3 4 2 2 2 7" xfId="27532" xr:uid="{00000000-0005-0000-0000-0000CA6B0000}"/>
    <cellStyle name="Percent 3 4 2 2 2 7 2" xfId="27533" xr:uid="{00000000-0005-0000-0000-0000CB6B0000}"/>
    <cellStyle name="Percent 3 4 2 2 2 7 2 2" xfId="27534" xr:uid="{00000000-0005-0000-0000-0000CC6B0000}"/>
    <cellStyle name="Percent 3 4 2 2 2 7 2 3" xfId="27535" xr:uid="{00000000-0005-0000-0000-0000CD6B0000}"/>
    <cellStyle name="Percent 3 4 2 2 2 7 2 4" xfId="27536" xr:uid="{00000000-0005-0000-0000-0000CE6B0000}"/>
    <cellStyle name="Percent 3 4 2 2 2 7 3" xfId="27537" xr:uid="{00000000-0005-0000-0000-0000CF6B0000}"/>
    <cellStyle name="Percent 3 4 2 2 2 7 3 2" xfId="27538" xr:uid="{00000000-0005-0000-0000-0000D06B0000}"/>
    <cellStyle name="Percent 3 4 2 2 2 7 3 3" xfId="27539" xr:uid="{00000000-0005-0000-0000-0000D16B0000}"/>
    <cellStyle name="Percent 3 4 2 2 2 7 3 4" xfId="27540" xr:uid="{00000000-0005-0000-0000-0000D26B0000}"/>
    <cellStyle name="Percent 3 4 2 2 2 7 4" xfId="27541" xr:uid="{00000000-0005-0000-0000-0000D36B0000}"/>
    <cellStyle name="Percent 3 4 2 2 2 7 5" xfId="27542" xr:uid="{00000000-0005-0000-0000-0000D46B0000}"/>
    <cellStyle name="Percent 3 4 2 2 2 7 6" xfId="27543" xr:uid="{00000000-0005-0000-0000-0000D56B0000}"/>
    <cellStyle name="Percent 3 4 2 2 2 8" xfId="27544" xr:uid="{00000000-0005-0000-0000-0000D66B0000}"/>
    <cellStyle name="Percent 3 4 2 2 2 8 2" xfId="27545" xr:uid="{00000000-0005-0000-0000-0000D76B0000}"/>
    <cellStyle name="Percent 3 4 2 2 2 8 3" xfId="27546" xr:uid="{00000000-0005-0000-0000-0000D86B0000}"/>
    <cellStyle name="Percent 3 4 2 2 2 8 4" xfId="27547" xr:uid="{00000000-0005-0000-0000-0000D96B0000}"/>
    <cellStyle name="Percent 3 4 2 2 2 9" xfId="27548" xr:uid="{00000000-0005-0000-0000-0000DA6B0000}"/>
    <cellStyle name="Percent 3 4 2 2 2 9 2" xfId="27549" xr:uid="{00000000-0005-0000-0000-0000DB6B0000}"/>
    <cellStyle name="Percent 3 4 2 2 2 9 3" xfId="27550" xr:uid="{00000000-0005-0000-0000-0000DC6B0000}"/>
    <cellStyle name="Percent 3 4 2 2 2 9 4" xfId="27551" xr:uid="{00000000-0005-0000-0000-0000DD6B0000}"/>
    <cellStyle name="Percent 3 4 2 2 3" xfId="27552" xr:uid="{00000000-0005-0000-0000-0000DE6B0000}"/>
    <cellStyle name="Percent 3 4 2 2 3 10" xfId="27553" xr:uid="{00000000-0005-0000-0000-0000DF6B0000}"/>
    <cellStyle name="Percent 3 4 2 2 3 2" xfId="27554" xr:uid="{00000000-0005-0000-0000-0000E06B0000}"/>
    <cellStyle name="Percent 3 4 2 2 3 2 2" xfId="27555" xr:uid="{00000000-0005-0000-0000-0000E16B0000}"/>
    <cellStyle name="Percent 3 4 2 2 3 2 2 2" xfId="27556" xr:uid="{00000000-0005-0000-0000-0000E26B0000}"/>
    <cellStyle name="Percent 3 4 2 2 3 2 2 2 2" xfId="27557" xr:uid="{00000000-0005-0000-0000-0000E36B0000}"/>
    <cellStyle name="Percent 3 4 2 2 3 2 2 2 3" xfId="27558" xr:uid="{00000000-0005-0000-0000-0000E46B0000}"/>
    <cellStyle name="Percent 3 4 2 2 3 2 2 2 4" xfId="27559" xr:uid="{00000000-0005-0000-0000-0000E56B0000}"/>
    <cellStyle name="Percent 3 4 2 2 3 2 2 3" xfId="27560" xr:uid="{00000000-0005-0000-0000-0000E66B0000}"/>
    <cellStyle name="Percent 3 4 2 2 3 2 2 3 2" xfId="27561" xr:uid="{00000000-0005-0000-0000-0000E76B0000}"/>
    <cellStyle name="Percent 3 4 2 2 3 2 2 3 3" xfId="27562" xr:uid="{00000000-0005-0000-0000-0000E86B0000}"/>
    <cellStyle name="Percent 3 4 2 2 3 2 2 3 4" xfId="27563" xr:uid="{00000000-0005-0000-0000-0000E96B0000}"/>
    <cellStyle name="Percent 3 4 2 2 3 2 2 4" xfId="27564" xr:uid="{00000000-0005-0000-0000-0000EA6B0000}"/>
    <cellStyle name="Percent 3 4 2 2 3 2 2 5" xfId="27565" xr:uid="{00000000-0005-0000-0000-0000EB6B0000}"/>
    <cellStyle name="Percent 3 4 2 2 3 2 2 6" xfId="27566" xr:uid="{00000000-0005-0000-0000-0000EC6B0000}"/>
    <cellStyle name="Percent 3 4 2 2 3 2 3" xfId="27567" xr:uid="{00000000-0005-0000-0000-0000ED6B0000}"/>
    <cellStyle name="Percent 3 4 2 2 3 2 3 2" xfId="27568" xr:uid="{00000000-0005-0000-0000-0000EE6B0000}"/>
    <cellStyle name="Percent 3 4 2 2 3 2 3 2 2" xfId="27569" xr:uid="{00000000-0005-0000-0000-0000EF6B0000}"/>
    <cellStyle name="Percent 3 4 2 2 3 2 3 2 3" xfId="27570" xr:uid="{00000000-0005-0000-0000-0000F06B0000}"/>
    <cellStyle name="Percent 3 4 2 2 3 2 3 2 4" xfId="27571" xr:uid="{00000000-0005-0000-0000-0000F16B0000}"/>
    <cellStyle name="Percent 3 4 2 2 3 2 3 3" xfId="27572" xr:uid="{00000000-0005-0000-0000-0000F26B0000}"/>
    <cellStyle name="Percent 3 4 2 2 3 2 3 3 2" xfId="27573" xr:uid="{00000000-0005-0000-0000-0000F36B0000}"/>
    <cellStyle name="Percent 3 4 2 2 3 2 3 3 3" xfId="27574" xr:uid="{00000000-0005-0000-0000-0000F46B0000}"/>
    <cellStyle name="Percent 3 4 2 2 3 2 3 3 4" xfId="27575" xr:uid="{00000000-0005-0000-0000-0000F56B0000}"/>
    <cellStyle name="Percent 3 4 2 2 3 2 3 4" xfId="27576" xr:uid="{00000000-0005-0000-0000-0000F66B0000}"/>
    <cellStyle name="Percent 3 4 2 2 3 2 3 5" xfId="27577" xr:uid="{00000000-0005-0000-0000-0000F76B0000}"/>
    <cellStyle name="Percent 3 4 2 2 3 2 3 6" xfId="27578" xr:uid="{00000000-0005-0000-0000-0000F86B0000}"/>
    <cellStyle name="Percent 3 4 2 2 3 2 4" xfId="27579" xr:uid="{00000000-0005-0000-0000-0000F96B0000}"/>
    <cellStyle name="Percent 3 4 2 2 3 2 4 2" xfId="27580" xr:uid="{00000000-0005-0000-0000-0000FA6B0000}"/>
    <cellStyle name="Percent 3 4 2 2 3 2 4 3" xfId="27581" xr:uid="{00000000-0005-0000-0000-0000FB6B0000}"/>
    <cellStyle name="Percent 3 4 2 2 3 2 4 4" xfId="27582" xr:uid="{00000000-0005-0000-0000-0000FC6B0000}"/>
    <cellStyle name="Percent 3 4 2 2 3 2 5" xfId="27583" xr:uid="{00000000-0005-0000-0000-0000FD6B0000}"/>
    <cellStyle name="Percent 3 4 2 2 3 2 5 2" xfId="27584" xr:uid="{00000000-0005-0000-0000-0000FE6B0000}"/>
    <cellStyle name="Percent 3 4 2 2 3 2 5 3" xfId="27585" xr:uid="{00000000-0005-0000-0000-0000FF6B0000}"/>
    <cellStyle name="Percent 3 4 2 2 3 2 5 4" xfId="27586" xr:uid="{00000000-0005-0000-0000-0000006C0000}"/>
    <cellStyle name="Percent 3 4 2 2 3 2 6" xfId="27587" xr:uid="{00000000-0005-0000-0000-0000016C0000}"/>
    <cellStyle name="Percent 3 4 2 2 3 2 7" xfId="27588" xr:uid="{00000000-0005-0000-0000-0000026C0000}"/>
    <cellStyle name="Percent 3 4 2 2 3 2 8" xfId="27589" xr:uid="{00000000-0005-0000-0000-0000036C0000}"/>
    <cellStyle name="Percent 3 4 2 2 3 3" xfId="27590" xr:uid="{00000000-0005-0000-0000-0000046C0000}"/>
    <cellStyle name="Percent 3 4 2 2 3 3 2" xfId="27591" xr:uid="{00000000-0005-0000-0000-0000056C0000}"/>
    <cellStyle name="Percent 3 4 2 2 3 3 2 2" xfId="27592" xr:uid="{00000000-0005-0000-0000-0000066C0000}"/>
    <cellStyle name="Percent 3 4 2 2 3 3 2 2 2" xfId="27593" xr:uid="{00000000-0005-0000-0000-0000076C0000}"/>
    <cellStyle name="Percent 3 4 2 2 3 3 2 2 3" xfId="27594" xr:uid="{00000000-0005-0000-0000-0000086C0000}"/>
    <cellStyle name="Percent 3 4 2 2 3 3 2 2 4" xfId="27595" xr:uid="{00000000-0005-0000-0000-0000096C0000}"/>
    <cellStyle name="Percent 3 4 2 2 3 3 2 3" xfId="27596" xr:uid="{00000000-0005-0000-0000-00000A6C0000}"/>
    <cellStyle name="Percent 3 4 2 2 3 3 2 3 2" xfId="27597" xr:uid="{00000000-0005-0000-0000-00000B6C0000}"/>
    <cellStyle name="Percent 3 4 2 2 3 3 2 3 3" xfId="27598" xr:uid="{00000000-0005-0000-0000-00000C6C0000}"/>
    <cellStyle name="Percent 3 4 2 2 3 3 2 3 4" xfId="27599" xr:uid="{00000000-0005-0000-0000-00000D6C0000}"/>
    <cellStyle name="Percent 3 4 2 2 3 3 2 4" xfId="27600" xr:uid="{00000000-0005-0000-0000-00000E6C0000}"/>
    <cellStyle name="Percent 3 4 2 2 3 3 2 5" xfId="27601" xr:uid="{00000000-0005-0000-0000-00000F6C0000}"/>
    <cellStyle name="Percent 3 4 2 2 3 3 2 6" xfId="27602" xr:uid="{00000000-0005-0000-0000-0000106C0000}"/>
    <cellStyle name="Percent 3 4 2 2 3 3 3" xfId="27603" xr:uid="{00000000-0005-0000-0000-0000116C0000}"/>
    <cellStyle name="Percent 3 4 2 2 3 3 3 2" xfId="27604" xr:uid="{00000000-0005-0000-0000-0000126C0000}"/>
    <cellStyle name="Percent 3 4 2 2 3 3 3 2 2" xfId="27605" xr:uid="{00000000-0005-0000-0000-0000136C0000}"/>
    <cellStyle name="Percent 3 4 2 2 3 3 3 2 3" xfId="27606" xr:uid="{00000000-0005-0000-0000-0000146C0000}"/>
    <cellStyle name="Percent 3 4 2 2 3 3 3 2 4" xfId="27607" xr:uid="{00000000-0005-0000-0000-0000156C0000}"/>
    <cellStyle name="Percent 3 4 2 2 3 3 3 3" xfId="27608" xr:uid="{00000000-0005-0000-0000-0000166C0000}"/>
    <cellStyle name="Percent 3 4 2 2 3 3 3 3 2" xfId="27609" xr:uid="{00000000-0005-0000-0000-0000176C0000}"/>
    <cellStyle name="Percent 3 4 2 2 3 3 3 3 3" xfId="27610" xr:uid="{00000000-0005-0000-0000-0000186C0000}"/>
    <cellStyle name="Percent 3 4 2 2 3 3 3 3 4" xfId="27611" xr:uid="{00000000-0005-0000-0000-0000196C0000}"/>
    <cellStyle name="Percent 3 4 2 2 3 3 3 4" xfId="27612" xr:uid="{00000000-0005-0000-0000-00001A6C0000}"/>
    <cellStyle name="Percent 3 4 2 2 3 3 3 5" xfId="27613" xr:uid="{00000000-0005-0000-0000-00001B6C0000}"/>
    <cellStyle name="Percent 3 4 2 2 3 3 3 6" xfId="27614" xr:uid="{00000000-0005-0000-0000-00001C6C0000}"/>
    <cellStyle name="Percent 3 4 2 2 3 3 4" xfId="27615" xr:uid="{00000000-0005-0000-0000-00001D6C0000}"/>
    <cellStyle name="Percent 3 4 2 2 3 3 4 2" xfId="27616" xr:uid="{00000000-0005-0000-0000-00001E6C0000}"/>
    <cellStyle name="Percent 3 4 2 2 3 3 4 3" xfId="27617" xr:uid="{00000000-0005-0000-0000-00001F6C0000}"/>
    <cellStyle name="Percent 3 4 2 2 3 3 4 4" xfId="27618" xr:uid="{00000000-0005-0000-0000-0000206C0000}"/>
    <cellStyle name="Percent 3 4 2 2 3 3 5" xfId="27619" xr:uid="{00000000-0005-0000-0000-0000216C0000}"/>
    <cellStyle name="Percent 3 4 2 2 3 3 5 2" xfId="27620" xr:uid="{00000000-0005-0000-0000-0000226C0000}"/>
    <cellStyle name="Percent 3 4 2 2 3 3 5 3" xfId="27621" xr:uid="{00000000-0005-0000-0000-0000236C0000}"/>
    <cellStyle name="Percent 3 4 2 2 3 3 5 4" xfId="27622" xr:uid="{00000000-0005-0000-0000-0000246C0000}"/>
    <cellStyle name="Percent 3 4 2 2 3 3 6" xfId="27623" xr:uid="{00000000-0005-0000-0000-0000256C0000}"/>
    <cellStyle name="Percent 3 4 2 2 3 3 7" xfId="27624" xr:uid="{00000000-0005-0000-0000-0000266C0000}"/>
    <cellStyle name="Percent 3 4 2 2 3 3 8" xfId="27625" xr:uid="{00000000-0005-0000-0000-0000276C0000}"/>
    <cellStyle name="Percent 3 4 2 2 3 4" xfId="27626" xr:uid="{00000000-0005-0000-0000-0000286C0000}"/>
    <cellStyle name="Percent 3 4 2 2 3 4 2" xfId="27627" xr:uid="{00000000-0005-0000-0000-0000296C0000}"/>
    <cellStyle name="Percent 3 4 2 2 3 4 2 2" xfId="27628" xr:uid="{00000000-0005-0000-0000-00002A6C0000}"/>
    <cellStyle name="Percent 3 4 2 2 3 4 2 3" xfId="27629" xr:uid="{00000000-0005-0000-0000-00002B6C0000}"/>
    <cellStyle name="Percent 3 4 2 2 3 4 2 4" xfId="27630" xr:uid="{00000000-0005-0000-0000-00002C6C0000}"/>
    <cellStyle name="Percent 3 4 2 2 3 4 3" xfId="27631" xr:uid="{00000000-0005-0000-0000-00002D6C0000}"/>
    <cellStyle name="Percent 3 4 2 2 3 4 3 2" xfId="27632" xr:uid="{00000000-0005-0000-0000-00002E6C0000}"/>
    <cellStyle name="Percent 3 4 2 2 3 4 3 3" xfId="27633" xr:uid="{00000000-0005-0000-0000-00002F6C0000}"/>
    <cellStyle name="Percent 3 4 2 2 3 4 3 4" xfId="27634" xr:uid="{00000000-0005-0000-0000-0000306C0000}"/>
    <cellStyle name="Percent 3 4 2 2 3 4 4" xfId="27635" xr:uid="{00000000-0005-0000-0000-0000316C0000}"/>
    <cellStyle name="Percent 3 4 2 2 3 4 5" xfId="27636" xr:uid="{00000000-0005-0000-0000-0000326C0000}"/>
    <cellStyle name="Percent 3 4 2 2 3 4 6" xfId="27637" xr:uid="{00000000-0005-0000-0000-0000336C0000}"/>
    <cellStyle name="Percent 3 4 2 2 3 5" xfId="27638" xr:uid="{00000000-0005-0000-0000-0000346C0000}"/>
    <cellStyle name="Percent 3 4 2 2 3 5 2" xfId="27639" xr:uid="{00000000-0005-0000-0000-0000356C0000}"/>
    <cellStyle name="Percent 3 4 2 2 3 5 2 2" xfId="27640" xr:uid="{00000000-0005-0000-0000-0000366C0000}"/>
    <cellStyle name="Percent 3 4 2 2 3 5 2 3" xfId="27641" xr:uid="{00000000-0005-0000-0000-0000376C0000}"/>
    <cellStyle name="Percent 3 4 2 2 3 5 2 4" xfId="27642" xr:uid="{00000000-0005-0000-0000-0000386C0000}"/>
    <cellStyle name="Percent 3 4 2 2 3 5 3" xfId="27643" xr:uid="{00000000-0005-0000-0000-0000396C0000}"/>
    <cellStyle name="Percent 3 4 2 2 3 5 3 2" xfId="27644" xr:uid="{00000000-0005-0000-0000-00003A6C0000}"/>
    <cellStyle name="Percent 3 4 2 2 3 5 3 3" xfId="27645" xr:uid="{00000000-0005-0000-0000-00003B6C0000}"/>
    <cellStyle name="Percent 3 4 2 2 3 5 3 4" xfId="27646" xr:uid="{00000000-0005-0000-0000-00003C6C0000}"/>
    <cellStyle name="Percent 3 4 2 2 3 5 4" xfId="27647" xr:uid="{00000000-0005-0000-0000-00003D6C0000}"/>
    <cellStyle name="Percent 3 4 2 2 3 5 5" xfId="27648" xr:uid="{00000000-0005-0000-0000-00003E6C0000}"/>
    <cellStyle name="Percent 3 4 2 2 3 5 6" xfId="27649" xr:uid="{00000000-0005-0000-0000-00003F6C0000}"/>
    <cellStyle name="Percent 3 4 2 2 3 6" xfId="27650" xr:uid="{00000000-0005-0000-0000-0000406C0000}"/>
    <cellStyle name="Percent 3 4 2 2 3 6 2" xfId="27651" xr:uid="{00000000-0005-0000-0000-0000416C0000}"/>
    <cellStyle name="Percent 3 4 2 2 3 6 3" xfId="27652" xr:uid="{00000000-0005-0000-0000-0000426C0000}"/>
    <cellStyle name="Percent 3 4 2 2 3 6 4" xfId="27653" xr:uid="{00000000-0005-0000-0000-0000436C0000}"/>
    <cellStyle name="Percent 3 4 2 2 3 7" xfId="27654" xr:uid="{00000000-0005-0000-0000-0000446C0000}"/>
    <cellStyle name="Percent 3 4 2 2 3 7 2" xfId="27655" xr:uid="{00000000-0005-0000-0000-0000456C0000}"/>
    <cellStyle name="Percent 3 4 2 2 3 7 3" xfId="27656" xr:uid="{00000000-0005-0000-0000-0000466C0000}"/>
    <cellStyle name="Percent 3 4 2 2 3 7 4" xfId="27657" xr:uid="{00000000-0005-0000-0000-0000476C0000}"/>
    <cellStyle name="Percent 3 4 2 2 3 8" xfId="27658" xr:uid="{00000000-0005-0000-0000-0000486C0000}"/>
    <cellStyle name="Percent 3 4 2 2 3 9" xfId="27659" xr:uid="{00000000-0005-0000-0000-0000496C0000}"/>
    <cellStyle name="Percent 3 4 2 2 4" xfId="27660" xr:uid="{00000000-0005-0000-0000-00004A6C0000}"/>
    <cellStyle name="Percent 3 4 2 2 4 2" xfId="27661" xr:uid="{00000000-0005-0000-0000-00004B6C0000}"/>
    <cellStyle name="Percent 3 4 2 2 4 2 2" xfId="27662" xr:uid="{00000000-0005-0000-0000-00004C6C0000}"/>
    <cellStyle name="Percent 3 4 2 2 4 2 2 2" xfId="27663" xr:uid="{00000000-0005-0000-0000-00004D6C0000}"/>
    <cellStyle name="Percent 3 4 2 2 4 2 2 3" xfId="27664" xr:uid="{00000000-0005-0000-0000-00004E6C0000}"/>
    <cellStyle name="Percent 3 4 2 2 4 2 2 4" xfId="27665" xr:uid="{00000000-0005-0000-0000-00004F6C0000}"/>
    <cellStyle name="Percent 3 4 2 2 4 2 3" xfId="27666" xr:uid="{00000000-0005-0000-0000-0000506C0000}"/>
    <cellStyle name="Percent 3 4 2 2 4 2 3 2" xfId="27667" xr:uid="{00000000-0005-0000-0000-0000516C0000}"/>
    <cellStyle name="Percent 3 4 2 2 4 2 3 3" xfId="27668" xr:uid="{00000000-0005-0000-0000-0000526C0000}"/>
    <cellStyle name="Percent 3 4 2 2 4 2 3 4" xfId="27669" xr:uid="{00000000-0005-0000-0000-0000536C0000}"/>
    <cellStyle name="Percent 3 4 2 2 4 2 4" xfId="27670" xr:uid="{00000000-0005-0000-0000-0000546C0000}"/>
    <cellStyle name="Percent 3 4 2 2 4 2 5" xfId="27671" xr:uid="{00000000-0005-0000-0000-0000556C0000}"/>
    <cellStyle name="Percent 3 4 2 2 4 2 6" xfId="27672" xr:uid="{00000000-0005-0000-0000-0000566C0000}"/>
    <cellStyle name="Percent 3 4 2 2 4 3" xfId="27673" xr:uid="{00000000-0005-0000-0000-0000576C0000}"/>
    <cellStyle name="Percent 3 4 2 2 4 3 2" xfId="27674" xr:uid="{00000000-0005-0000-0000-0000586C0000}"/>
    <cellStyle name="Percent 3 4 2 2 4 3 2 2" xfId="27675" xr:uid="{00000000-0005-0000-0000-0000596C0000}"/>
    <cellStyle name="Percent 3 4 2 2 4 3 2 3" xfId="27676" xr:uid="{00000000-0005-0000-0000-00005A6C0000}"/>
    <cellStyle name="Percent 3 4 2 2 4 3 2 4" xfId="27677" xr:uid="{00000000-0005-0000-0000-00005B6C0000}"/>
    <cellStyle name="Percent 3 4 2 2 4 3 3" xfId="27678" xr:uid="{00000000-0005-0000-0000-00005C6C0000}"/>
    <cellStyle name="Percent 3 4 2 2 4 3 3 2" xfId="27679" xr:uid="{00000000-0005-0000-0000-00005D6C0000}"/>
    <cellStyle name="Percent 3 4 2 2 4 3 3 3" xfId="27680" xr:uid="{00000000-0005-0000-0000-00005E6C0000}"/>
    <cellStyle name="Percent 3 4 2 2 4 3 3 4" xfId="27681" xr:uid="{00000000-0005-0000-0000-00005F6C0000}"/>
    <cellStyle name="Percent 3 4 2 2 4 3 4" xfId="27682" xr:uid="{00000000-0005-0000-0000-0000606C0000}"/>
    <cellStyle name="Percent 3 4 2 2 4 3 5" xfId="27683" xr:uid="{00000000-0005-0000-0000-0000616C0000}"/>
    <cellStyle name="Percent 3 4 2 2 4 3 6" xfId="27684" xr:uid="{00000000-0005-0000-0000-0000626C0000}"/>
    <cellStyle name="Percent 3 4 2 2 4 4" xfId="27685" xr:uid="{00000000-0005-0000-0000-0000636C0000}"/>
    <cellStyle name="Percent 3 4 2 2 4 4 2" xfId="27686" xr:uid="{00000000-0005-0000-0000-0000646C0000}"/>
    <cellStyle name="Percent 3 4 2 2 4 4 3" xfId="27687" xr:uid="{00000000-0005-0000-0000-0000656C0000}"/>
    <cellStyle name="Percent 3 4 2 2 4 4 4" xfId="27688" xr:uid="{00000000-0005-0000-0000-0000666C0000}"/>
    <cellStyle name="Percent 3 4 2 2 4 5" xfId="27689" xr:uid="{00000000-0005-0000-0000-0000676C0000}"/>
    <cellStyle name="Percent 3 4 2 2 4 5 2" xfId="27690" xr:uid="{00000000-0005-0000-0000-0000686C0000}"/>
    <cellStyle name="Percent 3 4 2 2 4 5 3" xfId="27691" xr:uid="{00000000-0005-0000-0000-0000696C0000}"/>
    <cellStyle name="Percent 3 4 2 2 4 5 4" xfId="27692" xr:uid="{00000000-0005-0000-0000-00006A6C0000}"/>
    <cellStyle name="Percent 3 4 2 2 4 6" xfId="27693" xr:uid="{00000000-0005-0000-0000-00006B6C0000}"/>
    <cellStyle name="Percent 3 4 2 2 4 7" xfId="27694" xr:uid="{00000000-0005-0000-0000-00006C6C0000}"/>
    <cellStyle name="Percent 3 4 2 2 4 8" xfId="27695" xr:uid="{00000000-0005-0000-0000-00006D6C0000}"/>
    <cellStyle name="Percent 3 4 2 2 5" xfId="27696" xr:uid="{00000000-0005-0000-0000-00006E6C0000}"/>
    <cellStyle name="Percent 3 4 2 2 5 2" xfId="27697" xr:uid="{00000000-0005-0000-0000-00006F6C0000}"/>
    <cellStyle name="Percent 3 4 2 2 5 2 2" xfId="27698" xr:uid="{00000000-0005-0000-0000-0000706C0000}"/>
    <cellStyle name="Percent 3 4 2 2 5 2 2 2" xfId="27699" xr:uid="{00000000-0005-0000-0000-0000716C0000}"/>
    <cellStyle name="Percent 3 4 2 2 5 2 2 3" xfId="27700" xr:uid="{00000000-0005-0000-0000-0000726C0000}"/>
    <cellStyle name="Percent 3 4 2 2 5 2 2 4" xfId="27701" xr:uid="{00000000-0005-0000-0000-0000736C0000}"/>
    <cellStyle name="Percent 3 4 2 2 5 2 3" xfId="27702" xr:uid="{00000000-0005-0000-0000-0000746C0000}"/>
    <cellStyle name="Percent 3 4 2 2 5 2 3 2" xfId="27703" xr:uid="{00000000-0005-0000-0000-0000756C0000}"/>
    <cellStyle name="Percent 3 4 2 2 5 2 3 3" xfId="27704" xr:uid="{00000000-0005-0000-0000-0000766C0000}"/>
    <cellStyle name="Percent 3 4 2 2 5 2 3 4" xfId="27705" xr:uid="{00000000-0005-0000-0000-0000776C0000}"/>
    <cellStyle name="Percent 3 4 2 2 5 2 4" xfId="27706" xr:uid="{00000000-0005-0000-0000-0000786C0000}"/>
    <cellStyle name="Percent 3 4 2 2 5 2 5" xfId="27707" xr:uid="{00000000-0005-0000-0000-0000796C0000}"/>
    <cellStyle name="Percent 3 4 2 2 5 2 6" xfId="27708" xr:uid="{00000000-0005-0000-0000-00007A6C0000}"/>
    <cellStyle name="Percent 3 4 2 2 5 3" xfId="27709" xr:uid="{00000000-0005-0000-0000-00007B6C0000}"/>
    <cellStyle name="Percent 3 4 2 2 5 3 2" xfId="27710" xr:uid="{00000000-0005-0000-0000-00007C6C0000}"/>
    <cellStyle name="Percent 3 4 2 2 5 3 2 2" xfId="27711" xr:uid="{00000000-0005-0000-0000-00007D6C0000}"/>
    <cellStyle name="Percent 3 4 2 2 5 3 2 3" xfId="27712" xr:uid="{00000000-0005-0000-0000-00007E6C0000}"/>
    <cellStyle name="Percent 3 4 2 2 5 3 2 4" xfId="27713" xr:uid="{00000000-0005-0000-0000-00007F6C0000}"/>
    <cellStyle name="Percent 3 4 2 2 5 3 3" xfId="27714" xr:uid="{00000000-0005-0000-0000-0000806C0000}"/>
    <cellStyle name="Percent 3 4 2 2 5 3 3 2" xfId="27715" xr:uid="{00000000-0005-0000-0000-0000816C0000}"/>
    <cellStyle name="Percent 3 4 2 2 5 3 3 3" xfId="27716" xr:uid="{00000000-0005-0000-0000-0000826C0000}"/>
    <cellStyle name="Percent 3 4 2 2 5 3 3 4" xfId="27717" xr:uid="{00000000-0005-0000-0000-0000836C0000}"/>
    <cellStyle name="Percent 3 4 2 2 5 3 4" xfId="27718" xr:uid="{00000000-0005-0000-0000-0000846C0000}"/>
    <cellStyle name="Percent 3 4 2 2 5 3 5" xfId="27719" xr:uid="{00000000-0005-0000-0000-0000856C0000}"/>
    <cellStyle name="Percent 3 4 2 2 5 3 6" xfId="27720" xr:uid="{00000000-0005-0000-0000-0000866C0000}"/>
    <cellStyle name="Percent 3 4 2 2 5 4" xfId="27721" xr:uid="{00000000-0005-0000-0000-0000876C0000}"/>
    <cellStyle name="Percent 3 4 2 2 5 4 2" xfId="27722" xr:uid="{00000000-0005-0000-0000-0000886C0000}"/>
    <cellStyle name="Percent 3 4 2 2 5 4 3" xfId="27723" xr:uid="{00000000-0005-0000-0000-0000896C0000}"/>
    <cellStyle name="Percent 3 4 2 2 5 4 4" xfId="27724" xr:uid="{00000000-0005-0000-0000-00008A6C0000}"/>
    <cellStyle name="Percent 3 4 2 2 5 5" xfId="27725" xr:uid="{00000000-0005-0000-0000-00008B6C0000}"/>
    <cellStyle name="Percent 3 4 2 2 5 5 2" xfId="27726" xr:uid="{00000000-0005-0000-0000-00008C6C0000}"/>
    <cellStyle name="Percent 3 4 2 2 5 5 3" xfId="27727" xr:uid="{00000000-0005-0000-0000-00008D6C0000}"/>
    <cellStyle name="Percent 3 4 2 2 5 5 4" xfId="27728" xr:uid="{00000000-0005-0000-0000-00008E6C0000}"/>
    <cellStyle name="Percent 3 4 2 2 5 6" xfId="27729" xr:uid="{00000000-0005-0000-0000-00008F6C0000}"/>
    <cellStyle name="Percent 3 4 2 2 5 7" xfId="27730" xr:uid="{00000000-0005-0000-0000-0000906C0000}"/>
    <cellStyle name="Percent 3 4 2 2 5 8" xfId="27731" xr:uid="{00000000-0005-0000-0000-0000916C0000}"/>
    <cellStyle name="Percent 3 4 2 2 6" xfId="27732" xr:uid="{00000000-0005-0000-0000-0000926C0000}"/>
    <cellStyle name="Percent 3 4 2 2 6 2" xfId="27733" xr:uid="{00000000-0005-0000-0000-0000936C0000}"/>
    <cellStyle name="Percent 3 4 2 2 6 2 2" xfId="27734" xr:uid="{00000000-0005-0000-0000-0000946C0000}"/>
    <cellStyle name="Percent 3 4 2 2 6 2 2 2" xfId="27735" xr:uid="{00000000-0005-0000-0000-0000956C0000}"/>
    <cellStyle name="Percent 3 4 2 2 6 2 2 3" xfId="27736" xr:uid="{00000000-0005-0000-0000-0000966C0000}"/>
    <cellStyle name="Percent 3 4 2 2 6 2 2 4" xfId="27737" xr:uid="{00000000-0005-0000-0000-0000976C0000}"/>
    <cellStyle name="Percent 3 4 2 2 6 2 3" xfId="27738" xr:uid="{00000000-0005-0000-0000-0000986C0000}"/>
    <cellStyle name="Percent 3 4 2 2 6 2 3 2" xfId="27739" xr:uid="{00000000-0005-0000-0000-0000996C0000}"/>
    <cellStyle name="Percent 3 4 2 2 6 2 3 3" xfId="27740" xr:uid="{00000000-0005-0000-0000-00009A6C0000}"/>
    <cellStyle name="Percent 3 4 2 2 6 2 3 4" xfId="27741" xr:uid="{00000000-0005-0000-0000-00009B6C0000}"/>
    <cellStyle name="Percent 3 4 2 2 6 2 4" xfId="27742" xr:uid="{00000000-0005-0000-0000-00009C6C0000}"/>
    <cellStyle name="Percent 3 4 2 2 6 2 5" xfId="27743" xr:uid="{00000000-0005-0000-0000-00009D6C0000}"/>
    <cellStyle name="Percent 3 4 2 2 6 2 6" xfId="27744" xr:uid="{00000000-0005-0000-0000-00009E6C0000}"/>
    <cellStyle name="Percent 3 4 2 2 6 3" xfId="27745" xr:uid="{00000000-0005-0000-0000-00009F6C0000}"/>
    <cellStyle name="Percent 3 4 2 2 6 3 2" xfId="27746" xr:uid="{00000000-0005-0000-0000-0000A06C0000}"/>
    <cellStyle name="Percent 3 4 2 2 6 3 2 2" xfId="27747" xr:uid="{00000000-0005-0000-0000-0000A16C0000}"/>
    <cellStyle name="Percent 3 4 2 2 6 3 2 3" xfId="27748" xr:uid="{00000000-0005-0000-0000-0000A26C0000}"/>
    <cellStyle name="Percent 3 4 2 2 6 3 2 4" xfId="27749" xr:uid="{00000000-0005-0000-0000-0000A36C0000}"/>
    <cellStyle name="Percent 3 4 2 2 6 3 3" xfId="27750" xr:uid="{00000000-0005-0000-0000-0000A46C0000}"/>
    <cellStyle name="Percent 3 4 2 2 6 3 3 2" xfId="27751" xr:uid="{00000000-0005-0000-0000-0000A56C0000}"/>
    <cellStyle name="Percent 3 4 2 2 6 3 3 3" xfId="27752" xr:uid="{00000000-0005-0000-0000-0000A66C0000}"/>
    <cellStyle name="Percent 3 4 2 2 6 3 3 4" xfId="27753" xr:uid="{00000000-0005-0000-0000-0000A76C0000}"/>
    <cellStyle name="Percent 3 4 2 2 6 3 4" xfId="27754" xr:uid="{00000000-0005-0000-0000-0000A86C0000}"/>
    <cellStyle name="Percent 3 4 2 2 6 3 5" xfId="27755" xr:uid="{00000000-0005-0000-0000-0000A96C0000}"/>
    <cellStyle name="Percent 3 4 2 2 6 3 6" xfId="27756" xr:uid="{00000000-0005-0000-0000-0000AA6C0000}"/>
    <cellStyle name="Percent 3 4 2 2 6 4" xfId="27757" xr:uid="{00000000-0005-0000-0000-0000AB6C0000}"/>
    <cellStyle name="Percent 3 4 2 2 6 4 2" xfId="27758" xr:uid="{00000000-0005-0000-0000-0000AC6C0000}"/>
    <cellStyle name="Percent 3 4 2 2 6 4 3" xfId="27759" xr:uid="{00000000-0005-0000-0000-0000AD6C0000}"/>
    <cellStyle name="Percent 3 4 2 2 6 4 4" xfId="27760" xr:uid="{00000000-0005-0000-0000-0000AE6C0000}"/>
    <cellStyle name="Percent 3 4 2 2 6 5" xfId="27761" xr:uid="{00000000-0005-0000-0000-0000AF6C0000}"/>
    <cellStyle name="Percent 3 4 2 2 6 5 2" xfId="27762" xr:uid="{00000000-0005-0000-0000-0000B06C0000}"/>
    <cellStyle name="Percent 3 4 2 2 6 5 3" xfId="27763" xr:uid="{00000000-0005-0000-0000-0000B16C0000}"/>
    <cellStyle name="Percent 3 4 2 2 6 5 4" xfId="27764" xr:uid="{00000000-0005-0000-0000-0000B26C0000}"/>
    <cellStyle name="Percent 3 4 2 2 6 6" xfId="27765" xr:uid="{00000000-0005-0000-0000-0000B36C0000}"/>
    <cellStyle name="Percent 3 4 2 2 6 7" xfId="27766" xr:uid="{00000000-0005-0000-0000-0000B46C0000}"/>
    <cellStyle name="Percent 3 4 2 2 6 8" xfId="27767" xr:uid="{00000000-0005-0000-0000-0000B56C0000}"/>
    <cellStyle name="Percent 3 4 2 2 7" xfId="27768" xr:uid="{00000000-0005-0000-0000-0000B66C0000}"/>
    <cellStyle name="Percent 3 4 2 2 7 2" xfId="27769" xr:uid="{00000000-0005-0000-0000-0000B76C0000}"/>
    <cellStyle name="Percent 3 4 2 2 7 2 2" xfId="27770" xr:uid="{00000000-0005-0000-0000-0000B86C0000}"/>
    <cellStyle name="Percent 3 4 2 2 7 2 3" xfId="27771" xr:uid="{00000000-0005-0000-0000-0000B96C0000}"/>
    <cellStyle name="Percent 3 4 2 2 7 2 4" xfId="27772" xr:uid="{00000000-0005-0000-0000-0000BA6C0000}"/>
    <cellStyle name="Percent 3 4 2 2 7 3" xfId="27773" xr:uid="{00000000-0005-0000-0000-0000BB6C0000}"/>
    <cellStyle name="Percent 3 4 2 2 7 3 2" xfId="27774" xr:uid="{00000000-0005-0000-0000-0000BC6C0000}"/>
    <cellStyle name="Percent 3 4 2 2 7 3 3" xfId="27775" xr:uid="{00000000-0005-0000-0000-0000BD6C0000}"/>
    <cellStyle name="Percent 3 4 2 2 7 3 4" xfId="27776" xr:uid="{00000000-0005-0000-0000-0000BE6C0000}"/>
    <cellStyle name="Percent 3 4 2 2 7 4" xfId="27777" xr:uid="{00000000-0005-0000-0000-0000BF6C0000}"/>
    <cellStyle name="Percent 3 4 2 2 7 5" xfId="27778" xr:uid="{00000000-0005-0000-0000-0000C06C0000}"/>
    <cellStyle name="Percent 3 4 2 2 7 6" xfId="27779" xr:uid="{00000000-0005-0000-0000-0000C16C0000}"/>
    <cellStyle name="Percent 3 4 2 2 8" xfId="27780" xr:uid="{00000000-0005-0000-0000-0000C26C0000}"/>
    <cellStyle name="Percent 3 4 2 2 8 2" xfId="27781" xr:uid="{00000000-0005-0000-0000-0000C36C0000}"/>
    <cellStyle name="Percent 3 4 2 2 8 2 2" xfId="27782" xr:uid="{00000000-0005-0000-0000-0000C46C0000}"/>
    <cellStyle name="Percent 3 4 2 2 8 2 3" xfId="27783" xr:uid="{00000000-0005-0000-0000-0000C56C0000}"/>
    <cellStyle name="Percent 3 4 2 2 8 2 4" xfId="27784" xr:uid="{00000000-0005-0000-0000-0000C66C0000}"/>
    <cellStyle name="Percent 3 4 2 2 8 3" xfId="27785" xr:uid="{00000000-0005-0000-0000-0000C76C0000}"/>
    <cellStyle name="Percent 3 4 2 2 8 3 2" xfId="27786" xr:uid="{00000000-0005-0000-0000-0000C86C0000}"/>
    <cellStyle name="Percent 3 4 2 2 8 3 3" xfId="27787" xr:uid="{00000000-0005-0000-0000-0000C96C0000}"/>
    <cellStyle name="Percent 3 4 2 2 8 3 4" xfId="27788" xr:uid="{00000000-0005-0000-0000-0000CA6C0000}"/>
    <cellStyle name="Percent 3 4 2 2 8 4" xfId="27789" xr:uid="{00000000-0005-0000-0000-0000CB6C0000}"/>
    <cellStyle name="Percent 3 4 2 2 8 5" xfId="27790" xr:uid="{00000000-0005-0000-0000-0000CC6C0000}"/>
    <cellStyle name="Percent 3 4 2 2 8 6" xfId="27791" xr:uid="{00000000-0005-0000-0000-0000CD6C0000}"/>
    <cellStyle name="Percent 3 4 2 2 9" xfId="27792" xr:uid="{00000000-0005-0000-0000-0000CE6C0000}"/>
    <cellStyle name="Percent 3 4 2 2 9 2" xfId="27793" xr:uid="{00000000-0005-0000-0000-0000CF6C0000}"/>
    <cellStyle name="Percent 3 4 2 2 9 3" xfId="27794" xr:uid="{00000000-0005-0000-0000-0000D06C0000}"/>
    <cellStyle name="Percent 3 4 2 2 9 4" xfId="27795" xr:uid="{00000000-0005-0000-0000-0000D16C0000}"/>
    <cellStyle name="Percent 3 4 2 3" xfId="27796" xr:uid="{00000000-0005-0000-0000-0000D26C0000}"/>
    <cellStyle name="Percent 3 4 2 3 10" xfId="27797" xr:uid="{00000000-0005-0000-0000-0000D36C0000}"/>
    <cellStyle name="Percent 3 4 2 3 11" xfId="27798" xr:uid="{00000000-0005-0000-0000-0000D46C0000}"/>
    <cellStyle name="Percent 3 4 2 3 12" xfId="27799" xr:uid="{00000000-0005-0000-0000-0000D56C0000}"/>
    <cellStyle name="Percent 3 4 2 3 2" xfId="27800" xr:uid="{00000000-0005-0000-0000-0000D66C0000}"/>
    <cellStyle name="Percent 3 4 2 3 2 10" xfId="27801" xr:uid="{00000000-0005-0000-0000-0000D76C0000}"/>
    <cellStyle name="Percent 3 4 2 3 2 2" xfId="27802" xr:uid="{00000000-0005-0000-0000-0000D86C0000}"/>
    <cellStyle name="Percent 3 4 2 3 2 2 2" xfId="27803" xr:uid="{00000000-0005-0000-0000-0000D96C0000}"/>
    <cellStyle name="Percent 3 4 2 3 2 2 2 2" xfId="27804" xr:uid="{00000000-0005-0000-0000-0000DA6C0000}"/>
    <cellStyle name="Percent 3 4 2 3 2 2 2 2 2" xfId="27805" xr:uid="{00000000-0005-0000-0000-0000DB6C0000}"/>
    <cellStyle name="Percent 3 4 2 3 2 2 2 2 3" xfId="27806" xr:uid="{00000000-0005-0000-0000-0000DC6C0000}"/>
    <cellStyle name="Percent 3 4 2 3 2 2 2 2 4" xfId="27807" xr:uid="{00000000-0005-0000-0000-0000DD6C0000}"/>
    <cellStyle name="Percent 3 4 2 3 2 2 2 3" xfId="27808" xr:uid="{00000000-0005-0000-0000-0000DE6C0000}"/>
    <cellStyle name="Percent 3 4 2 3 2 2 2 3 2" xfId="27809" xr:uid="{00000000-0005-0000-0000-0000DF6C0000}"/>
    <cellStyle name="Percent 3 4 2 3 2 2 2 3 3" xfId="27810" xr:uid="{00000000-0005-0000-0000-0000E06C0000}"/>
    <cellStyle name="Percent 3 4 2 3 2 2 2 3 4" xfId="27811" xr:uid="{00000000-0005-0000-0000-0000E16C0000}"/>
    <cellStyle name="Percent 3 4 2 3 2 2 2 4" xfId="27812" xr:uid="{00000000-0005-0000-0000-0000E26C0000}"/>
    <cellStyle name="Percent 3 4 2 3 2 2 2 5" xfId="27813" xr:uid="{00000000-0005-0000-0000-0000E36C0000}"/>
    <cellStyle name="Percent 3 4 2 3 2 2 2 6" xfId="27814" xr:uid="{00000000-0005-0000-0000-0000E46C0000}"/>
    <cellStyle name="Percent 3 4 2 3 2 2 3" xfId="27815" xr:uid="{00000000-0005-0000-0000-0000E56C0000}"/>
    <cellStyle name="Percent 3 4 2 3 2 2 3 2" xfId="27816" xr:uid="{00000000-0005-0000-0000-0000E66C0000}"/>
    <cellStyle name="Percent 3 4 2 3 2 2 3 2 2" xfId="27817" xr:uid="{00000000-0005-0000-0000-0000E76C0000}"/>
    <cellStyle name="Percent 3 4 2 3 2 2 3 2 3" xfId="27818" xr:uid="{00000000-0005-0000-0000-0000E86C0000}"/>
    <cellStyle name="Percent 3 4 2 3 2 2 3 2 4" xfId="27819" xr:uid="{00000000-0005-0000-0000-0000E96C0000}"/>
    <cellStyle name="Percent 3 4 2 3 2 2 3 3" xfId="27820" xr:uid="{00000000-0005-0000-0000-0000EA6C0000}"/>
    <cellStyle name="Percent 3 4 2 3 2 2 3 3 2" xfId="27821" xr:uid="{00000000-0005-0000-0000-0000EB6C0000}"/>
    <cellStyle name="Percent 3 4 2 3 2 2 3 3 3" xfId="27822" xr:uid="{00000000-0005-0000-0000-0000EC6C0000}"/>
    <cellStyle name="Percent 3 4 2 3 2 2 3 3 4" xfId="27823" xr:uid="{00000000-0005-0000-0000-0000ED6C0000}"/>
    <cellStyle name="Percent 3 4 2 3 2 2 3 4" xfId="27824" xr:uid="{00000000-0005-0000-0000-0000EE6C0000}"/>
    <cellStyle name="Percent 3 4 2 3 2 2 3 5" xfId="27825" xr:uid="{00000000-0005-0000-0000-0000EF6C0000}"/>
    <cellStyle name="Percent 3 4 2 3 2 2 3 6" xfId="27826" xr:uid="{00000000-0005-0000-0000-0000F06C0000}"/>
    <cellStyle name="Percent 3 4 2 3 2 2 4" xfId="27827" xr:uid="{00000000-0005-0000-0000-0000F16C0000}"/>
    <cellStyle name="Percent 3 4 2 3 2 2 4 2" xfId="27828" xr:uid="{00000000-0005-0000-0000-0000F26C0000}"/>
    <cellStyle name="Percent 3 4 2 3 2 2 4 3" xfId="27829" xr:uid="{00000000-0005-0000-0000-0000F36C0000}"/>
    <cellStyle name="Percent 3 4 2 3 2 2 4 4" xfId="27830" xr:uid="{00000000-0005-0000-0000-0000F46C0000}"/>
    <cellStyle name="Percent 3 4 2 3 2 2 5" xfId="27831" xr:uid="{00000000-0005-0000-0000-0000F56C0000}"/>
    <cellStyle name="Percent 3 4 2 3 2 2 5 2" xfId="27832" xr:uid="{00000000-0005-0000-0000-0000F66C0000}"/>
    <cellStyle name="Percent 3 4 2 3 2 2 5 3" xfId="27833" xr:uid="{00000000-0005-0000-0000-0000F76C0000}"/>
    <cellStyle name="Percent 3 4 2 3 2 2 5 4" xfId="27834" xr:uid="{00000000-0005-0000-0000-0000F86C0000}"/>
    <cellStyle name="Percent 3 4 2 3 2 2 6" xfId="27835" xr:uid="{00000000-0005-0000-0000-0000F96C0000}"/>
    <cellStyle name="Percent 3 4 2 3 2 2 7" xfId="27836" xr:uid="{00000000-0005-0000-0000-0000FA6C0000}"/>
    <cellStyle name="Percent 3 4 2 3 2 2 8" xfId="27837" xr:uid="{00000000-0005-0000-0000-0000FB6C0000}"/>
    <cellStyle name="Percent 3 4 2 3 2 3" xfId="27838" xr:uid="{00000000-0005-0000-0000-0000FC6C0000}"/>
    <cellStyle name="Percent 3 4 2 3 2 3 2" xfId="27839" xr:uid="{00000000-0005-0000-0000-0000FD6C0000}"/>
    <cellStyle name="Percent 3 4 2 3 2 3 2 2" xfId="27840" xr:uid="{00000000-0005-0000-0000-0000FE6C0000}"/>
    <cellStyle name="Percent 3 4 2 3 2 3 2 2 2" xfId="27841" xr:uid="{00000000-0005-0000-0000-0000FF6C0000}"/>
    <cellStyle name="Percent 3 4 2 3 2 3 2 2 3" xfId="27842" xr:uid="{00000000-0005-0000-0000-0000006D0000}"/>
    <cellStyle name="Percent 3 4 2 3 2 3 2 2 4" xfId="27843" xr:uid="{00000000-0005-0000-0000-0000016D0000}"/>
    <cellStyle name="Percent 3 4 2 3 2 3 2 3" xfId="27844" xr:uid="{00000000-0005-0000-0000-0000026D0000}"/>
    <cellStyle name="Percent 3 4 2 3 2 3 2 3 2" xfId="27845" xr:uid="{00000000-0005-0000-0000-0000036D0000}"/>
    <cellStyle name="Percent 3 4 2 3 2 3 2 3 3" xfId="27846" xr:uid="{00000000-0005-0000-0000-0000046D0000}"/>
    <cellStyle name="Percent 3 4 2 3 2 3 2 3 4" xfId="27847" xr:uid="{00000000-0005-0000-0000-0000056D0000}"/>
    <cellStyle name="Percent 3 4 2 3 2 3 2 4" xfId="27848" xr:uid="{00000000-0005-0000-0000-0000066D0000}"/>
    <cellStyle name="Percent 3 4 2 3 2 3 2 5" xfId="27849" xr:uid="{00000000-0005-0000-0000-0000076D0000}"/>
    <cellStyle name="Percent 3 4 2 3 2 3 2 6" xfId="27850" xr:uid="{00000000-0005-0000-0000-0000086D0000}"/>
    <cellStyle name="Percent 3 4 2 3 2 3 3" xfId="27851" xr:uid="{00000000-0005-0000-0000-0000096D0000}"/>
    <cellStyle name="Percent 3 4 2 3 2 3 3 2" xfId="27852" xr:uid="{00000000-0005-0000-0000-00000A6D0000}"/>
    <cellStyle name="Percent 3 4 2 3 2 3 3 2 2" xfId="27853" xr:uid="{00000000-0005-0000-0000-00000B6D0000}"/>
    <cellStyle name="Percent 3 4 2 3 2 3 3 2 3" xfId="27854" xr:uid="{00000000-0005-0000-0000-00000C6D0000}"/>
    <cellStyle name="Percent 3 4 2 3 2 3 3 2 4" xfId="27855" xr:uid="{00000000-0005-0000-0000-00000D6D0000}"/>
    <cellStyle name="Percent 3 4 2 3 2 3 3 3" xfId="27856" xr:uid="{00000000-0005-0000-0000-00000E6D0000}"/>
    <cellStyle name="Percent 3 4 2 3 2 3 3 3 2" xfId="27857" xr:uid="{00000000-0005-0000-0000-00000F6D0000}"/>
    <cellStyle name="Percent 3 4 2 3 2 3 3 3 3" xfId="27858" xr:uid="{00000000-0005-0000-0000-0000106D0000}"/>
    <cellStyle name="Percent 3 4 2 3 2 3 3 3 4" xfId="27859" xr:uid="{00000000-0005-0000-0000-0000116D0000}"/>
    <cellStyle name="Percent 3 4 2 3 2 3 3 4" xfId="27860" xr:uid="{00000000-0005-0000-0000-0000126D0000}"/>
    <cellStyle name="Percent 3 4 2 3 2 3 3 5" xfId="27861" xr:uid="{00000000-0005-0000-0000-0000136D0000}"/>
    <cellStyle name="Percent 3 4 2 3 2 3 3 6" xfId="27862" xr:uid="{00000000-0005-0000-0000-0000146D0000}"/>
    <cellStyle name="Percent 3 4 2 3 2 3 4" xfId="27863" xr:uid="{00000000-0005-0000-0000-0000156D0000}"/>
    <cellStyle name="Percent 3 4 2 3 2 3 4 2" xfId="27864" xr:uid="{00000000-0005-0000-0000-0000166D0000}"/>
    <cellStyle name="Percent 3 4 2 3 2 3 4 3" xfId="27865" xr:uid="{00000000-0005-0000-0000-0000176D0000}"/>
    <cellStyle name="Percent 3 4 2 3 2 3 4 4" xfId="27866" xr:uid="{00000000-0005-0000-0000-0000186D0000}"/>
    <cellStyle name="Percent 3 4 2 3 2 3 5" xfId="27867" xr:uid="{00000000-0005-0000-0000-0000196D0000}"/>
    <cellStyle name="Percent 3 4 2 3 2 3 5 2" xfId="27868" xr:uid="{00000000-0005-0000-0000-00001A6D0000}"/>
    <cellStyle name="Percent 3 4 2 3 2 3 5 3" xfId="27869" xr:uid="{00000000-0005-0000-0000-00001B6D0000}"/>
    <cellStyle name="Percent 3 4 2 3 2 3 5 4" xfId="27870" xr:uid="{00000000-0005-0000-0000-00001C6D0000}"/>
    <cellStyle name="Percent 3 4 2 3 2 3 6" xfId="27871" xr:uid="{00000000-0005-0000-0000-00001D6D0000}"/>
    <cellStyle name="Percent 3 4 2 3 2 3 7" xfId="27872" xr:uid="{00000000-0005-0000-0000-00001E6D0000}"/>
    <cellStyle name="Percent 3 4 2 3 2 3 8" xfId="27873" xr:uid="{00000000-0005-0000-0000-00001F6D0000}"/>
    <cellStyle name="Percent 3 4 2 3 2 4" xfId="27874" xr:uid="{00000000-0005-0000-0000-0000206D0000}"/>
    <cellStyle name="Percent 3 4 2 3 2 4 2" xfId="27875" xr:uid="{00000000-0005-0000-0000-0000216D0000}"/>
    <cellStyle name="Percent 3 4 2 3 2 4 2 2" xfId="27876" xr:uid="{00000000-0005-0000-0000-0000226D0000}"/>
    <cellStyle name="Percent 3 4 2 3 2 4 2 3" xfId="27877" xr:uid="{00000000-0005-0000-0000-0000236D0000}"/>
    <cellStyle name="Percent 3 4 2 3 2 4 2 4" xfId="27878" xr:uid="{00000000-0005-0000-0000-0000246D0000}"/>
    <cellStyle name="Percent 3 4 2 3 2 4 3" xfId="27879" xr:uid="{00000000-0005-0000-0000-0000256D0000}"/>
    <cellStyle name="Percent 3 4 2 3 2 4 3 2" xfId="27880" xr:uid="{00000000-0005-0000-0000-0000266D0000}"/>
    <cellStyle name="Percent 3 4 2 3 2 4 3 3" xfId="27881" xr:uid="{00000000-0005-0000-0000-0000276D0000}"/>
    <cellStyle name="Percent 3 4 2 3 2 4 3 4" xfId="27882" xr:uid="{00000000-0005-0000-0000-0000286D0000}"/>
    <cellStyle name="Percent 3 4 2 3 2 4 4" xfId="27883" xr:uid="{00000000-0005-0000-0000-0000296D0000}"/>
    <cellStyle name="Percent 3 4 2 3 2 4 5" xfId="27884" xr:uid="{00000000-0005-0000-0000-00002A6D0000}"/>
    <cellStyle name="Percent 3 4 2 3 2 4 6" xfId="27885" xr:uid="{00000000-0005-0000-0000-00002B6D0000}"/>
    <cellStyle name="Percent 3 4 2 3 2 5" xfId="27886" xr:uid="{00000000-0005-0000-0000-00002C6D0000}"/>
    <cellStyle name="Percent 3 4 2 3 2 5 2" xfId="27887" xr:uid="{00000000-0005-0000-0000-00002D6D0000}"/>
    <cellStyle name="Percent 3 4 2 3 2 5 2 2" xfId="27888" xr:uid="{00000000-0005-0000-0000-00002E6D0000}"/>
    <cellStyle name="Percent 3 4 2 3 2 5 2 3" xfId="27889" xr:uid="{00000000-0005-0000-0000-00002F6D0000}"/>
    <cellStyle name="Percent 3 4 2 3 2 5 2 4" xfId="27890" xr:uid="{00000000-0005-0000-0000-0000306D0000}"/>
    <cellStyle name="Percent 3 4 2 3 2 5 3" xfId="27891" xr:uid="{00000000-0005-0000-0000-0000316D0000}"/>
    <cellStyle name="Percent 3 4 2 3 2 5 3 2" xfId="27892" xr:uid="{00000000-0005-0000-0000-0000326D0000}"/>
    <cellStyle name="Percent 3 4 2 3 2 5 3 3" xfId="27893" xr:uid="{00000000-0005-0000-0000-0000336D0000}"/>
    <cellStyle name="Percent 3 4 2 3 2 5 3 4" xfId="27894" xr:uid="{00000000-0005-0000-0000-0000346D0000}"/>
    <cellStyle name="Percent 3 4 2 3 2 5 4" xfId="27895" xr:uid="{00000000-0005-0000-0000-0000356D0000}"/>
    <cellStyle name="Percent 3 4 2 3 2 5 5" xfId="27896" xr:uid="{00000000-0005-0000-0000-0000366D0000}"/>
    <cellStyle name="Percent 3 4 2 3 2 5 6" xfId="27897" xr:uid="{00000000-0005-0000-0000-0000376D0000}"/>
    <cellStyle name="Percent 3 4 2 3 2 6" xfId="27898" xr:uid="{00000000-0005-0000-0000-0000386D0000}"/>
    <cellStyle name="Percent 3 4 2 3 2 6 2" xfId="27899" xr:uid="{00000000-0005-0000-0000-0000396D0000}"/>
    <cellStyle name="Percent 3 4 2 3 2 6 3" xfId="27900" xr:uid="{00000000-0005-0000-0000-00003A6D0000}"/>
    <cellStyle name="Percent 3 4 2 3 2 6 4" xfId="27901" xr:uid="{00000000-0005-0000-0000-00003B6D0000}"/>
    <cellStyle name="Percent 3 4 2 3 2 7" xfId="27902" xr:uid="{00000000-0005-0000-0000-00003C6D0000}"/>
    <cellStyle name="Percent 3 4 2 3 2 7 2" xfId="27903" xr:uid="{00000000-0005-0000-0000-00003D6D0000}"/>
    <cellStyle name="Percent 3 4 2 3 2 7 3" xfId="27904" xr:uid="{00000000-0005-0000-0000-00003E6D0000}"/>
    <cellStyle name="Percent 3 4 2 3 2 7 4" xfId="27905" xr:uid="{00000000-0005-0000-0000-00003F6D0000}"/>
    <cellStyle name="Percent 3 4 2 3 2 8" xfId="27906" xr:uid="{00000000-0005-0000-0000-0000406D0000}"/>
    <cellStyle name="Percent 3 4 2 3 2 9" xfId="27907" xr:uid="{00000000-0005-0000-0000-0000416D0000}"/>
    <cellStyle name="Percent 3 4 2 3 3" xfId="27908" xr:uid="{00000000-0005-0000-0000-0000426D0000}"/>
    <cellStyle name="Percent 3 4 2 3 3 2" xfId="27909" xr:uid="{00000000-0005-0000-0000-0000436D0000}"/>
    <cellStyle name="Percent 3 4 2 3 3 2 2" xfId="27910" xr:uid="{00000000-0005-0000-0000-0000446D0000}"/>
    <cellStyle name="Percent 3 4 2 3 3 2 2 2" xfId="27911" xr:uid="{00000000-0005-0000-0000-0000456D0000}"/>
    <cellStyle name="Percent 3 4 2 3 3 2 2 3" xfId="27912" xr:uid="{00000000-0005-0000-0000-0000466D0000}"/>
    <cellStyle name="Percent 3 4 2 3 3 2 2 4" xfId="27913" xr:uid="{00000000-0005-0000-0000-0000476D0000}"/>
    <cellStyle name="Percent 3 4 2 3 3 2 3" xfId="27914" xr:uid="{00000000-0005-0000-0000-0000486D0000}"/>
    <cellStyle name="Percent 3 4 2 3 3 2 3 2" xfId="27915" xr:uid="{00000000-0005-0000-0000-0000496D0000}"/>
    <cellStyle name="Percent 3 4 2 3 3 2 3 3" xfId="27916" xr:uid="{00000000-0005-0000-0000-00004A6D0000}"/>
    <cellStyle name="Percent 3 4 2 3 3 2 3 4" xfId="27917" xr:uid="{00000000-0005-0000-0000-00004B6D0000}"/>
    <cellStyle name="Percent 3 4 2 3 3 2 4" xfId="27918" xr:uid="{00000000-0005-0000-0000-00004C6D0000}"/>
    <cellStyle name="Percent 3 4 2 3 3 2 5" xfId="27919" xr:uid="{00000000-0005-0000-0000-00004D6D0000}"/>
    <cellStyle name="Percent 3 4 2 3 3 2 6" xfId="27920" xr:uid="{00000000-0005-0000-0000-00004E6D0000}"/>
    <cellStyle name="Percent 3 4 2 3 3 3" xfId="27921" xr:uid="{00000000-0005-0000-0000-00004F6D0000}"/>
    <cellStyle name="Percent 3 4 2 3 3 3 2" xfId="27922" xr:uid="{00000000-0005-0000-0000-0000506D0000}"/>
    <cellStyle name="Percent 3 4 2 3 3 3 2 2" xfId="27923" xr:uid="{00000000-0005-0000-0000-0000516D0000}"/>
    <cellStyle name="Percent 3 4 2 3 3 3 2 3" xfId="27924" xr:uid="{00000000-0005-0000-0000-0000526D0000}"/>
    <cellStyle name="Percent 3 4 2 3 3 3 2 4" xfId="27925" xr:uid="{00000000-0005-0000-0000-0000536D0000}"/>
    <cellStyle name="Percent 3 4 2 3 3 3 3" xfId="27926" xr:uid="{00000000-0005-0000-0000-0000546D0000}"/>
    <cellStyle name="Percent 3 4 2 3 3 3 3 2" xfId="27927" xr:uid="{00000000-0005-0000-0000-0000556D0000}"/>
    <cellStyle name="Percent 3 4 2 3 3 3 3 3" xfId="27928" xr:uid="{00000000-0005-0000-0000-0000566D0000}"/>
    <cellStyle name="Percent 3 4 2 3 3 3 3 4" xfId="27929" xr:uid="{00000000-0005-0000-0000-0000576D0000}"/>
    <cellStyle name="Percent 3 4 2 3 3 3 4" xfId="27930" xr:uid="{00000000-0005-0000-0000-0000586D0000}"/>
    <cellStyle name="Percent 3 4 2 3 3 3 5" xfId="27931" xr:uid="{00000000-0005-0000-0000-0000596D0000}"/>
    <cellStyle name="Percent 3 4 2 3 3 3 6" xfId="27932" xr:uid="{00000000-0005-0000-0000-00005A6D0000}"/>
    <cellStyle name="Percent 3 4 2 3 3 4" xfId="27933" xr:uid="{00000000-0005-0000-0000-00005B6D0000}"/>
    <cellStyle name="Percent 3 4 2 3 3 4 2" xfId="27934" xr:uid="{00000000-0005-0000-0000-00005C6D0000}"/>
    <cellStyle name="Percent 3 4 2 3 3 4 3" xfId="27935" xr:uid="{00000000-0005-0000-0000-00005D6D0000}"/>
    <cellStyle name="Percent 3 4 2 3 3 4 4" xfId="27936" xr:uid="{00000000-0005-0000-0000-00005E6D0000}"/>
    <cellStyle name="Percent 3 4 2 3 3 5" xfId="27937" xr:uid="{00000000-0005-0000-0000-00005F6D0000}"/>
    <cellStyle name="Percent 3 4 2 3 3 5 2" xfId="27938" xr:uid="{00000000-0005-0000-0000-0000606D0000}"/>
    <cellStyle name="Percent 3 4 2 3 3 5 3" xfId="27939" xr:uid="{00000000-0005-0000-0000-0000616D0000}"/>
    <cellStyle name="Percent 3 4 2 3 3 5 4" xfId="27940" xr:uid="{00000000-0005-0000-0000-0000626D0000}"/>
    <cellStyle name="Percent 3 4 2 3 3 6" xfId="27941" xr:uid="{00000000-0005-0000-0000-0000636D0000}"/>
    <cellStyle name="Percent 3 4 2 3 3 7" xfId="27942" xr:uid="{00000000-0005-0000-0000-0000646D0000}"/>
    <cellStyle name="Percent 3 4 2 3 3 8" xfId="27943" xr:uid="{00000000-0005-0000-0000-0000656D0000}"/>
    <cellStyle name="Percent 3 4 2 3 4" xfId="27944" xr:uid="{00000000-0005-0000-0000-0000666D0000}"/>
    <cellStyle name="Percent 3 4 2 3 4 2" xfId="27945" xr:uid="{00000000-0005-0000-0000-0000676D0000}"/>
    <cellStyle name="Percent 3 4 2 3 4 2 2" xfId="27946" xr:uid="{00000000-0005-0000-0000-0000686D0000}"/>
    <cellStyle name="Percent 3 4 2 3 4 2 2 2" xfId="27947" xr:uid="{00000000-0005-0000-0000-0000696D0000}"/>
    <cellStyle name="Percent 3 4 2 3 4 2 2 3" xfId="27948" xr:uid="{00000000-0005-0000-0000-00006A6D0000}"/>
    <cellStyle name="Percent 3 4 2 3 4 2 2 4" xfId="27949" xr:uid="{00000000-0005-0000-0000-00006B6D0000}"/>
    <cellStyle name="Percent 3 4 2 3 4 2 3" xfId="27950" xr:uid="{00000000-0005-0000-0000-00006C6D0000}"/>
    <cellStyle name="Percent 3 4 2 3 4 2 3 2" xfId="27951" xr:uid="{00000000-0005-0000-0000-00006D6D0000}"/>
    <cellStyle name="Percent 3 4 2 3 4 2 3 3" xfId="27952" xr:uid="{00000000-0005-0000-0000-00006E6D0000}"/>
    <cellStyle name="Percent 3 4 2 3 4 2 3 4" xfId="27953" xr:uid="{00000000-0005-0000-0000-00006F6D0000}"/>
    <cellStyle name="Percent 3 4 2 3 4 2 4" xfId="27954" xr:uid="{00000000-0005-0000-0000-0000706D0000}"/>
    <cellStyle name="Percent 3 4 2 3 4 2 5" xfId="27955" xr:uid="{00000000-0005-0000-0000-0000716D0000}"/>
    <cellStyle name="Percent 3 4 2 3 4 2 6" xfId="27956" xr:uid="{00000000-0005-0000-0000-0000726D0000}"/>
    <cellStyle name="Percent 3 4 2 3 4 3" xfId="27957" xr:uid="{00000000-0005-0000-0000-0000736D0000}"/>
    <cellStyle name="Percent 3 4 2 3 4 3 2" xfId="27958" xr:uid="{00000000-0005-0000-0000-0000746D0000}"/>
    <cellStyle name="Percent 3 4 2 3 4 3 2 2" xfId="27959" xr:uid="{00000000-0005-0000-0000-0000756D0000}"/>
    <cellStyle name="Percent 3 4 2 3 4 3 2 3" xfId="27960" xr:uid="{00000000-0005-0000-0000-0000766D0000}"/>
    <cellStyle name="Percent 3 4 2 3 4 3 2 4" xfId="27961" xr:uid="{00000000-0005-0000-0000-0000776D0000}"/>
    <cellStyle name="Percent 3 4 2 3 4 3 3" xfId="27962" xr:uid="{00000000-0005-0000-0000-0000786D0000}"/>
    <cellStyle name="Percent 3 4 2 3 4 3 3 2" xfId="27963" xr:uid="{00000000-0005-0000-0000-0000796D0000}"/>
    <cellStyle name="Percent 3 4 2 3 4 3 3 3" xfId="27964" xr:uid="{00000000-0005-0000-0000-00007A6D0000}"/>
    <cellStyle name="Percent 3 4 2 3 4 3 3 4" xfId="27965" xr:uid="{00000000-0005-0000-0000-00007B6D0000}"/>
    <cellStyle name="Percent 3 4 2 3 4 3 4" xfId="27966" xr:uid="{00000000-0005-0000-0000-00007C6D0000}"/>
    <cellStyle name="Percent 3 4 2 3 4 3 5" xfId="27967" xr:uid="{00000000-0005-0000-0000-00007D6D0000}"/>
    <cellStyle name="Percent 3 4 2 3 4 3 6" xfId="27968" xr:uid="{00000000-0005-0000-0000-00007E6D0000}"/>
    <cellStyle name="Percent 3 4 2 3 4 4" xfId="27969" xr:uid="{00000000-0005-0000-0000-00007F6D0000}"/>
    <cellStyle name="Percent 3 4 2 3 4 4 2" xfId="27970" xr:uid="{00000000-0005-0000-0000-0000806D0000}"/>
    <cellStyle name="Percent 3 4 2 3 4 4 3" xfId="27971" xr:uid="{00000000-0005-0000-0000-0000816D0000}"/>
    <cellStyle name="Percent 3 4 2 3 4 4 4" xfId="27972" xr:uid="{00000000-0005-0000-0000-0000826D0000}"/>
    <cellStyle name="Percent 3 4 2 3 4 5" xfId="27973" xr:uid="{00000000-0005-0000-0000-0000836D0000}"/>
    <cellStyle name="Percent 3 4 2 3 4 5 2" xfId="27974" xr:uid="{00000000-0005-0000-0000-0000846D0000}"/>
    <cellStyle name="Percent 3 4 2 3 4 5 3" xfId="27975" xr:uid="{00000000-0005-0000-0000-0000856D0000}"/>
    <cellStyle name="Percent 3 4 2 3 4 5 4" xfId="27976" xr:uid="{00000000-0005-0000-0000-0000866D0000}"/>
    <cellStyle name="Percent 3 4 2 3 4 6" xfId="27977" xr:uid="{00000000-0005-0000-0000-0000876D0000}"/>
    <cellStyle name="Percent 3 4 2 3 4 7" xfId="27978" xr:uid="{00000000-0005-0000-0000-0000886D0000}"/>
    <cellStyle name="Percent 3 4 2 3 4 8" xfId="27979" xr:uid="{00000000-0005-0000-0000-0000896D0000}"/>
    <cellStyle name="Percent 3 4 2 3 5" xfId="27980" xr:uid="{00000000-0005-0000-0000-00008A6D0000}"/>
    <cellStyle name="Percent 3 4 2 3 5 2" xfId="27981" xr:uid="{00000000-0005-0000-0000-00008B6D0000}"/>
    <cellStyle name="Percent 3 4 2 3 5 2 2" xfId="27982" xr:uid="{00000000-0005-0000-0000-00008C6D0000}"/>
    <cellStyle name="Percent 3 4 2 3 5 2 2 2" xfId="27983" xr:uid="{00000000-0005-0000-0000-00008D6D0000}"/>
    <cellStyle name="Percent 3 4 2 3 5 2 2 3" xfId="27984" xr:uid="{00000000-0005-0000-0000-00008E6D0000}"/>
    <cellStyle name="Percent 3 4 2 3 5 2 2 4" xfId="27985" xr:uid="{00000000-0005-0000-0000-00008F6D0000}"/>
    <cellStyle name="Percent 3 4 2 3 5 2 3" xfId="27986" xr:uid="{00000000-0005-0000-0000-0000906D0000}"/>
    <cellStyle name="Percent 3 4 2 3 5 2 3 2" xfId="27987" xr:uid="{00000000-0005-0000-0000-0000916D0000}"/>
    <cellStyle name="Percent 3 4 2 3 5 2 3 3" xfId="27988" xr:uid="{00000000-0005-0000-0000-0000926D0000}"/>
    <cellStyle name="Percent 3 4 2 3 5 2 3 4" xfId="27989" xr:uid="{00000000-0005-0000-0000-0000936D0000}"/>
    <cellStyle name="Percent 3 4 2 3 5 2 4" xfId="27990" xr:uid="{00000000-0005-0000-0000-0000946D0000}"/>
    <cellStyle name="Percent 3 4 2 3 5 2 5" xfId="27991" xr:uid="{00000000-0005-0000-0000-0000956D0000}"/>
    <cellStyle name="Percent 3 4 2 3 5 2 6" xfId="27992" xr:uid="{00000000-0005-0000-0000-0000966D0000}"/>
    <cellStyle name="Percent 3 4 2 3 5 3" xfId="27993" xr:uid="{00000000-0005-0000-0000-0000976D0000}"/>
    <cellStyle name="Percent 3 4 2 3 5 3 2" xfId="27994" xr:uid="{00000000-0005-0000-0000-0000986D0000}"/>
    <cellStyle name="Percent 3 4 2 3 5 3 2 2" xfId="27995" xr:uid="{00000000-0005-0000-0000-0000996D0000}"/>
    <cellStyle name="Percent 3 4 2 3 5 3 2 3" xfId="27996" xr:uid="{00000000-0005-0000-0000-00009A6D0000}"/>
    <cellStyle name="Percent 3 4 2 3 5 3 2 4" xfId="27997" xr:uid="{00000000-0005-0000-0000-00009B6D0000}"/>
    <cellStyle name="Percent 3 4 2 3 5 3 3" xfId="27998" xr:uid="{00000000-0005-0000-0000-00009C6D0000}"/>
    <cellStyle name="Percent 3 4 2 3 5 3 3 2" xfId="27999" xr:uid="{00000000-0005-0000-0000-00009D6D0000}"/>
    <cellStyle name="Percent 3 4 2 3 5 3 3 3" xfId="28000" xr:uid="{00000000-0005-0000-0000-00009E6D0000}"/>
    <cellStyle name="Percent 3 4 2 3 5 3 3 4" xfId="28001" xr:uid="{00000000-0005-0000-0000-00009F6D0000}"/>
    <cellStyle name="Percent 3 4 2 3 5 3 4" xfId="28002" xr:uid="{00000000-0005-0000-0000-0000A06D0000}"/>
    <cellStyle name="Percent 3 4 2 3 5 3 5" xfId="28003" xr:uid="{00000000-0005-0000-0000-0000A16D0000}"/>
    <cellStyle name="Percent 3 4 2 3 5 3 6" xfId="28004" xr:uid="{00000000-0005-0000-0000-0000A26D0000}"/>
    <cellStyle name="Percent 3 4 2 3 5 4" xfId="28005" xr:uid="{00000000-0005-0000-0000-0000A36D0000}"/>
    <cellStyle name="Percent 3 4 2 3 5 4 2" xfId="28006" xr:uid="{00000000-0005-0000-0000-0000A46D0000}"/>
    <cellStyle name="Percent 3 4 2 3 5 4 3" xfId="28007" xr:uid="{00000000-0005-0000-0000-0000A56D0000}"/>
    <cellStyle name="Percent 3 4 2 3 5 4 4" xfId="28008" xr:uid="{00000000-0005-0000-0000-0000A66D0000}"/>
    <cellStyle name="Percent 3 4 2 3 5 5" xfId="28009" xr:uid="{00000000-0005-0000-0000-0000A76D0000}"/>
    <cellStyle name="Percent 3 4 2 3 5 5 2" xfId="28010" xr:uid="{00000000-0005-0000-0000-0000A86D0000}"/>
    <cellStyle name="Percent 3 4 2 3 5 5 3" xfId="28011" xr:uid="{00000000-0005-0000-0000-0000A96D0000}"/>
    <cellStyle name="Percent 3 4 2 3 5 5 4" xfId="28012" xr:uid="{00000000-0005-0000-0000-0000AA6D0000}"/>
    <cellStyle name="Percent 3 4 2 3 5 6" xfId="28013" xr:uid="{00000000-0005-0000-0000-0000AB6D0000}"/>
    <cellStyle name="Percent 3 4 2 3 5 7" xfId="28014" xr:uid="{00000000-0005-0000-0000-0000AC6D0000}"/>
    <cellStyle name="Percent 3 4 2 3 5 8" xfId="28015" xr:uid="{00000000-0005-0000-0000-0000AD6D0000}"/>
    <cellStyle name="Percent 3 4 2 3 6" xfId="28016" xr:uid="{00000000-0005-0000-0000-0000AE6D0000}"/>
    <cellStyle name="Percent 3 4 2 3 6 2" xfId="28017" xr:uid="{00000000-0005-0000-0000-0000AF6D0000}"/>
    <cellStyle name="Percent 3 4 2 3 6 2 2" xfId="28018" xr:uid="{00000000-0005-0000-0000-0000B06D0000}"/>
    <cellStyle name="Percent 3 4 2 3 6 2 3" xfId="28019" xr:uid="{00000000-0005-0000-0000-0000B16D0000}"/>
    <cellStyle name="Percent 3 4 2 3 6 2 4" xfId="28020" xr:uid="{00000000-0005-0000-0000-0000B26D0000}"/>
    <cellStyle name="Percent 3 4 2 3 6 3" xfId="28021" xr:uid="{00000000-0005-0000-0000-0000B36D0000}"/>
    <cellStyle name="Percent 3 4 2 3 6 3 2" xfId="28022" xr:uid="{00000000-0005-0000-0000-0000B46D0000}"/>
    <cellStyle name="Percent 3 4 2 3 6 3 3" xfId="28023" xr:uid="{00000000-0005-0000-0000-0000B56D0000}"/>
    <cellStyle name="Percent 3 4 2 3 6 3 4" xfId="28024" xr:uid="{00000000-0005-0000-0000-0000B66D0000}"/>
    <cellStyle name="Percent 3 4 2 3 6 4" xfId="28025" xr:uid="{00000000-0005-0000-0000-0000B76D0000}"/>
    <cellStyle name="Percent 3 4 2 3 6 5" xfId="28026" xr:uid="{00000000-0005-0000-0000-0000B86D0000}"/>
    <cellStyle name="Percent 3 4 2 3 6 6" xfId="28027" xr:uid="{00000000-0005-0000-0000-0000B96D0000}"/>
    <cellStyle name="Percent 3 4 2 3 7" xfId="28028" xr:uid="{00000000-0005-0000-0000-0000BA6D0000}"/>
    <cellStyle name="Percent 3 4 2 3 7 2" xfId="28029" xr:uid="{00000000-0005-0000-0000-0000BB6D0000}"/>
    <cellStyle name="Percent 3 4 2 3 7 2 2" xfId="28030" xr:uid="{00000000-0005-0000-0000-0000BC6D0000}"/>
    <cellStyle name="Percent 3 4 2 3 7 2 3" xfId="28031" xr:uid="{00000000-0005-0000-0000-0000BD6D0000}"/>
    <cellStyle name="Percent 3 4 2 3 7 2 4" xfId="28032" xr:uid="{00000000-0005-0000-0000-0000BE6D0000}"/>
    <cellStyle name="Percent 3 4 2 3 7 3" xfId="28033" xr:uid="{00000000-0005-0000-0000-0000BF6D0000}"/>
    <cellStyle name="Percent 3 4 2 3 7 3 2" xfId="28034" xr:uid="{00000000-0005-0000-0000-0000C06D0000}"/>
    <cellStyle name="Percent 3 4 2 3 7 3 3" xfId="28035" xr:uid="{00000000-0005-0000-0000-0000C16D0000}"/>
    <cellStyle name="Percent 3 4 2 3 7 3 4" xfId="28036" xr:uid="{00000000-0005-0000-0000-0000C26D0000}"/>
    <cellStyle name="Percent 3 4 2 3 7 4" xfId="28037" xr:uid="{00000000-0005-0000-0000-0000C36D0000}"/>
    <cellStyle name="Percent 3 4 2 3 7 5" xfId="28038" xr:uid="{00000000-0005-0000-0000-0000C46D0000}"/>
    <cellStyle name="Percent 3 4 2 3 7 6" xfId="28039" xr:uid="{00000000-0005-0000-0000-0000C56D0000}"/>
    <cellStyle name="Percent 3 4 2 3 8" xfId="28040" xr:uid="{00000000-0005-0000-0000-0000C66D0000}"/>
    <cellStyle name="Percent 3 4 2 3 8 2" xfId="28041" xr:uid="{00000000-0005-0000-0000-0000C76D0000}"/>
    <cellStyle name="Percent 3 4 2 3 8 3" xfId="28042" xr:uid="{00000000-0005-0000-0000-0000C86D0000}"/>
    <cellStyle name="Percent 3 4 2 3 8 4" xfId="28043" xr:uid="{00000000-0005-0000-0000-0000C96D0000}"/>
    <cellStyle name="Percent 3 4 2 3 9" xfId="28044" xr:uid="{00000000-0005-0000-0000-0000CA6D0000}"/>
    <cellStyle name="Percent 3 4 2 3 9 2" xfId="28045" xr:uid="{00000000-0005-0000-0000-0000CB6D0000}"/>
    <cellStyle name="Percent 3 4 2 3 9 3" xfId="28046" xr:uid="{00000000-0005-0000-0000-0000CC6D0000}"/>
    <cellStyle name="Percent 3 4 2 3 9 4" xfId="28047" xr:uid="{00000000-0005-0000-0000-0000CD6D0000}"/>
    <cellStyle name="Percent 3 4 2 4" xfId="28048" xr:uid="{00000000-0005-0000-0000-0000CE6D0000}"/>
    <cellStyle name="Percent 3 4 2 4 10" xfId="28049" xr:uid="{00000000-0005-0000-0000-0000CF6D0000}"/>
    <cellStyle name="Percent 3 4 2 4 2" xfId="28050" xr:uid="{00000000-0005-0000-0000-0000D06D0000}"/>
    <cellStyle name="Percent 3 4 2 4 2 2" xfId="28051" xr:uid="{00000000-0005-0000-0000-0000D16D0000}"/>
    <cellStyle name="Percent 3 4 2 4 2 2 2" xfId="28052" xr:uid="{00000000-0005-0000-0000-0000D26D0000}"/>
    <cellStyle name="Percent 3 4 2 4 2 2 2 2" xfId="28053" xr:uid="{00000000-0005-0000-0000-0000D36D0000}"/>
    <cellStyle name="Percent 3 4 2 4 2 2 2 3" xfId="28054" xr:uid="{00000000-0005-0000-0000-0000D46D0000}"/>
    <cellStyle name="Percent 3 4 2 4 2 2 2 4" xfId="28055" xr:uid="{00000000-0005-0000-0000-0000D56D0000}"/>
    <cellStyle name="Percent 3 4 2 4 2 2 3" xfId="28056" xr:uid="{00000000-0005-0000-0000-0000D66D0000}"/>
    <cellStyle name="Percent 3 4 2 4 2 2 3 2" xfId="28057" xr:uid="{00000000-0005-0000-0000-0000D76D0000}"/>
    <cellStyle name="Percent 3 4 2 4 2 2 3 3" xfId="28058" xr:uid="{00000000-0005-0000-0000-0000D86D0000}"/>
    <cellStyle name="Percent 3 4 2 4 2 2 3 4" xfId="28059" xr:uid="{00000000-0005-0000-0000-0000D96D0000}"/>
    <cellStyle name="Percent 3 4 2 4 2 2 4" xfId="28060" xr:uid="{00000000-0005-0000-0000-0000DA6D0000}"/>
    <cellStyle name="Percent 3 4 2 4 2 2 5" xfId="28061" xr:uid="{00000000-0005-0000-0000-0000DB6D0000}"/>
    <cellStyle name="Percent 3 4 2 4 2 2 6" xfId="28062" xr:uid="{00000000-0005-0000-0000-0000DC6D0000}"/>
    <cellStyle name="Percent 3 4 2 4 2 3" xfId="28063" xr:uid="{00000000-0005-0000-0000-0000DD6D0000}"/>
    <cellStyle name="Percent 3 4 2 4 2 3 2" xfId="28064" xr:uid="{00000000-0005-0000-0000-0000DE6D0000}"/>
    <cellStyle name="Percent 3 4 2 4 2 3 2 2" xfId="28065" xr:uid="{00000000-0005-0000-0000-0000DF6D0000}"/>
    <cellStyle name="Percent 3 4 2 4 2 3 2 3" xfId="28066" xr:uid="{00000000-0005-0000-0000-0000E06D0000}"/>
    <cellStyle name="Percent 3 4 2 4 2 3 2 4" xfId="28067" xr:uid="{00000000-0005-0000-0000-0000E16D0000}"/>
    <cellStyle name="Percent 3 4 2 4 2 3 3" xfId="28068" xr:uid="{00000000-0005-0000-0000-0000E26D0000}"/>
    <cellStyle name="Percent 3 4 2 4 2 3 3 2" xfId="28069" xr:uid="{00000000-0005-0000-0000-0000E36D0000}"/>
    <cellStyle name="Percent 3 4 2 4 2 3 3 3" xfId="28070" xr:uid="{00000000-0005-0000-0000-0000E46D0000}"/>
    <cellStyle name="Percent 3 4 2 4 2 3 3 4" xfId="28071" xr:uid="{00000000-0005-0000-0000-0000E56D0000}"/>
    <cellStyle name="Percent 3 4 2 4 2 3 4" xfId="28072" xr:uid="{00000000-0005-0000-0000-0000E66D0000}"/>
    <cellStyle name="Percent 3 4 2 4 2 3 5" xfId="28073" xr:uid="{00000000-0005-0000-0000-0000E76D0000}"/>
    <cellStyle name="Percent 3 4 2 4 2 3 6" xfId="28074" xr:uid="{00000000-0005-0000-0000-0000E86D0000}"/>
    <cellStyle name="Percent 3 4 2 4 2 4" xfId="28075" xr:uid="{00000000-0005-0000-0000-0000E96D0000}"/>
    <cellStyle name="Percent 3 4 2 4 2 4 2" xfId="28076" xr:uid="{00000000-0005-0000-0000-0000EA6D0000}"/>
    <cellStyle name="Percent 3 4 2 4 2 4 3" xfId="28077" xr:uid="{00000000-0005-0000-0000-0000EB6D0000}"/>
    <cellStyle name="Percent 3 4 2 4 2 4 4" xfId="28078" xr:uid="{00000000-0005-0000-0000-0000EC6D0000}"/>
    <cellStyle name="Percent 3 4 2 4 2 5" xfId="28079" xr:uid="{00000000-0005-0000-0000-0000ED6D0000}"/>
    <cellStyle name="Percent 3 4 2 4 2 5 2" xfId="28080" xr:uid="{00000000-0005-0000-0000-0000EE6D0000}"/>
    <cellStyle name="Percent 3 4 2 4 2 5 3" xfId="28081" xr:uid="{00000000-0005-0000-0000-0000EF6D0000}"/>
    <cellStyle name="Percent 3 4 2 4 2 5 4" xfId="28082" xr:uid="{00000000-0005-0000-0000-0000F06D0000}"/>
    <cellStyle name="Percent 3 4 2 4 2 6" xfId="28083" xr:uid="{00000000-0005-0000-0000-0000F16D0000}"/>
    <cellStyle name="Percent 3 4 2 4 2 7" xfId="28084" xr:uid="{00000000-0005-0000-0000-0000F26D0000}"/>
    <cellStyle name="Percent 3 4 2 4 2 8" xfId="28085" xr:uid="{00000000-0005-0000-0000-0000F36D0000}"/>
    <cellStyle name="Percent 3 4 2 4 3" xfId="28086" xr:uid="{00000000-0005-0000-0000-0000F46D0000}"/>
    <cellStyle name="Percent 3 4 2 4 3 2" xfId="28087" xr:uid="{00000000-0005-0000-0000-0000F56D0000}"/>
    <cellStyle name="Percent 3 4 2 4 3 2 2" xfId="28088" xr:uid="{00000000-0005-0000-0000-0000F66D0000}"/>
    <cellStyle name="Percent 3 4 2 4 3 2 2 2" xfId="28089" xr:uid="{00000000-0005-0000-0000-0000F76D0000}"/>
    <cellStyle name="Percent 3 4 2 4 3 2 2 3" xfId="28090" xr:uid="{00000000-0005-0000-0000-0000F86D0000}"/>
    <cellStyle name="Percent 3 4 2 4 3 2 2 4" xfId="28091" xr:uid="{00000000-0005-0000-0000-0000F96D0000}"/>
    <cellStyle name="Percent 3 4 2 4 3 2 3" xfId="28092" xr:uid="{00000000-0005-0000-0000-0000FA6D0000}"/>
    <cellStyle name="Percent 3 4 2 4 3 2 3 2" xfId="28093" xr:uid="{00000000-0005-0000-0000-0000FB6D0000}"/>
    <cellStyle name="Percent 3 4 2 4 3 2 3 3" xfId="28094" xr:uid="{00000000-0005-0000-0000-0000FC6D0000}"/>
    <cellStyle name="Percent 3 4 2 4 3 2 3 4" xfId="28095" xr:uid="{00000000-0005-0000-0000-0000FD6D0000}"/>
    <cellStyle name="Percent 3 4 2 4 3 2 4" xfId="28096" xr:uid="{00000000-0005-0000-0000-0000FE6D0000}"/>
    <cellStyle name="Percent 3 4 2 4 3 2 5" xfId="28097" xr:uid="{00000000-0005-0000-0000-0000FF6D0000}"/>
    <cellStyle name="Percent 3 4 2 4 3 2 6" xfId="28098" xr:uid="{00000000-0005-0000-0000-0000006E0000}"/>
    <cellStyle name="Percent 3 4 2 4 3 3" xfId="28099" xr:uid="{00000000-0005-0000-0000-0000016E0000}"/>
    <cellStyle name="Percent 3 4 2 4 3 3 2" xfId="28100" xr:uid="{00000000-0005-0000-0000-0000026E0000}"/>
    <cellStyle name="Percent 3 4 2 4 3 3 2 2" xfId="28101" xr:uid="{00000000-0005-0000-0000-0000036E0000}"/>
    <cellStyle name="Percent 3 4 2 4 3 3 2 3" xfId="28102" xr:uid="{00000000-0005-0000-0000-0000046E0000}"/>
    <cellStyle name="Percent 3 4 2 4 3 3 2 4" xfId="28103" xr:uid="{00000000-0005-0000-0000-0000056E0000}"/>
    <cellStyle name="Percent 3 4 2 4 3 3 3" xfId="28104" xr:uid="{00000000-0005-0000-0000-0000066E0000}"/>
    <cellStyle name="Percent 3 4 2 4 3 3 3 2" xfId="28105" xr:uid="{00000000-0005-0000-0000-0000076E0000}"/>
    <cellStyle name="Percent 3 4 2 4 3 3 3 3" xfId="28106" xr:uid="{00000000-0005-0000-0000-0000086E0000}"/>
    <cellStyle name="Percent 3 4 2 4 3 3 3 4" xfId="28107" xr:uid="{00000000-0005-0000-0000-0000096E0000}"/>
    <cellStyle name="Percent 3 4 2 4 3 3 4" xfId="28108" xr:uid="{00000000-0005-0000-0000-00000A6E0000}"/>
    <cellStyle name="Percent 3 4 2 4 3 3 5" xfId="28109" xr:uid="{00000000-0005-0000-0000-00000B6E0000}"/>
    <cellStyle name="Percent 3 4 2 4 3 3 6" xfId="28110" xr:uid="{00000000-0005-0000-0000-00000C6E0000}"/>
    <cellStyle name="Percent 3 4 2 4 3 4" xfId="28111" xr:uid="{00000000-0005-0000-0000-00000D6E0000}"/>
    <cellStyle name="Percent 3 4 2 4 3 4 2" xfId="28112" xr:uid="{00000000-0005-0000-0000-00000E6E0000}"/>
    <cellStyle name="Percent 3 4 2 4 3 4 3" xfId="28113" xr:uid="{00000000-0005-0000-0000-00000F6E0000}"/>
    <cellStyle name="Percent 3 4 2 4 3 4 4" xfId="28114" xr:uid="{00000000-0005-0000-0000-0000106E0000}"/>
    <cellStyle name="Percent 3 4 2 4 3 5" xfId="28115" xr:uid="{00000000-0005-0000-0000-0000116E0000}"/>
    <cellStyle name="Percent 3 4 2 4 3 5 2" xfId="28116" xr:uid="{00000000-0005-0000-0000-0000126E0000}"/>
    <cellStyle name="Percent 3 4 2 4 3 5 3" xfId="28117" xr:uid="{00000000-0005-0000-0000-0000136E0000}"/>
    <cellStyle name="Percent 3 4 2 4 3 5 4" xfId="28118" xr:uid="{00000000-0005-0000-0000-0000146E0000}"/>
    <cellStyle name="Percent 3 4 2 4 3 6" xfId="28119" xr:uid="{00000000-0005-0000-0000-0000156E0000}"/>
    <cellStyle name="Percent 3 4 2 4 3 7" xfId="28120" xr:uid="{00000000-0005-0000-0000-0000166E0000}"/>
    <cellStyle name="Percent 3 4 2 4 3 8" xfId="28121" xr:uid="{00000000-0005-0000-0000-0000176E0000}"/>
    <cellStyle name="Percent 3 4 2 4 4" xfId="28122" xr:uid="{00000000-0005-0000-0000-0000186E0000}"/>
    <cellStyle name="Percent 3 4 2 4 4 2" xfId="28123" xr:uid="{00000000-0005-0000-0000-0000196E0000}"/>
    <cellStyle name="Percent 3 4 2 4 4 2 2" xfId="28124" xr:uid="{00000000-0005-0000-0000-00001A6E0000}"/>
    <cellStyle name="Percent 3 4 2 4 4 2 3" xfId="28125" xr:uid="{00000000-0005-0000-0000-00001B6E0000}"/>
    <cellStyle name="Percent 3 4 2 4 4 2 4" xfId="28126" xr:uid="{00000000-0005-0000-0000-00001C6E0000}"/>
    <cellStyle name="Percent 3 4 2 4 4 3" xfId="28127" xr:uid="{00000000-0005-0000-0000-00001D6E0000}"/>
    <cellStyle name="Percent 3 4 2 4 4 3 2" xfId="28128" xr:uid="{00000000-0005-0000-0000-00001E6E0000}"/>
    <cellStyle name="Percent 3 4 2 4 4 3 3" xfId="28129" xr:uid="{00000000-0005-0000-0000-00001F6E0000}"/>
    <cellStyle name="Percent 3 4 2 4 4 3 4" xfId="28130" xr:uid="{00000000-0005-0000-0000-0000206E0000}"/>
    <cellStyle name="Percent 3 4 2 4 4 4" xfId="28131" xr:uid="{00000000-0005-0000-0000-0000216E0000}"/>
    <cellStyle name="Percent 3 4 2 4 4 5" xfId="28132" xr:uid="{00000000-0005-0000-0000-0000226E0000}"/>
    <cellStyle name="Percent 3 4 2 4 4 6" xfId="28133" xr:uid="{00000000-0005-0000-0000-0000236E0000}"/>
    <cellStyle name="Percent 3 4 2 4 5" xfId="28134" xr:uid="{00000000-0005-0000-0000-0000246E0000}"/>
    <cellStyle name="Percent 3 4 2 4 5 2" xfId="28135" xr:uid="{00000000-0005-0000-0000-0000256E0000}"/>
    <cellStyle name="Percent 3 4 2 4 5 2 2" xfId="28136" xr:uid="{00000000-0005-0000-0000-0000266E0000}"/>
    <cellStyle name="Percent 3 4 2 4 5 2 3" xfId="28137" xr:uid="{00000000-0005-0000-0000-0000276E0000}"/>
    <cellStyle name="Percent 3 4 2 4 5 2 4" xfId="28138" xr:uid="{00000000-0005-0000-0000-0000286E0000}"/>
    <cellStyle name="Percent 3 4 2 4 5 3" xfId="28139" xr:uid="{00000000-0005-0000-0000-0000296E0000}"/>
    <cellStyle name="Percent 3 4 2 4 5 3 2" xfId="28140" xr:uid="{00000000-0005-0000-0000-00002A6E0000}"/>
    <cellStyle name="Percent 3 4 2 4 5 3 3" xfId="28141" xr:uid="{00000000-0005-0000-0000-00002B6E0000}"/>
    <cellStyle name="Percent 3 4 2 4 5 3 4" xfId="28142" xr:uid="{00000000-0005-0000-0000-00002C6E0000}"/>
    <cellStyle name="Percent 3 4 2 4 5 4" xfId="28143" xr:uid="{00000000-0005-0000-0000-00002D6E0000}"/>
    <cellStyle name="Percent 3 4 2 4 5 5" xfId="28144" xr:uid="{00000000-0005-0000-0000-00002E6E0000}"/>
    <cellStyle name="Percent 3 4 2 4 5 6" xfId="28145" xr:uid="{00000000-0005-0000-0000-00002F6E0000}"/>
    <cellStyle name="Percent 3 4 2 4 6" xfId="28146" xr:uid="{00000000-0005-0000-0000-0000306E0000}"/>
    <cellStyle name="Percent 3 4 2 4 6 2" xfId="28147" xr:uid="{00000000-0005-0000-0000-0000316E0000}"/>
    <cellStyle name="Percent 3 4 2 4 6 3" xfId="28148" xr:uid="{00000000-0005-0000-0000-0000326E0000}"/>
    <cellStyle name="Percent 3 4 2 4 6 4" xfId="28149" xr:uid="{00000000-0005-0000-0000-0000336E0000}"/>
    <cellStyle name="Percent 3 4 2 4 7" xfId="28150" xr:uid="{00000000-0005-0000-0000-0000346E0000}"/>
    <cellStyle name="Percent 3 4 2 4 7 2" xfId="28151" xr:uid="{00000000-0005-0000-0000-0000356E0000}"/>
    <cellStyle name="Percent 3 4 2 4 7 3" xfId="28152" xr:uid="{00000000-0005-0000-0000-0000366E0000}"/>
    <cellStyle name="Percent 3 4 2 4 7 4" xfId="28153" xr:uid="{00000000-0005-0000-0000-0000376E0000}"/>
    <cellStyle name="Percent 3 4 2 4 8" xfId="28154" xr:uid="{00000000-0005-0000-0000-0000386E0000}"/>
    <cellStyle name="Percent 3 4 2 4 9" xfId="28155" xr:uid="{00000000-0005-0000-0000-0000396E0000}"/>
    <cellStyle name="Percent 3 4 2 5" xfId="28156" xr:uid="{00000000-0005-0000-0000-00003A6E0000}"/>
    <cellStyle name="Percent 3 4 2 5 2" xfId="28157" xr:uid="{00000000-0005-0000-0000-00003B6E0000}"/>
    <cellStyle name="Percent 3 4 2 5 2 2" xfId="28158" xr:uid="{00000000-0005-0000-0000-00003C6E0000}"/>
    <cellStyle name="Percent 3 4 2 5 2 2 2" xfId="28159" xr:uid="{00000000-0005-0000-0000-00003D6E0000}"/>
    <cellStyle name="Percent 3 4 2 5 2 2 3" xfId="28160" xr:uid="{00000000-0005-0000-0000-00003E6E0000}"/>
    <cellStyle name="Percent 3 4 2 5 2 2 4" xfId="28161" xr:uid="{00000000-0005-0000-0000-00003F6E0000}"/>
    <cellStyle name="Percent 3 4 2 5 2 3" xfId="28162" xr:uid="{00000000-0005-0000-0000-0000406E0000}"/>
    <cellStyle name="Percent 3 4 2 5 2 3 2" xfId="28163" xr:uid="{00000000-0005-0000-0000-0000416E0000}"/>
    <cellStyle name="Percent 3 4 2 5 2 3 3" xfId="28164" xr:uid="{00000000-0005-0000-0000-0000426E0000}"/>
    <cellStyle name="Percent 3 4 2 5 2 3 4" xfId="28165" xr:uid="{00000000-0005-0000-0000-0000436E0000}"/>
    <cellStyle name="Percent 3 4 2 5 2 4" xfId="28166" xr:uid="{00000000-0005-0000-0000-0000446E0000}"/>
    <cellStyle name="Percent 3 4 2 5 2 5" xfId="28167" xr:uid="{00000000-0005-0000-0000-0000456E0000}"/>
    <cellStyle name="Percent 3 4 2 5 2 6" xfId="28168" xr:uid="{00000000-0005-0000-0000-0000466E0000}"/>
    <cellStyle name="Percent 3 4 2 5 3" xfId="28169" xr:uid="{00000000-0005-0000-0000-0000476E0000}"/>
    <cellStyle name="Percent 3 4 2 5 3 2" xfId="28170" xr:uid="{00000000-0005-0000-0000-0000486E0000}"/>
    <cellStyle name="Percent 3 4 2 5 3 2 2" xfId="28171" xr:uid="{00000000-0005-0000-0000-0000496E0000}"/>
    <cellStyle name="Percent 3 4 2 5 3 2 3" xfId="28172" xr:uid="{00000000-0005-0000-0000-00004A6E0000}"/>
    <cellStyle name="Percent 3 4 2 5 3 2 4" xfId="28173" xr:uid="{00000000-0005-0000-0000-00004B6E0000}"/>
    <cellStyle name="Percent 3 4 2 5 3 3" xfId="28174" xr:uid="{00000000-0005-0000-0000-00004C6E0000}"/>
    <cellStyle name="Percent 3 4 2 5 3 3 2" xfId="28175" xr:uid="{00000000-0005-0000-0000-00004D6E0000}"/>
    <cellStyle name="Percent 3 4 2 5 3 3 3" xfId="28176" xr:uid="{00000000-0005-0000-0000-00004E6E0000}"/>
    <cellStyle name="Percent 3 4 2 5 3 3 4" xfId="28177" xr:uid="{00000000-0005-0000-0000-00004F6E0000}"/>
    <cellStyle name="Percent 3 4 2 5 3 4" xfId="28178" xr:uid="{00000000-0005-0000-0000-0000506E0000}"/>
    <cellStyle name="Percent 3 4 2 5 3 5" xfId="28179" xr:uid="{00000000-0005-0000-0000-0000516E0000}"/>
    <cellStyle name="Percent 3 4 2 5 3 6" xfId="28180" xr:uid="{00000000-0005-0000-0000-0000526E0000}"/>
    <cellStyle name="Percent 3 4 2 5 4" xfId="28181" xr:uid="{00000000-0005-0000-0000-0000536E0000}"/>
    <cellStyle name="Percent 3 4 2 5 4 2" xfId="28182" xr:uid="{00000000-0005-0000-0000-0000546E0000}"/>
    <cellStyle name="Percent 3 4 2 5 4 3" xfId="28183" xr:uid="{00000000-0005-0000-0000-0000556E0000}"/>
    <cellStyle name="Percent 3 4 2 5 4 4" xfId="28184" xr:uid="{00000000-0005-0000-0000-0000566E0000}"/>
    <cellStyle name="Percent 3 4 2 5 5" xfId="28185" xr:uid="{00000000-0005-0000-0000-0000576E0000}"/>
    <cellStyle name="Percent 3 4 2 5 5 2" xfId="28186" xr:uid="{00000000-0005-0000-0000-0000586E0000}"/>
    <cellStyle name="Percent 3 4 2 5 5 3" xfId="28187" xr:uid="{00000000-0005-0000-0000-0000596E0000}"/>
    <cellStyle name="Percent 3 4 2 5 5 4" xfId="28188" xr:uid="{00000000-0005-0000-0000-00005A6E0000}"/>
    <cellStyle name="Percent 3 4 2 5 6" xfId="28189" xr:uid="{00000000-0005-0000-0000-00005B6E0000}"/>
    <cellStyle name="Percent 3 4 2 5 7" xfId="28190" xr:uid="{00000000-0005-0000-0000-00005C6E0000}"/>
    <cellStyle name="Percent 3 4 2 5 8" xfId="28191" xr:uid="{00000000-0005-0000-0000-00005D6E0000}"/>
    <cellStyle name="Percent 3 4 2 6" xfId="28192" xr:uid="{00000000-0005-0000-0000-00005E6E0000}"/>
    <cellStyle name="Percent 3 4 2 6 2" xfId="28193" xr:uid="{00000000-0005-0000-0000-00005F6E0000}"/>
    <cellStyle name="Percent 3 4 2 6 2 2" xfId="28194" xr:uid="{00000000-0005-0000-0000-0000606E0000}"/>
    <cellStyle name="Percent 3 4 2 6 2 2 2" xfId="28195" xr:uid="{00000000-0005-0000-0000-0000616E0000}"/>
    <cellStyle name="Percent 3 4 2 6 2 2 3" xfId="28196" xr:uid="{00000000-0005-0000-0000-0000626E0000}"/>
    <cellStyle name="Percent 3 4 2 6 2 2 4" xfId="28197" xr:uid="{00000000-0005-0000-0000-0000636E0000}"/>
    <cellStyle name="Percent 3 4 2 6 2 3" xfId="28198" xr:uid="{00000000-0005-0000-0000-0000646E0000}"/>
    <cellStyle name="Percent 3 4 2 6 2 3 2" xfId="28199" xr:uid="{00000000-0005-0000-0000-0000656E0000}"/>
    <cellStyle name="Percent 3 4 2 6 2 3 3" xfId="28200" xr:uid="{00000000-0005-0000-0000-0000666E0000}"/>
    <cellStyle name="Percent 3 4 2 6 2 3 4" xfId="28201" xr:uid="{00000000-0005-0000-0000-0000676E0000}"/>
    <cellStyle name="Percent 3 4 2 6 2 4" xfId="28202" xr:uid="{00000000-0005-0000-0000-0000686E0000}"/>
    <cellStyle name="Percent 3 4 2 6 2 5" xfId="28203" xr:uid="{00000000-0005-0000-0000-0000696E0000}"/>
    <cellStyle name="Percent 3 4 2 6 2 6" xfId="28204" xr:uid="{00000000-0005-0000-0000-00006A6E0000}"/>
    <cellStyle name="Percent 3 4 2 6 3" xfId="28205" xr:uid="{00000000-0005-0000-0000-00006B6E0000}"/>
    <cellStyle name="Percent 3 4 2 6 3 2" xfId="28206" xr:uid="{00000000-0005-0000-0000-00006C6E0000}"/>
    <cellStyle name="Percent 3 4 2 6 3 2 2" xfId="28207" xr:uid="{00000000-0005-0000-0000-00006D6E0000}"/>
    <cellStyle name="Percent 3 4 2 6 3 2 3" xfId="28208" xr:uid="{00000000-0005-0000-0000-00006E6E0000}"/>
    <cellStyle name="Percent 3 4 2 6 3 2 4" xfId="28209" xr:uid="{00000000-0005-0000-0000-00006F6E0000}"/>
    <cellStyle name="Percent 3 4 2 6 3 3" xfId="28210" xr:uid="{00000000-0005-0000-0000-0000706E0000}"/>
    <cellStyle name="Percent 3 4 2 6 3 3 2" xfId="28211" xr:uid="{00000000-0005-0000-0000-0000716E0000}"/>
    <cellStyle name="Percent 3 4 2 6 3 3 3" xfId="28212" xr:uid="{00000000-0005-0000-0000-0000726E0000}"/>
    <cellStyle name="Percent 3 4 2 6 3 3 4" xfId="28213" xr:uid="{00000000-0005-0000-0000-0000736E0000}"/>
    <cellStyle name="Percent 3 4 2 6 3 4" xfId="28214" xr:uid="{00000000-0005-0000-0000-0000746E0000}"/>
    <cellStyle name="Percent 3 4 2 6 3 5" xfId="28215" xr:uid="{00000000-0005-0000-0000-0000756E0000}"/>
    <cellStyle name="Percent 3 4 2 6 3 6" xfId="28216" xr:uid="{00000000-0005-0000-0000-0000766E0000}"/>
    <cellStyle name="Percent 3 4 2 6 4" xfId="28217" xr:uid="{00000000-0005-0000-0000-0000776E0000}"/>
    <cellStyle name="Percent 3 4 2 6 4 2" xfId="28218" xr:uid="{00000000-0005-0000-0000-0000786E0000}"/>
    <cellStyle name="Percent 3 4 2 6 4 3" xfId="28219" xr:uid="{00000000-0005-0000-0000-0000796E0000}"/>
    <cellStyle name="Percent 3 4 2 6 4 4" xfId="28220" xr:uid="{00000000-0005-0000-0000-00007A6E0000}"/>
    <cellStyle name="Percent 3 4 2 6 5" xfId="28221" xr:uid="{00000000-0005-0000-0000-00007B6E0000}"/>
    <cellStyle name="Percent 3 4 2 6 5 2" xfId="28222" xr:uid="{00000000-0005-0000-0000-00007C6E0000}"/>
    <cellStyle name="Percent 3 4 2 6 5 3" xfId="28223" xr:uid="{00000000-0005-0000-0000-00007D6E0000}"/>
    <cellStyle name="Percent 3 4 2 6 5 4" xfId="28224" xr:uid="{00000000-0005-0000-0000-00007E6E0000}"/>
    <cellStyle name="Percent 3 4 2 6 6" xfId="28225" xr:uid="{00000000-0005-0000-0000-00007F6E0000}"/>
    <cellStyle name="Percent 3 4 2 6 7" xfId="28226" xr:uid="{00000000-0005-0000-0000-0000806E0000}"/>
    <cellStyle name="Percent 3 4 2 6 8" xfId="28227" xr:uid="{00000000-0005-0000-0000-0000816E0000}"/>
    <cellStyle name="Percent 3 4 2 7" xfId="28228" xr:uid="{00000000-0005-0000-0000-0000826E0000}"/>
    <cellStyle name="Percent 3 4 2 7 2" xfId="28229" xr:uid="{00000000-0005-0000-0000-0000836E0000}"/>
    <cellStyle name="Percent 3 4 2 7 2 2" xfId="28230" xr:uid="{00000000-0005-0000-0000-0000846E0000}"/>
    <cellStyle name="Percent 3 4 2 7 2 2 2" xfId="28231" xr:uid="{00000000-0005-0000-0000-0000856E0000}"/>
    <cellStyle name="Percent 3 4 2 7 2 2 3" xfId="28232" xr:uid="{00000000-0005-0000-0000-0000866E0000}"/>
    <cellStyle name="Percent 3 4 2 7 2 2 4" xfId="28233" xr:uid="{00000000-0005-0000-0000-0000876E0000}"/>
    <cellStyle name="Percent 3 4 2 7 2 3" xfId="28234" xr:uid="{00000000-0005-0000-0000-0000886E0000}"/>
    <cellStyle name="Percent 3 4 2 7 2 3 2" xfId="28235" xr:uid="{00000000-0005-0000-0000-0000896E0000}"/>
    <cellStyle name="Percent 3 4 2 7 2 3 3" xfId="28236" xr:uid="{00000000-0005-0000-0000-00008A6E0000}"/>
    <cellStyle name="Percent 3 4 2 7 2 3 4" xfId="28237" xr:uid="{00000000-0005-0000-0000-00008B6E0000}"/>
    <cellStyle name="Percent 3 4 2 7 2 4" xfId="28238" xr:uid="{00000000-0005-0000-0000-00008C6E0000}"/>
    <cellStyle name="Percent 3 4 2 7 2 5" xfId="28239" xr:uid="{00000000-0005-0000-0000-00008D6E0000}"/>
    <cellStyle name="Percent 3 4 2 7 2 6" xfId="28240" xr:uid="{00000000-0005-0000-0000-00008E6E0000}"/>
    <cellStyle name="Percent 3 4 2 7 3" xfId="28241" xr:uid="{00000000-0005-0000-0000-00008F6E0000}"/>
    <cellStyle name="Percent 3 4 2 7 3 2" xfId="28242" xr:uid="{00000000-0005-0000-0000-0000906E0000}"/>
    <cellStyle name="Percent 3 4 2 7 3 2 2" xfId="28243" xr:uid="{00000000-0005-0000-0000-0000916E0000}"/>
    <cellStyle name="Percent 3 4 2 7 3 2 3" xfId="28244" xr:uid="{00000000-0005-0000-0000-0000926E0000}"/>
    <cellStyle name="Percent 3 4 2 7 3 2 4" xfId="28245" xr:uid="{00000000-0005-0000-0000-0000936E0000}"/>
    <cellStyle name="Percent 3 4 2 7 3 3" xfId="28246" xr:uid="{00000000-0005-0000-0000-0000946E0000}"/>
    <cellStyle name="Percent 3 4 2 7 3 3 2" xfId="28247" xr:uid="{00000000-0005-0000-0000-0000956E0000}"/>
    <cellStyle name="Percent 3 4 2 7 3 3 3" xfId="28248" xr:uid="{00000000-0005-0000-0000-0000966E0000}"/>
    <cellStyle name="Percent 3 4 2 7 3 3 4" xfId="28249" xr:uid="{00000000-0005-0000-0000-0000976E0000}"/>
    <cellStyle name="Percent 3 4 2 7 3 4" xfId="28250" xr:uid="{00000000-0005-0000-0000-0000986E0000}"/>
    <cellStyle name="Percent 3 4 2 7 3 5" xfId="28251" xr:uid="{00000000-0005-0000-0000-0000996E0000}"/>
    <cellStyle name="Percent 3 4 2 7 3 6" xfId="28252" xr:uid="{00000000-0005-0000-0000-00009A6E0000}"/>
    <cellStyle name="Percent 3 4 2 7 4" xfId="28253" xr:uid="{00000000-0005-0000-0000-00009B6E0000}"/>
    <cellStyle name="Percent 3 4 2 7 4 2" xfId="28254" xr:uid="{00000000-0005-0000-0000-00009C6E0000}"/>
    <cellStyle name="Percent 3 4 2 7 4 3" xfId="28255" xr:uid="{00000000-0005-0000-0000-00009D6E0000}"/>
    <cellStyle name="Percent 3 4 2 7 4 4" xfId="28256" xr:uid="{00000000-0005-0000-0000-00009E6E0000}"/>
    <cellStyle name="Percent 3 4 2 7 5" xfId="28257" xr:uid="{00000000-0005-0000-0000-00009F6E0000}"/>
    <cellStyle name="Percent 3 4 2 7 5 2" xfId="28258" xr:uid="{00000000-0005-0000-0000-0000A06E0000}"/>
    <cellStyle name="Percent 3 4 2 7 5 3" xfId="28259" xr:uid="{00000000-0005-0000-0000-0000A16E0000}"/>
    <cellStyle name="Percent 3 4 2 7 5 4" xfId="28260" xr:uid="{00000000-0005-0000-0000-0000A26E0000}"/>
    <cellStyle name="Percent 3 4 2 7 6" xfId="28261" xr:uid="{00000000-0005-0000-0000-0000A36E0000}"/>
    <cellStyle name="Percent 3 4 2 7 7" xfId="28262" xr:uid="{00000000-0005-0000-0000-0000A46E0000}"/>
    <cellStyle name="Percent 3 4 2 7 8" xfId="28263" xr:uid="{00000000-0005-0000-0000-0000A56E0000}"/>
    <cellStyle name="Percent 3 4 2 8" xfId="28264" xr:uid="{00000000-0005-0000-0000-0000A66E0000}"/>
    <cellStyle name="Percent 3 4 2 8 2" xfId="28265" xr:uid="{00000000-0005-0000-0000-0000A76E0000}"/>
    <cellStyle name="Percent 3 4 2 8 2 2" xfId="28266" xr:uid="{00000000-0005-0000-0000-0000A86E0000}"/>
    <cellStyle name="Percent 3 4 2 8 2 3" xfId="28267" xr:uid="{00000000-0005-0000-0000-0000A96E0000}"/>
    <cellStyle name="Percent 3 4 2 8 2 4" xfId="28268" xr:uid="{00000000-0005-0000-0000-0000AA6E0000}"/>
    <cellStyle name="Percent 3 4 2 8 3" xfId="28269" xr:uid="{00000000-0005-0000-0000-0000AB6E0000}"/>
    <cellStyle name="Percent 3 4 2 8 3 2" xfId="28270" xr:uid="{00000000-0005-0000-0000-0000AC6E0000}"/>
    <cellStyle name="Percent 3 4 2 8 3 3" xfId="28271" xr:uid="{00000000-0005-0000-0000-0000AD6E0000}"/>
    <cellStyle name="Percent 3 4 2 8 3 4" xfId="28272" xr:uid="{00000000-0005-0000-0000-0000AE6E0000}"/>
    <cellStyle name="Percent 3 4 2 8 4" xfId="28273" xr:uid="{00000000-0005-0000-0000-0000AF6E0000}"/>
    <cellStyle name="Percent 3 4 2 8 5" xfId="28274" xr:uid="{00000000-0005-0000-0000-0000B06E0000}"/>
    <cellStyle name="Percent 3 4 2 8 6" xfId="28275" xr:uid="{00000000-0005-0000-0000-0000B16E0000}"/>
    <cellStyle name="Percent 3 4 2 9" xfId="28276" xr:uid="{00000000-0005-0000-0000-0000B26E0000}"/>
    <cellStyle name="Percent 3 4 2 9 2" xfId="28277" xr:uid="{00000000-0005-0000-0000-0000B36E0000}"/>
    <cellStyle name="Percent 3 4 2 9 2 2" xfId="28278" xr:uid="{00000000-0005-0000-0000-0000B46E0000}"/>
    <cellStyle name="Percent 3 4 2 9 2 3" xfId="28279" xr:uid="{00000000-0005-0000-0000-0000B56E0000}"/>
    <cellStyle name="Percent 3 4 2 9 2 4" xfId="28280" xr:uid="{00000000-0005-0000-0000-0000B66E0000}"/>
    <cellStyle name="Percent 3 4 2 9 3" xfId="28281" xr:uid="{00000000-0005-0000-0000-0000B76E0000}"/>
    <cellStyle name="Percent 3 4 2 9 3 2" xfId="28282" xr:uid="{00000000-0005-0000-0000-0000B86E0000}"/>
    <cellStyle name="Percent 3 4 2 9 3 3" xfId="28283" xr:uid="{00000000-0005-0000-0000-0000B96E0000}"/>
    <cellStyle name="Percent 3 4 2 9 3 4" xfId="28284" xr:uid="{00000000-0005-0000-0000-0000BA6E0000}"/>
    <cellStyle name="Percent 3 4 2 9 4" xfId="28285" xr:uid="{00000000-0005-0000-0000-0000BB6E0000}"/>
    <cellStyle name="Percent 3 4 2 9 5" xfId="28286" xr:uid="{00000000-0005-0000-0000-0000BC6E0000}"/>
    <cellStyle name="Percent 3 4 2 9 6" xfId="28287" xr:uid="{00000000-0005-0000-0000-0000BD6E0000}"/>
    <cellStyle name="Percent 3 4 3" xfId="28288" xr:uid="{00000000-0005-0000-0000-0000BE6E0000}"/>
    <cellStyle name="Percent 3 4 3 10" xfId="28289" xr:uid="{00000000-0005-0000-0000-0000BF6E0000}"/>
    <cellStyle name="Percent 3 4 3 10 2" xfId="28290" xr:uid="{00000000-0005-0000-0000-0000C06E0000}"/>
    <cellStyle name="Percent 3 4 3 10 3" xfId="28291" xr:uid="{00000000-0005-0000-0000-0000C16E0000}"/>
    <cellStyle name="Percent 3 4 3 10 4" xfId="28292" xr:uid="{00000000-0005-0000-0000-0000C26E0000}"/>
    <cellStyle name="Percent 3 4 3 11" xfId="28293" xr:uid="{00000000-0005-0000-0000-0000C36E0000}"/>
    <cellStyle name="Percent 3 4 3 12" xfId="28294" xr:uid="{00000000-0005-0000-0000-0000C46E0000}"/>
    <cellStyle name="Percent 3 4 3 13" xfId="28295" xr:uid="{00000000-0005-0000-0000-0000C56E0000}"/>
    <cellStyle name="Percent 3 4 3 2" xfId="28296" xr:uid="{00000000-0005-0000-0000-0000C66E0000}"/>
    <cellStyle name="Percent 3 4 3 2 10" xfId="28297" xr:uid="{00000000-0005-0000-0000-0000C76E0000}"/>
    <cellStyle name="Percent 3 4 3 2 11" xfId="28298" xr:uid="{00000000-0005-0000-0000-0000C86E0000}"/>
    <cellStyle name="Percent 3 4 3 2 12" xfId="28299" xr:uid="{00000000-0005-0000-0000-0000C96E0000}"/>
    <cellStyle name="Percent 3 4 3 2 2" xfId="28300" xr:uid="{00000000-0005-0000-0000-0000CA6E0000}"/>
    <cellStyle name="Percent 3 4 3 2 2 10" xfId="28301" xr:uid="{00000000-0005-0000-0000-0000CB6E0000}"/>
    <cellStyle name="Percent 3 4 3 2 2 2" xfId="28302" xr:uid="{00000000-0005-0000-0000-0000CC6E0000}"/>
    <cellStyle name="Percent 3 4 3 2 2 2 2" xfId="28303" xr:uid="{00000000-0005-0000-0000-0000CD6E0000}"/>
    <cellStyle name="Percent 3 4 3 2 2 2 2 2" xfId="28304" xr:uid="{00000000-0005-0000-0000-0000CE6E0000}"/>
    <cellStyle name="Percent 3 4 3 2 2 2 2 2 2" xfId="28305" xr:uid="{00000000-0005-0000-0000-0000CF6E0000}"/>
    <cellStyle name="Percent 3 4 3 2 2 2 2 2 3" xfId="28306" xr:uid="{00000000-0005-0000-0000-0000D06E0000}"/>
    <cellStyle name="Percent 3 4 3 2 2 2 2 2 4" xfId="28307" xr:uid="{00000000-0005-0000-0000-0000D16E0000}"/>
    <cellStyle name="Percent 3 4 3 2 2 2 2 3" xfId="28308" xr:uid="{00000000-0005-0000-0000-0000D26E0000}"/>
    <cellStyle name="Percent 3 4 3 2 2 2 2 3 2" xfId="28309" xr:uid="{00000000-0005-0000-0000-0000D36E0000}"/>
    <cellStyle name="Percent 3 4 3 2 2 2 2 3 3" xfId="28310" xr:uid="{00000000-0005-0000-0000-0000D46E0000}"/>
    <cellStyle name="Percent 3 4 3 2 2 2 2 3 4" xfId="28311" xr:uid="{00000000-0005-0000-0000-0000D56E0000}"/>
    <cellStyle name="Percent 3 4 3 2 2 2 2 4" xfId="28312" xr:uid="{00000000-0005-0000-0000-0000D66E0000}"/>
    <cellStyle name="Percent 3 4 3 2 2 2 2 5" xfId="28313" xr:uid="{00000000-0005-0000-0000-0000D76E0000}"/>
    <cellStyle name="Percent 3 4 3 2 2 2 2 6" xfId="28314" xr:uid="{00000000-0005-0000-0000-0000D86E0000}"/>
    <cellStyle name="Percent 3 4 3 2 2 2 3" xfId="28315" xr:uid="{00000000-0005-0000-0000-0000D96E0000}"/>
    <cellStyle name="Percent 3 4 3 2 2 2 3 2" xfId="28316" xr:uid="{00000000-0005-0000-0000-0000DA6E0000}"/>
    <cellStyle name="Percent 3 4 3 2 2 2 3 2 2" xfId="28317" xr:uid="{00000000-0005-0000-0000-0000DB6E0000}"/>
    <cellStyle name="Percent 3 4 3 2 2 2 3 2 3" xfId="28318" xr:uid="{00000000-0005-0000-0000-0000DC6E0000}"/>
    <cellStyle name="Percent 3 4 3 2 2 2 3 2 4" xfId="28319" xr:uid="{00000000-0005-0000-0000-0000DD6E0000}"/>
    <cellStyle name="Percent 3 4 3 2 2 2 3 3" xfId="28320" xr:uid="{00000000-0005-0000-0000-0000DE6E0000}"/>
    <cellStyle name="Percent 3 4 3 2 2 2 3 3 2" xfId="28321" xr:uid="{00000000-0005-0000-0000-0000DF6E0000}"/>
    <cellStyle name="Percent 3 4 3 2 2 2 3 3 3" xfId="28322" xr:uid="{00000000-0005-0000-0000-0000E06E0000}"/>
    <cellStyle name="Percent 3 4 3 2 2 2 3 3 4" xfId="28323" xr:uid="{00000000-0005-0000-0000-0000E16E0000}"/>
    <cellStyle name="Percent 3 4 3 2 2 2 3 4" xfId="28324" xr:uid="{00000000-0005-0000-0000-0000E26E0000}"/>
    <cellStyle name="Percent 3 4 3 2 2 2 3 5" xfId="28325" xr:uid="{00000000-0005-0000-0000-0000E36E0000}"/>
    <cellStyle name="Percent 3 4 3 2 2 2 3 6" xfId="28326" xr:uid="{00000000-0005-0000-0000-0000E46E0000}"/>
    <cellStyle name="Percent 3 4 3 2 2 2 4" xfId="28327" xr:uid="{00000000-0005-0000-0000-0000E56E0000}"/>
    <cellStyle name="Percent 3 4 3 2 2 2 4 2" xfId="28328" xr:uid="{00000000-0005-0000-0000-0000E66E0000}"/>
    <cellStyle name="Percent 3 4 3 2 2 2 4 3" xfId="28329" xr:uid="{00000000-0005-0000-0000-0000E76E0000}"/>
    <cellStyle name="Percent 3 4 3 2 2 2 4 4" xfId="28330" xr:uid="{00000000-0005-0000-0000-0000E86E0000}"/>
    <cellStyle name="Percent 3 4 3 2 2 2 5" xfId="28331" xr:uid="{00000000-0005-0000-0000-0000E96E0000}"/>
    <cellStyle name="Percent 3 4 3 2 2 2 5 2" xfId="28332" xr:uid="{00000000-0005-0000-0000-0000EA6E0000}"/>
    <cellStyle name="Percent 3 4 3 2 2 2 5 3" xfId="28333" xr:uid="{00000000-0005-0000-0000-0000EB6E0000}"/>
    <cellStyle name="Percent 3 4 3 2 2 2 5 4" xfId="28334" xr:uid="{00000000-0005-0000-0000-0000EC6E0000}"/>
    <cellStyle name="Percent 3 4 3 2 2 2 6" xfId="28335" xr:uid="{00000000-0005-0000-0000-0000ED6E0000}"/>
    <cellStyle name="Percent 3 4 3 2 2 2 7" xfId="28336" xr:uid="{00000000-0005-0000-0000-0000EE6E0000}"/>
    <cellStyle name="Percent 3 4 3 2 2 2 8" xfId="28337" xr:uid="{00000000-0005-0000-0000-0000EF6E0000}"/>
    <cellStyle name="Percent 3 4 3 2 2 3" xfId="28338" xr:uid="{00000000-0005-0000-0000-0000F06E0000}"/>
    <cellStyle name="Percent 3 4 3 2 2 3 2" xfId="28339" xr:uid="{00000000-0005-0000-0000-0000F16E0000}"/>
    <cellStyle name="Percent 3 4 3 2 2 3 2 2" xfId="28340" xr:uid="{00000000-0005-0000-0000-0000F26E0000}"/>
    <cellStyle name="Percent 3 4 3 2 2 3 2 2 2" xfId="28341" xr:uid="{00000000-0005-0000-0000-0000F36E0000}"/>
    <cellStyle name="Percent 3 4 3 2 2 3 2 2 3" xfId="28342" xr:uid="{00000000-0005-0000-0000-0000F46E0000}"/>
    <cellStyle name="Percent 3 4 3 2 2 3 2 2 4" xfId="28343" xr:uid="{00000000-0005-0000-0000-0000F56E0000}"/>
    <cellStyle name="Percent 3 4 3 2 2 3 2 3" xfId="28344" xr:uid="{00000000-0005-0000-0000-0000F66E0000}"/>
    <cellStyle name="Percent 3 4 3 2 2 3 2 3 2" xfId="28345" xr:uid="{00000000-0005-0000-0000-0000F76E0000}"/>
    <cellStyle name="Percent 3 4 3 2 2 3 2 3 3" xfId="28346" xr:uid="{00000000-0005-0000-0000-0000F86E0000}"/>
    <cellStyle name="Percent 3 4 3 2 2 3 2 3 4" xfId="28347" xr:uid="{00000000-0005-0000-0000-0000F96E0000}"/>
    <cellStyle name="Percent 3 4 3 2 2 3 2 4" xfId="28348" xr:uid="{00000000-0005-0000-0000-0000FA6E0000}"/>
    <cellStyle name="Percent 3 4 3 2 2 3 2 5" xfId="28349" xr:uid="{00000000-0005-0000-0000-0000FB6E0000}"/>
    <cellStyle name="Percent 3 4 3 2 2 3 2 6" xfId="28350" xr:uid="{00000000-0005-0000-0000-0000FC6E0000}"/>
    <cellStyle name="Percent 3 4 3 2 2 3 3" xfId="28351" xr:uid="{00000000-0005-0000-0000-0000FD6E0000}"/>
    <cellStyle name="Percent 3 4 3 2 2 3 3 2" xfId="28352" xr:uid="{00000000-0005-0000-0000-0000FE6E0000}"/>
    <cellStyle name="Percent 3 4 3 2 2 3 3 2 2" xfId="28353" xr:uid="{00000000-0005-0000-0000-0000FF6E0000}"/>
    <cellStyle name="Percent 3 4 3 2 2 3 3 2 3" xfId="28354" xr:uid="{00000000-0005-0000-0000-0000006F0000}"/>
    <cellStyle name="Percent 3 4 3 2 2 3 3 2 4" xfId="28355" xr:uid="{00000000-0005-0000-0000-0000016F0000}"/>
    <cellStyle name="Percent 3 4 3 2 2 3 3 3" xfId="28356" xr:uid="{00000000-0005-0000-0000-0000026F0000}"/>
    <cellStyle name="Percent 3 4 3 2 2 3 3 3 2" xfId="28357" xr:uid="{00000000-0005-0000-0000-0000036F0000}"/>
    <cellStyle name="Percent 3 4 3 2 2 3 3 3 3" xfId="28358" xr:uid="{00000000-0005-0000-0000-0000046F0000}"/>
    <cellStyle name="Percent 3 4 3 2 2 3 3 3 4" xfId="28359" xr:uid="{00000000-0005-0000-0000-0000056F0000}"/>
    <cellStyle name="Percent 3 4 3 2 2 3 3 4" xfId="28360" xr:uid="{00000000-0005-0000-0000-0000066F0000}"/>
    <cellStyle name="Percent 3 4 3 2 2 3 3 5" xfId="28361" xr:uid="{00000000-0005-0000-0000-0000076F0000}"/>
    <cellStyle name="Percent 3 4 3 2 2 3 3 6" xfId="28362" xr:uid="{00000000-0005-0000-0000-0000086F0000}"/>
    <cellStyle name="Percent 3 4 3 2 2 3 4" xfId="28363" xr:uid="{00000000-0005-0000-0000-0000096F0000}"/>
    <cellStyle name="Percent 3 4 3 2 2 3 4 2" xfId="28364" xr:uid="{00000000-0005-0000-0000-00000A6F0000}"/>
    <cellStyle name="Percent 3 4 3 2 2 3 4 3" xfId="28365" xr:uid="{00000000-0005-0000-0000-00000B6F0000}"/>
    <cellStyle name="Percent 3 4 3 2 2 3 4 4" xfId="28366" xr:uid="{00000000-0005-0000-0000-00000C6F0000}"/>
    <cellStyle name="Percent 3 4 3 2 2 3 5" xfId="28367" xr:uid="{00000000-0005-0000-0000-00000D6F0000}"/>
    <cellStyle name="Percent 3 4 3 2 2 3 5 2" xfId="28368" xr:uid="{00000000-0005-0000-0000-00000E6F0000}"/>
    <cellStyle name="Percent 3 4 3 2 2 3 5 3" xfId="28369" xr:uid="{00000000-0005-0000-0000-00000F6F0000}"/>
    <cellStyle name="Percent 3 4 3 2 2 3 5 4" xfId="28370" xr:uid="{00000000-0005-0000-0000-0000106F0000}"/>
    <cellStyle name="Percent 3 4 3 2 2 3 6" xfId="28371" xr:uid="{00000000-0005-0000-0000-0000116F0000}"/>
    <cellStyle name="Percent 3 4 3 2 2 3 7" xfId="28372" xr:uid="{00000000-0005-0000-0000-0000126F0000}"/>
    <cellStyle name="Percent 3 4 3 2 2 3 8" xfId="28373" xr:uid="{00000000-0005-0000-0000-0000136F0000}"/>
    <cellStyle name="Percent 3 4 3 2 2 4" xfId="28374" xr:uid="{00000000-0005-0000-0000-0000146F0000}"/>
    <cellStyle name="Percent 3 4 3 2 2 4 2" xfId="28375" xr:uid="{00000000-0005-0000-0000-0000156F0000}"/>
    <cellStyle name="Percent 3 4 3 2 2 4 2 2" xfId="28376" xr:uid="{00000000-0005-0000-0000-0000166F0000}"/>
    <cellStyle name="Percent 3 4 3 2 2 4 2 3" xfId="28377" xr:uid="{00000000-0005-0000-0000-0000176F0000}"/>
    <cellStyle name="Percent 3 4 3 2 2 4 2 4" xfId="28378" xr:uid="{00000000-0005-0000-0000-0000186F0000}"/>
    <cellStyle name="Percent 3 4 3 2 2 4 3" xfId="28379" xr:uid="{00000000-0005-0000-0000-0000196F0000}"/>
    <cellStyle name="Percent 3 4 3 2 2 4 3 2" xfId="28380" xr:uid="{00000000-0005-0000-0000-00001A6F0000}"/>
    <cellStyle name="Percent 3 4 3 2 2 4 3 3" xfId="28381" xr:uid="{00000000-0005-0000-0000-00001B6F0000}"/>
    <cellStyle name="Percent 3 4 3 2 2 4 3 4" xfId="28382" xr:uid="{00000000-0005-0000-0000-00001C6F0000}"/>
    <cellStyle name="Percent 3 4 3 2 2 4 4" xfId="28383" xr:uid="{00000000-0005-0000-0000-00001D6F0000}"/>
    <cellStyle name="Percent 3 4 3 2 2 4 5" xfId="28384" xr:uid="{00000000-0005-0000-0000-00001E6F0000}"/>
    <cellStyle name="Percent 3 4 3 2 2 4 6" xfId="28385" xr:uid="{00000000-0005-0000-0000-00001F6F0000}"/>
    <cellStyle name="Percent 3 4 3 2 2 5" xfId="28386" xr:uid="{00000000-0005-0000-0000-0000206F0000}"/>
    <cellStyle name="Percent 3 4 3 2 2 5 2" xfId="28387" xr:uid="{00000000-0005-0000-0000-0000216F0000}"/>
    <cellStyle name="Percent 3 4 3 2 2 5 2 2" xfId="28388" xr:uid="{00000000-0005-0000-0000-0000226F0000}"/>
    <cellStyle name="Percent 3 4 3 2 2 5 2 3" xfId="28389" xr:uid="{00000000-0005-0000-0000-0000236F0000}"/>
    <cellStyle name="Percent 3 4 3 2 2 5 2 4" xfId="28390" xr:uid="{00000000-0005-0000-0000-0000246F0000}"/>
    <cellStyle name="Percent 3 4 3 2 2 5 3" xfId="28391" xr:uid="{00000000-0005-0000-0000-0000256F0000}"/>
    <cellStyle name="Percent 3 4 3 2 2 5 3 2" xfId="28392" xr:uid="{00000000-0005-0000-0000-0000266F0000}"/>
    <cellStyle name="Percent 3 4 3 2 2 5 3 3" xfId="28393" xr:uid="{00000000-0005-0000-0000-0000276F0000}"/>
    <cellStyle name="Percent 3 4 3 2 2 5 3 4" xfId="28394" xr:uid="{00000000-0005-0000-0000-0000286F0000}"/>
    <cellStyle name="Percent 3 4 3 2 2 5 4" xfId="28395" xr:uid="{00000000-0005-0000-0000-0000296F0000}"/>
    <cellStyle name="Percent 3 4 3 2 2 5 5" xfId="28396" xr:uid="{00000000-0005-0000-0000-00002A6F0000}"/>
    <cellStyle name="Percent 3 4 3 2 2 5 6" xfId="28397" xr:uid="{00000000-0005-0000-0000-00002B6F0000}"/>
    <cellStyle name="Percent 3 4 3 2 2 6" xfId="28398" xr:uid="{00000000-0005-0000-0000-00002C6F0000}"/>
    <cellStyle name="Percent 3 4 3 2 2 6 2" xfId="28399" xr:uid="{00000000-0005-0000-0000-00002D6F0000}"/>
    <cellStyle name="Percent 3 4 3 2 2 6 3" xfId="28400" xr:uid="{00000000-0005-0000-0000-00002E6F0000}"/>
    <cellStyle name="Percent 3 4 3 2 2 6 4" xfId="28401" xr:uid="{00000000-0005-0000-0000-00002F6F0000}"/>
    <cellStyle name="Percent 3 4 3 2 2 7" xfId="28402" xr:uid="{00000000-0005-0000-0000-0000306F0000}"/>
    <cellStyle name="Percent 3 4 3 2 2 7 2" xfId="28403" xr:uid="{00000000-0005-0000-0000-0000316F0000}"/>
    <cellStyle name="Percent 3 4 3 2 2 7 3" xfId="28404" xr:uid="{00000000-0005-0000-0000-0000326F0000}"/>
    <cellStyle name="Percent 3 4 3 2 2 7 4" xfId="28405" xr:uid="{00000000-0005-0000-0000-0000336F0000}"/>
    <cellStyle name="Percent 3 4 3 2 2 8" xfId="28406" xr:uid="{00000000-0005-0000-0000-0000346F0000}"/>
    <cellStyle name="Percent 3 4 3 2 2 9" xfId="28407" xr:uid="{00000000-0005-0000-0000-0000356F0000}"/>
    <cellStyle name="Percent 3 4 3 2 3" xfId="28408" xr:uid="{00000000-0005-0000-0000-0000366F0000}"/>
    <cellStyle name="Percent 3 4 3 2 3 2" xfId="28409" xr:uid="{00000000-0005-0000-0000-0000376F0000}"/>
    <cellStyle name="Percent 3 4 3 2 3 2 2" xfId="28410" xr:uid="{00000000-0005-0000-0000-0000386F0000}"/>
    <cellStyle name="Percent 3 4 3 2 3 2 2 2" xfId="28411" xr:uid="{00000000-0005-0000-0000-0000396F0000}"/>
    <cellStyle name="Percent 3 4 3 2 3 2 2 3" xfId="28412" xr:uid="{00000000-0005-0000-0000-00003A6F0000}"/>
    <cellStyle name="Percent 3 4 3 2 3 2 2 4" xfId="28413" xr:uid="{00000000-0005-0000-0000-00003B6F0000}"/>
    <cellStyle name="Percent 3 4 3 2 3 2 3" xfId="28414" xr:uid="{00000000-0005-0000-0000-00003C6F0000}"/>
    <cellStyle name="Percent 3 4 3 2 3 2 3 2" xfId="28415" xr:uid="{00000000-0005-0000-0000-00003D6F0000}"/>
    <cellStyle name="Percent 3 4 3 2 3 2 3 3" xfId="28416" xr:uid="{00000000-0005-0000-0000-00003E6F0000}"/>
    <cellStyle name="Percent 3 4 3 2 3 2 3 4" xfId="28417" xr:uid="{00000000-0005-0000-0000-00003F6F0000}"/>
    <cellStyle name="Percent 3 4 3 2 3 2 4" xfId="28418" xr:uid="{00000000-0005-0000-0000-0000406F0000}"/>
    <cellStyle name="Percent 3 4 3 2 3 2 5" xfId="28419" xr:uid="{00000000-0005-0000-0000-0000416F0000}"/>
    <cellStyle name="Percent 3 4 3 2 3 2 6" xfId="28420" xr:uid="{00000000-0005-0000-0000-0000426F0000}"/>
    <cellStyle name="Percent 3 4 3 2 3 3" xfId="28421" xr:uid="{00000000-0005-0000-0000-0000436F0000}"/>
    <cellStyle name="Percent 3 4 3 2 3 3 2" xfId="28422" xr:uid="{00000000-0005-0000-0000-0000446F0000}"/>
    <cellStyle name="Percent 3 4 3 2 3 3 2 2" xfId="28423" xr:uid="{00000000-0005-0000-0000-0000456F0000}"/>
    <cellStyle name="Percent 3 4 3 2 3 3 2 3" xfId="28424" xr:uid="{00000000-0005-0000-0000-0000466F0000}"/>
    <cellStyle name="Percent 3 4 3 2 3 3 2 4" xfId="28425" xr:uid="{00000000-0005-0000-0000-0000476F0000}"/>
    <cellStyle name="Percent 3 4 3 2 3 3 3" xfId="28426" xr:uid="{00000000-0005-0000-0000-0000486F0000}"/>
    <cellStyle name="Percent 3 4 3 2 3 3 3 2" xfId="28427" xr:uid="{00000000-0005-0000-0000-0000496F0000}"/>
    <cellStyle name="Percent 3 4 3 2 3 3 3 3" xfId="28428" xr:uid="{00000000-0005-0000-0000-00004A6F0000}"/>
    <cellStyle name="Percent 3 4 3 2 3 3 3 4" xfId="28429" xr:uid="{00000000-0005-0000-0000-00004B6F0000}"/>
    <cellStyle name="Percent 3 4 3 2 3 3 4" xfId="28430" xr:uid="{00000000-0005-0000-0000-00004C6F0000}"/>
    <cellStyle name="Percent 3 4 3 2 3 3 5" xfId="28431" xr:uid="{00000000-0005-0000-0000-00004D6F0000}"/>
    <cellStyle name="Percent 3 4 3 2 3 3 6" xfId="28432" xr:uid="{00000000-0005-0000-0000-00004E6F0000}"/>
    <cellStyle name="Percent 3 4 3 2 3 4" xfId="28433" xr:uid="{00000000-0005-0000-0000-00004F6F0000}"/>
    <cellStyle name="Percent 3 4 3 2 3 4 2" xfId="28434" xr:uid="{00000000-0005-0000-0000-0000506F0000}"/>
    <cellStyle name="Percent 3 4 3 2 3 4 3" xfId="28435" xr:uid="{00000000-0005-0000-0000-0000516F0000}"/>
    <cellStyle name="Percent 3 4 3 2 3 4 4" xfId="28436" xr:uid="{00000000-0005-0000-0000-0000526F0000}"/>
    <cellStyle name="Percent 3 4 3 2 3 5" xfId="28437" xr:uid="{00000000-0005-0000-0000-0000536F0000}"/>
    <cellStyle name="Percent 3 4 3 2 3 5 2" xfId="28438" xr:uid="{00000000-0005-0000-0000-0000546F0000}"/>
    <cellStyle name="Percent 3 4 3 2 3 5 3" xfId="28439" xr:uid="{00000000-0005-0000-0000-0000556F0000}"/>
    <cellStyle name="Percent 3 4 3 2 3 5 4" xfId="28440" xr:uid="{00000000-0005-0000-0000-0000566F0000}"/>
    <cellStyle name="Percent 3 4 3 2 3 6" xfId="28441" xr:uid="{00000000-0005-0000-0000-0000576F0000}"/>
    <cellStyle name="Percent 3 4 3 2 3 7" xfId="28442" xr:uid="{00000000-0005-0000-0000-0000586F0000}"/>
    <cellStyle name="Percent 3 4 3 2 3 8" xfId="28443" xr:uid="{00000000-0005-0000-0000-0000596F0000}"/>
    <cellStyle name="Percent 3 4 3 2 4" xfId="28444" xr:uid="{00000000-0005-0000-0000-00005A6F0000}"/>
    <cellStyle name="Percent 3 4 3 2 4 2" xfId="28445" xr:uid="{00000000-0005-0000-0000-00005B6F0000}"/>
    <cellStyle name="Percent 3 4 3 2 4 2 2" xfId="28446" xr:uid="{00000000-0005-0000-0000-00005C6F0000}"/>
    <cellStyle name="Percent 3 4 3 2 4 2 2 2" xfId="28447" xr:uid="{00000000-0005-0000-0000-00005D6F0000}"/>
    <cellStyle name="Percent 3 4 3 2 4 2 2 3" xfId="28448" xr:uid="{00000000-0005-0000-0000-00005E6F0000}"/>
    <cellStyle name="Percent 3 4 3 2 4 2 2 4" xfId="28449" xr:uid="{00000000-0005-0000-0000-00005F6F0000}"/>
    <cellStyle name="Percent 3 4 3 2 4 2 3" xfId="28450" xr:uid="{00000000-0005-0000-0000-0000606F0000}"/>
    <cellStyle name="Percent 3 4 3 2 4 2 3 2" xfId="28451" xr:uid="{00000000-0005-0000-0000-0000616F0000}"/>
    <cellStyle name="Percent 3 4 3 2 4 2 3 3" xfId="28452" xr:uid="{00000000-0005-0000-0000-0000626F0000}"/>
    <cellStyle name="Percent 3 4 3 2 4 2 3 4" xfId="28453" xr:uid="{00000000-0005-0000-0000-0000636F0000}"/>
    <cellStyle name="Percent 3 4 3 2 4 2 4" xfId="28454" xr:uid="{00000000-0005-0000-0000-0000646F0000}"/>
    <cellStyle name="Percent 3 4 3 2 4 2 5" xfId="28455" xr:uid="{00000000-0005-0000-0000-0000656F0000}"/>
    <cellStyle name="Percent 3 4 3 2 4 2 6" xfId="28456" xr:uid="{00000000-0005-0000-0000-0000666F0000}"/>
    <cellStyle name="Percent 3 4 3 2 4 3" xfId="28457" xr:uid="{00000000-0005-0000-0000-0000676F0000}"/>
    <cellStyle name="Percent 3 4 3 2 4 3 2" xfId="28458" xr:uid="{00000000-0005-0000-0000-0000686F0000}"/>
    <cellStyle name="Percent 3 4 3 2 4 3 2 2" xfId="28459" xr:uid="{00000000-0005-0000-0000-0000696F0000}"/>
    <cellStyle name="Percent 3 4 3 2 4 3 2 3" xfId="28460" xr:uid="{00000000-0005-0000-0000-00006A6F0000}"/>
    <cellStyle name="Percent 3 4 3 2 4 3 2 4" xfId="28461" xr:uid="{00000000-0005-0000-0000-00006B6F0000}"/>
    <cellStyle name="Percent 3 4 3 2 4 3 3" xfId="28462" xr:uid="{00000000-0005-0000-0000-00006C6F0000}"/>
    <cellStyle name="Percent 3 4 3 2 4 3 3 2" xfId="28463" xr:uid="{00000000-0005-0000-0000-00006D6F0000}"/>
    <cellStyle name="Percent 3 4 3 2 4 3 3 3" xfId="28464" xr:uid="{00000000-0005-0000-0000-00006E6F0000}"/>
    <cellStyle name="Percent 3 4 3 2 4 3 3 4" xfId="28465" xr:uid="{00000000-0005-0000-0000-00006F6F0000}"/>
    <cellStyle name="Percent 3 4 3 2 4 3 4" xfId="28466" xr:uid="{00000000-0005-0000-0000-0000706F0000}"/>
    <cellStyle name="Percent 3 4 3 2 4 3 5" xfId="28467" xr:uid="{00000000-0005-0000-0000-0000716F0000}"/>
    <cellStyle name="Percent 3 4 3 2 4 3 6" xfId="28468" xr:uid="{00000000-0005-0000-0000-0000726F0000}"/>
    <cellStyle name="Percent 3 4 3 2 4 4" xfId="28469" xr:uid="{00000000-0005-0000-0000-0000736F0000}"/>
    <cellStyle name="Percent 3 4 3 2 4 4 2" xfId="28470" xr:uid="{00000000-0005-0000-0000-0000746F0000}"/>
    <cellStyle name="Percent 3 4 3 2 4 4 3" xfId="28471" xr:uid="{00000000-0005-0000-0000-0000756F0000}"/>
    <cellStyle name="Percent 3 4 3 2 4 4 4" xfId="28472" xr:uid="{00000000-0005-0000-0000-0000766F0000}"/>
    <cellStyle name="Percent 3 4 3 2 4 5" xfId="28473" xr:uid="{00000000-0005-0000-0000-0000776F0000}"/>
    <cellStyle name="Percent 3 4 3 2 4 5 2" xfId="28474" xr:uid="{00000000-0005-0000-0000-0000786F0000}"/>
    <cellStyle name="Percent 3 4 3 2 4 5 3" xfId="28475" xr:uid="{00000000-0005-0000-0000-0000796F0000}"/>
    <cellStyle name="Percent 3 4 3 2 4 5 4" xfId="28476" xr:uid="{00000000-0005-0000-0000-00007A6F0000}"/>
    <cellStyle name="Percent 3 4 3 2 4 6" xfId="28477" xr:uid="{00000000-0005-0000-0000-00007B6F0000}"/>
    <cellStyle name="Percent 3 4 3 2 4 7" xfId="28478" xr:uid="{00000000-0005-0000-0000-00007C6F0000}"/>
    <cellStyle name="Percent 3 4 3 2 4 8" xfId="28479" xr:uid="{00000000-0005-0000-0000-00007D6F0000}"/>
    <cellStyle name="Percent 3 4 3 2 5" xfId="28480" xr:uid="{00000000-0005-0000-0000-00007E6F0000}"/>
    <cellStyle name="Percent 3 4 3 2 5 2" xfId="28481" xr:uid="{00000000-0005-0000-0000-00007F6F0000}"/>
    <cellStyle name="Percent 3 4 3 2 5 2 2" xfId="28482" xr:uid="{00000000-0005-0000-0000-0000806F0000}"/>
    <cellStyle name="Percent 3 4 3 2 5 2 2 2" xfId="28483" xr:uid="{00000000-0005-0000-0000-0000816F0000}"/>
    <cellStyle name="Percent 3 4 3 2 5 2 2 3" xfId="28484" xr:uid="{00000000-0005-0000-0000-0000826F0000}"/>
    <cellStyle name="Percent 3 4 3 2 5 2 2 4" xfId="28485" xr:uid="{00000000-0005-0000-0000-0000836F0000}"/>
    <cellStyle name="Percent 3 4 3 2 5 2 3" xfId="28486" xr:uid="{00000000-0005-0000-0000-0000846F0000}"/>
    <cellStyle name="Percent 3 4 3 2 5 2 3 2" xfId="28487" xr:uid="{00000000-0005-0000-0000-0000856F0000}"/>
    <cellStyle name="Percent 3 4 3 2 5 2 3 3" xfId="28488" xr:uid="{00000000-0005-0000-0000-0000866F0000}"/>
    <cellStyle name="Percent 3 4 3 2 5 2 3 4" xfId="28489" xr:uid="{00000000-0005-0000-0000-0000876F0000}"/>
    <cellStyle name="Percent 3 4 3 2 5 2 4" xfId="28490" xr:uid="{00000000-0005-0000-0000-0000886F0000}"/>
    <cellStyle name="Percent 3 4 3 2 5 2 5" xfId="28491" xr:uid="{00000000-0005-0000-0000-0000896F0000}"/>
    <cellStyle name="Percent 3 4 3 2 5 2 6" xfId="28492" xr:uid="{00000000-0005-0000-0000-00008A6F0000}"/>
    <cellStyle name="Percent 3 4 3 2 5 3" xfId="28493" xr:uid="{00000000-0005-0000-0000-00008B6F0000}"/>
    <cellStyle name="Percent 3 4 3 2 5 3 2" xfId="28494" xr:uid="{00000000-0005-0000-0000-00008C6F0000}"/>
    <cellStyle name="Percent 3 4 3 2 5 3 2 2" xfId="28495" xr:uid="{00000000-0005-0000-0000-00008D6F0000}"/>
    <cellStyle name="Percent 3 4 3 2 5 3 2 3" xfId="28496" xr:uid="{00000000-0005-0000-0000-00008E6F0000}"/>
    <cellStyle name="Percent 3 4 3 2 5 3 2 4" xfId="28497" xr:uid="{00000000-0005-0000-0000-00008F6F0000}"/>
    <cellStyle name="Percent 3 4 3 2 5 3 3" xfId="28498" xr:uid="{00000000-0005-0000-0000-0000906F0000}"/>
    <cellStyle name="Percent 3 4 3 2 5 3 3 2" xfId="28499" xr:uid="{00000000-0005-0000-0000-0000916F0000}"/>
    <cellStyle name="Percent 3 4 3 2 5 3 3 3" xfId="28500" xr:uid="{00000000-0005-0000-0000-0000926F0000}"/>
    <cellStyle name="Percent 3 4 3 2 5 3 3 4" xfId="28501" xr:uid="{00000000-0005-0000-0000-0000936F0000}"/>
    <cellStyle name="Percent 3 4 3 2 5 3 4" xfId="28502" xr:uid="{00000000-0005-0000-0000-0000946F0000}"/>
    <cellStyle name="Percent 3 4 3 2 5 3 5" xfId="28503" xr:uid="{00000000-0005-0000-0000-0000956F0000}"/>
    <cellStyle name="Percent 3 4 3 2 5 3 6" xfId="28504" xr:uid="{00000000-0005-0000-0000-0000966F0000}"/>
    <cellStyle name="Percent 3 4 3 2 5 4" xfId="28505" xr:uid="{00000000-0005-0000-0000-0000976F0000}"/>
    <cellStyle name="Percent 3 4 3 2 5 4 2" xfId="28506" xr:uid="{00000000-0005-0000-0000-0000986F0000}"/>
    <cellStyle name="Percent 3 4 3 2 5 4 3" xfId="28507" xr:uid="{00000000-0005-0000-0000-0000996F0000}"/>
    <cellStyle name="Percent 3 4 3 2 5 4 4" xfId="28508" xr:uid="{00000000-0005-0000-0000-00009A6F0000}"/>
    <cellStyle name="Percent 3 4 3 2 5 5" xfId="28509" xr:uid="{00000000-0005-0000-0000-00009B6F0000}"/>
    <cellStyle name="Percent 3 4 3 2 5 5 2" xfId="28510" xr:uid="{00000000-0005-0000-0000-00009C6F0000}"/>
    <cellStyle name="Percent 3 4 3 2 5 5 3" xfId="28511" xr:uid="{00000000-0005-0000-0000-00009D6F0000}"/>
    <cellStyle name="Percent 3 4 3 2 5 5 4" xfId="28512" xr:uid="{00000000-0005-0000-0000-00009E6F0000}"/>
    <cellStyle name="Percent 3 4 3 2 5 6" xfId="28513" xr:uid="{00000000-0005-0000-0000-00009F6F0000}"/>
    <cellStyle name="Percent 3 4 3 2 5 7" xfId="28514" xr:uid="{00000000-0005-0000-0000-0000A06F0000}"/>
    <cellStyle name="Percent 3 4 3 2 5 8" xfId="28515" xr:uid="{00000000-0005-0000-0000-0000A16F0000}"/>
    <cellStyle name="Percent 3 4 3 2 6" xfId="28516" xr:uid="{00000000-0005-0000-0000-0000A26F0000}"/>
    <cellStyle name="Percent 3 4 3 2 6 2" xfId="28517" xr:uid="{00000000-0005-0000-0000-0000A36F0000}"/>
    <cellStyle name="Percent 3 4 3 2 6 2 2" xfId="28518" xr:uid="{00000000-0005-0000-0000-0000A46F0000}"/>
    <cellStyle name="Percent 3 4 3 2 6 2 3" xfId="28519" xr:uid="{00000000-0005-0000-0000-0000A56F0000}"/>
    <cellStyle name="Percent 3 4 3 2 6 2 4" xfId="28520" xr:uid="{00000000-0005-0000-0000-0000A66F0000}"/>
    <cellStyle name="Percent 3 4 3 2 6 3" xfId="28521" xr:uid="{00000000-0005-0000-0000-0000A76F0000}"/>
    <cellStyle name="Percent 3 4 3 2 6 3 2" xfId="28522" xr:uid="{00000000-0005-0000-0000-0000A86F0000}"/>
    <cellStyle name="Percent 3 4 3 2 6 3 3" xfId="28523" xr:uid="{00000000-0005-0000-0000-0000A96F0000}"/>
    <cellStyle name="Percent 3 4 3 2 6 3 4" xfId="28524" xr:uid="{00000000-0005-0000-0000-0000AA6F0000}"/>
    <cellStyle name="Percent 3 4 3 2 6 4" xfId="28525" xr:uid="{00000000-0005-0000-0000-0000AB6F0000}"/>
    <cellStyle name="Percent 3 4 3 2 6 5" xfId="28526" xr:uid="{00000000-0005-0000-0000-0000AC6F0000}"/>
    <cellStyle name="Percent 3 4 3 2 6 6" xfId="28527" xr:uid="{00000000-0005-0000-0000-0000AD6F0000}"/>
    <cellStyle name="Percent 3 4 3 2 7" xfId="28528" xr:uid="{00000000-0005-0000-0000-0000AE6F0000}"/>
    <cellStyle name="Percent 3 4 3 2 7 2" xfId="28529" xr:uid="{00000000-0005-0000-0000-0000AF6F0000}"/>
    <cellStyle name="Percent 3 4 3 2 7 2 2" xfId="28530" xr:uid="{00000000-0005-0000-0000-0000B06F0000}"/>
    <cellStyle name="Percent 3 4 3 2 7 2 3" xfId="28531" xr:uid="{00000000-0005-0000-0000-0000B16F0000}"/>
    <cellStyle name="Percent 3 4 3 2 7 2 4" xfId="28532" xr:uid="{00000000-0005-0000-0000-0000B26F0000}"/>
    <cellStyle name="Percent 3 4 3 2 7 3" xfId="28533" xr:uid="{00000000-0005-0000-0000-0000B36F0000}"/>
    <cellStyle name="Percent 3 4 3 2 7 3 2" xfId="28534" xr:uid="{00000000-0005-0000-0000-0000B46F0000}"/>
    <cellStyle name="Percent 3 4 3 2 7 3 3" xfId="28535" xr:uid="{00000000-0005-0000-0000-0000B56F0000}"/>
    <cellStyle name="Percent 3 4 3 2 7 3 4" xfId="28536" xr:uid="{00000000-0005-0000-0000-0000B66F0000}"/>
    <cellStyle name="Percent 3 4 3 2 7 4" xfId="28537" xr:uid="{00000000-0005-0000-0000-0000B76F0000}"/>
    <cellStyle name="Percent 3 4 3 2 7 5" xfId="28538" xr:uid="{00000000-0005-0000-0000-0000B86F0000}"/>
    <cellStyle name="Percent 3 4 3 2 7 6" xfId="28539" xr:uid="{00000000-0005-0000-0000-0000B96F0000}"/>
    <cellStyle name="Percent 3 4 3 2 8" xfId="28540" xr:uid="{00000000-0005-0000-0000-0000BA6F0000}"/>
    <cellStyle name="Percent 3 4 3 2 8 2" xfId="28541" xr:uid="{00000000-0005-0000-0000-0000BB6F0000}"/>
    <cellStyle name="Percent 3 4 3 2 8 3" xfId="28542" xr:uid="{00000000-0005-0000-0000-0000BC6F0000}"/>
    <cellStyle name="Percent 3 4 3 2 8 4" xfId="28543" xr:uid="{00000000-0005-0000-0000-0000BD6F0000}"/>
    <cellStyle name="Percent 3 4 3 2 9" xfId="28544" xr:uid="{00000000-0005-0000-0000-0000BE6F0000}"/>
    <cellStyle name="Percent 3 4 3 2 9 2" xfId="28545" xr:uid="{00000000-0005-0000-0000-0000BF6F0000}"/>
    <cellStyle name="Percent 3 4 3 2 9 3" xfId="28546" xr:uid="{00000000-0005-0000-0000-0000C06F0000}"/>
    <cellStyle name="Percent 3 4 3 2 9 4" xfId="28547" xr:uid="{00000000-0005-0000-0000-0000C16F0000}"/>
    <cellStyle name="Percent 3 4 3 3" xfId="28548" xr:uid="{00000000-0005-0000-0000-0000C26F0000}"/>
    <cellStyle name="Percent 3 4 3 3 10" xfId="28549" xr:uid="{00000000-0005-0000-0000-0000C36F0000}"/>
    <cellStyle name="Percent 3 4 3 3 2" xfId="28550" xr:uid="{00000000-0005-0000-0000-0000C46F0000}"/>
    <cellStyle name="Percent 3 4 3 3 2 2" xfId="28551" xr:uid="{00000000-0005-0000-0000-0000C56F0000}"/>
    <cellStyle name="Percent 3 4 3 3 2 2 2" xfId="28552" xr:uid="{00000000-0005-0000-0000-0000C66F0000}"/>
    <cellStyle name="Percent 3 4 3 3 2 2 2 2" xfId="28553" xr:uid="{00000000-0005-0000-0000-0000C76F0000}"/>
    <cellStyle name="Percent 3 4 3 3 2 2 2 3" xfId="28554" xr:uid="{00000000-0005-0000-0000-0000C86F0000}"/>
    <cellStyle name="Percent 3 4 3 3 2 2 2 4" xfId="28555" xr:uid="{00000000-0005-0000-0000-0000C96F0000}"/>
    <cellStyle name="Percent 3 4 3 3 2 2 3" xfId="28556" xr:uid="{00000000-0005-0000-0000-0000CA6F0000}"/>
    <cellStyle name="Percent 3 4 3 3 2 2 3 2" xfId="28557" xr:uid="{00000000-0005-0000-0000-0000CB6F0000}"/>
    <cellStyle name="Percent 3 4 3 3 2 2 3 3" xfId="28558" xr:uid="{00000000-0005-0000-0000-0000CC6F0000}"/>
    <cellStyle name="Percent 3 4 3 3 2 2 3 4" xfId="28559" xr:uid="{00000000-0005-0000-0000-0000CD6F0000}"/>
    <cellStyle name="Percent 3 4 3 3 2 2 4" xfId="28560" xr:uid="{00000000-0005-0000-0000-0000CE6F0000}"/>
    <cellStyle name="Percent 3 4 3 3 2 2 5" xfId="28561" xr:uid="{00000000-0005-0000-0000-0000CF6F0000}"/>
    <cellStyle name="Percent 3 4 3 3 2 2 6" xfId="28562" xr:uid="{00000000-0005-0000-0000-0000D06F0000}"/>
    <cellStyle name="Percent 3 4 3 3 2 3" xfId="28563" xr:uid="{00000000-0005-0000-0000-0000D16F0000}"/>
    <cellStyle name="Percent 3 4 3 3 2 3 2" xfId="28564" xr:uid="{00000000-0005-0000-0000-0000D26F0000}"/>
    <cellStyle name="Percent 3 4 3 3 2 3 2 2" xfId="28565" xr:uid="{00000000-0005-0000-0000-0000D36F0000}"/>
    <cellStyle name="Percent 3 4 3 3 2 3 2 3" xfId="28566" xr:uid="{00000000-0005-0000-0000-0000D46F0000}"/>
    <cellStyle name="Percent 3 4 3 3 2 3 2 4" xfId="28567" xr:uid="{00000000-0005-0000-0000-0000D56F0000}"/>
    <cellStyle name="Percent 3 4 3 3 2 3 3" xfId="28568" xr:uid="{00000000-0005-0000-0000-0000D66F0000}"/>
    <cellStyle name="Percent 3 4 3 3 2 3 3 2" xfId="28569" xr:uid="{00000000-0005-0000-0000-0000D76F0000}"/>
    <cellStyle name="Percent 3 4 3 3 2 3 3 3" xfId="28570" xr:uid="{00000000-0005-0000-0000-0000D86F0000}"/>
    <cellStyle name="Percent 3 4 3 3 2 3 3 4" xfId="28571" xr:uid="{00000000-0005-0000-0000-0000D96F0000}"/>
    <cellStyle name="Percent 3 4 3 3 2 3 4" xfId="28572" xr:uid="{00000000-0005-0000-0000-0000DA6F0000}"/>
    <cellStyle name="Percent 3 4 3 3 2 3 5" xfId="28573" xr:uid="{00000000-0005-0000-0000-0000DB6F0000}"/>
    <cellStyle name="Percent 3 4 3 3 2 3 6" xfId="28574" xr:uid="{00000000-0005-0000-0000-0000DC6F0000}"/>
    <cellStyle name="Percent 3 4 3 3 2 4" xfId="28575" xr:uid="{00000000-0005-0000-0000-0000DD6F0000}"/>
    <cellStyle name="Percent 3 4 3 3 2 4 2" xfId="28576" xr:uid="{00000000-0005-0000-0000-0000DE6F0000}"/>
    <cellStyle name="Percent 3 4 3 3 2 4 3" xfId="28577" xr:uid="{00000000-0005-0000-0000-0000DF6F0000}"/>
    <cellStyle name="Percent 3 4 3 3 2 4 4" xfId="28578" xr:uid="{00000000-0005-0000-0000-0000E06F0000}"/>
    <cellStyle name="Percent 3 4 3 3 2 5" xfId="28579" xr:uid="{00000000-0005-0000-0000-0000E16F0000}"/>
    <cellStyle name="Percent 3 4 3 3 2 5 2" xfId="28580" xr:uid="{00000000-0005-0000-0000-0000E26F0000}"/>
    <cellStyle name="Percent 3 4 3 3 2 5 3" xfId="28581" xr:uid="{00000000-0005-0000-0000-0000E36F0000}"/>
    <cellStyle name="Percent 3 4 3 3 2 5 4" xfId="28582" xr:uid="{00000000-0005-0000-0000-0000E46F0000}"/>
    <cellStyle name="Percent 3 4 3 3 2 6" xfId="28583" xr:uid="{00000000-0005-0000-0000-0000E56F0000}"/>
    <cellStyle name="Percent 3 4 3 3 2 7" xfId="28584" xr:uid="{00000000-0005-0000-0000-0000E66F0000}"/>
    <cellStyle name="Percent 3 4 3 3 2 8" xfId="28585" xr:uid="{00000000-0005-0000-0000-0000E76F0000}"/>
    <cellStyle name="Percent 3 4 3 3 3" xfId="28586" xr:uid="{00000000-0005-0000-0000-0000E86F0000}"/>
    <cellStyle name="Percent 3 4 3 3 3 2" xfId="28587" xr:uid="{00000000-0005-0000-0000-0000E96F0000}"/>
    <cellStyle name="Percent 3 4 3 3 3 2 2" xfId="28588" xr:uid="{00000000-0005-0000-0000-0000EA6F0000}"/>
    <cellStyle name="Percent 3 4 3 3 3 2 2 2" xfId="28589" xr:uid="{00000000-0005-0000-0000-0000EB6F0000}"/>
    <cellStyle name="Percent 3 4 3 3 3 2 2 3" xfId="28590" xr:uid="{00000000-0005-0000-0000-0000EC6F0000}"/>
    <cellStyle name="Percent 3 4 3 3 3 2 2 4" xfId="28591" xr:uid="{00000000-0005-0000-0000-0000ED6F0000}"/>
    <cellStyle name="Percent 3 4 3 3 3 2 3" xfId="28592" xr:uid="{00000000-0005-0000-0000-0000EE6F0000}"/>
    <cellStyle name="Percent 3 4 3 3 3 2 3 2" xfId="28593" xr:uid="{00000000-0005-0000-0000-0000EF6F0000}"/>
    <cellStyle name="Percent 3 4 3 3 3 2 3 3" xfId="28594" xr:uid="{00000000-0005-0000-0000-0000F06F0000}"/>
    <cellStyle name="Percent 3 4 3 3 3 2 3 4" xfId="28595" xr:uid="{00000000-0005-0000-0000-0000F16F0000}"/>
    <cellStyle name="Percent 3 4 3 3 3 2 4" xfId="28596" xr:uid="{00000000-0005-0000-0000-0000F26F0000}"/>
    <cellStyle name="Percent 3 4 3 3 3 2 5" xfId="28597" xr:uid="{00000000-0005-0000-0000-0000F36F0000}"/>
    <cellStyle name="Percent 3 4 3 3 3 2 6" xfId="28598" xr:uid="{00000000-0005-0000-0000-0000F46F0000}"/>
    <cellStyle name="Percent 3 4 3 3 3 3" xfId="28599" xr:uid="{00000000-0005-0000-0000-0000F56F0000}"/>
    <cellStyle name="Percent 3 4 3 3 3 3 2" xfId="28600" xr:uid="{00000000-0005-0000-0000-0000F66F0000}"/>
    <cellStyle name="Percent 3 4 3 3 3 3 2 2" xfId="28601" xr:uid="{00000000-0005-0000-0000-0000F76F0000}"/>
    <cellStyle name="Percent 3 4 3 3 3 3 2 3" xfId="28602" xr:uid="{00000000-0005-0000-0000-0000F86F0000}"/>
    <cellStyle name="Percent 3 4 3 3 3 3 2 4" xfId="28603" xr:uid="{00000000-0005-0000-0000-0000F96F0000}"/>
    <cellStyle name="Percent 3 4 3 3 3 3 3" xfId="28604" xr:uid="{00000000-0005-0000-0000-0000FA6F0000}"/>
    <cellStyle name="Percent 3 4 3 3 3 3 3 2" xfId="28605" xr:uid="{00000000-0005-0000-0000-0000FB6F0000}"/>
    <cellStyle name="Percent 3 4 3 3 3 3 3 3" xfId="28606" xr:uid="{00000000-0005-0000-0000-0000FC6F0000}"/>
    <cellStyle name="Percent 3 4 3 3 3 3 3 4" xfId="28607" xr:uid="{00000000-0005-0000-0000-0000FD6F0000}"/>
    <cellStyle name="Percent 3 4 3 3 3 3 4" xfId="28608" xr:uid="{00000000-0005-0000-0000-0000FE6F0000}"/>
    <cellStyle name="Percent 3 4 3 3 3 3 5" xfId="28609" xr:uid="{00000000-0005-0000-0000-0000FF6F0000}"/>
    <cellStyle name="Percent 3 4 3 3 3 3 6" xfId="28610" xr:uid="{00000000-0005-0000-0000-000000700000}"/>
    <cellStyle name="Percent 3 4 3 3 3 4" xfId="28611" xr:uid="{00000000-0005-0000-0000-000001700000}"/>
    <cellStyle name="Percent 3 4 3 3 3 4 2" xfId="28612" xr:uid="{00000000-0005-0000-0000-000002700000}"/>
    <cellStyle name="Percent 3 4 3 3 3 4 3" xfId="28613" xr:uid="{00000000-0005-0000-0000-000003700000}"/>
    <cellStyle name="Percent 3 4 3 3 3 4 4" xfId="28614" xr:uid="{00000000-0005-0000-0000-000004700000}"/>
    <cellStyle name="Percent 3 4 3 3 3 5" xfId="28615" xr:uid="{00000000-0005-0000-0000-000005700000}"/>
    <cellStyle name="Percent 3 4 3 3 3 5 2" xfId="28616" xr:uid="{00000000-0005-0000-0000-000006700000}"/>
    <cellStyle name="Percent 3 4 3 3 3 5 3" xfId="28617" xr:uid="{00000000-0005-0000-0000-000007700000}"/>
    <cellStyle name="Percent 3 4 3 3 3 5 4" xfId="28618" xr:uid="{00000000-0005-0000-0000-000008700000}"/>
    <cellStyle name="Percent 3 4 3 3 3 6" xfId="28619" xr:uid="{00000000-0005-0000-0000-000009700000}"/>
    <cellStyle name="Percent 3 4 3 3 3 7" xfId="28620" xr:uid="{00000000-0005-0000-0000-00000A700000}"/>
    <cellStyle name="Percent 3 4 3 3 3 8" xfId="28621" xr:uid="{00000000-0005-0000-0000-00000B700000}"/>
    <cellStyle name="Percent 3 4 3 3 4" xfId="28622" xr:uid="{00000000-0005-0000-0000-00000C700000}"/>
    <cellStyle name="Percent 3 4 3 3 4 2" xfId="28623" xr:uid="{00000000-0005-0000-0000-00000D700000}"/>
    <cellStyle name="Percent 3 4 3 3 4 2 2" xfId="28624" xr:uid="{00000000-0005-0000-0000-00000E700000}"/>
    <cellStyle name="Percent 3 4 3 3 4 2 3" xfId="28625" xr:uid="{00000000-0005-0000-0000-00000F700000}"/>
    <cellStyle name="Percent 3 4 3 3 4 2 4" xfId="28626" xr:uid="{00000000-0005-0000-0000-000010700000}"/>
    <cellStyle name="Percent 3 4 3 3 4 3" xfId="28627" xr:uid="{00000000-0005-0000-0000-000011700000}"/>
    <cellStyle name="Percent 3 4 3 3 4 3 2" xfId="28628" xr:uid="{00000000-0005-0000-0000-000012700000}"/>
    <cellStyle name="Percent 3 4 3 3 4 3 3" xfId="28629" xr:uid="{00000000-0005-0000-0000-000013700000}"/>
    <cellStyle name="Percent 3 4 3 3 4 3 4" xfId="28630" xr:uid="{00000000-0005-0000-0000-000014700000}"/>
    <cellStyle name="Percent 3 4 3 3 4 4" xfId="28631" xr:uid="{00000000-0005-0000-0000-000015700000}"/>
    <cellStyle name="Percent 3 4 3 3 4 5" xfId="28632" xr:uid="{00000000-0005-0000-0000-000016700000}"/>
    <cellStyle name="Percent 3 4 3 3 4 6" xfId="28633" xr:uid="{00000000-0005-0000-0000-000017700000}"/>
    <cellStyle name="Percent 3 4 3 3 5" xfId="28634" xr:uid="{00000000-0005-0000-0000-000018700000}"/>
    <cellStyle name="Percent 3 4 3 3 5 2" xfId="28635" xr:uid="{00000000-0005-0000-0000-000019700000}"/>
    <cellStyle name="Percent 3 4 3 3 5 2 2" xfId="28636" xr:uid="{00000000-0005-0000-0000-00001A700000}"/>
    <cellStyle name="Percent 3 4 3 3 5 2 3" xfId="28637" xr:uid="{00000000-0005-0000-0000-00001B700000}"/>
    <cellStyle name="Percent 3 4 3 3 5 2 4" xfId="28638" xr:uid="{00000000-0005-0000-0000-00001C700000}"/>
    <cellStyle name="Percent 3 4 3 3 5 3" xfId="28639" xr:uid="{00000000-0005-0000-0000-00001D700000}"/>
    <cellStyle name="Percent 3 4 3 3 5 3 2" xfId="28640" xr:uid="{00000000-0005-0000-0000-00001E700000}"/>
    <cellStyle name="Percent 3 4 3 3 5 3 3" xfId="28641" xr:uid="{00000000-0005-0000-0000-00001F700000}"/>
    <cellStyle name="Percent 3 4 3 3 5 3 4" xfId="28642" xr:uid="{00000000-0005-0000-0000-000020700000}"/>
    <cellStyle name="Percent 3 4 3 3 5 4" xfId="28643" xr:uid="{00000000-0005-0000-0000-000021700000}"/>
    <cellStyle name="Percent 3 4 3 3 5 5" xfId="28644" xr:uid="{00000000-0005-0000-0000-000022700000}"/>
    <cellStyle name="Percent 3 4 3 3 5 6" xfId="28645" xr:uid="{00000000-0005-0000-0000-000023700000}"/>
    <cellStyle name="Percent 3 4 3 3 6" xfId="28646" xr:uid="{00000000-0005-0000-0000-000024700000}"/>
    <cellStyle name="Percent 3 4 3 3 6 2" xfId="28647" xr:uid="{00000000-0005-0000-0000-000025700000}"/>
    <cellStyle name="Percent 3 4 3 3 6 3" xfId="28648" xr:uid="{00000000-0005-0000-0000-000026700000}"/>
    <cellStyle name="Percent 3 4 3 3 6 4" xfId="28649" xr:uid="{00000000-0005-0000-0000-000027700000}"/>
    <cellStyle name="Percent 3 4 3 3 7" xfId="28650" xr:uid="{00000000-0005-0000-0000-000028700000}"/>
    <cellStyle name="Percent 3 4 3 3 7 2" xfId="28651" xr:uid="{00000000-0005-0000-0000-000029700000}"/>
    <cellStyle name="Percent 3 4 3 3 7 3" xfId="28652" xr:uid="{00000000-0005-0000-0000-00002A700000}"/>
    <cellStyle name="Percent 3 4 3 3 7 4" xfId="28653" xr:uid="{00000000-0005-0000-0000-00002B700000}"/>
    <cellStyle name="Percent 3 4 3 3 8" xfId="28654" xr:uid="{00000000-0005-0000-0000-00002C700000}"/>
    <cellStyle name="Percent 3 4 3 3 9" xfId="28655" xr:uid="{00000000-0005-0000-0000-00002D700000}"/>
    <cellStyle name="Percent 3 4 3 4" xfId="28656" xr:uid="{00000000-0005-0000-0000-00002E700000}"/>
    <cellStyle name="Percent 3 4 3 4 2" xfId="28657" xr:uid="{00000000-0005-0000-0000-00002F700000}"/>
    <cellStyle name="Percent 3 4 3 4 2 2" xfId="28658" xr:uid="{00000000-0005-0000-0000-000030700000}"/>
    <cellStyle name="Percent 3 4 3 4 2 2 2" xfId="28659" xr:uid="{00000000-0005-0000-0000-000031700000}"/>
    <cellStyle name="Percent 3 4 3 4 2 2 3" xfId="28660" xr:uid="{00000000-0005-0000-0000-000032700000}"/>
    <cellStyle name="Percent 3 4 3 4 2 2 4" xfId="28661" xr:uid="{00000000-0005-0000-0000-000033700000}"/>
    <cellStyle name="Percent 3 4 3 4 2 3" xfId="28662" xr:uid="{00000000-0005-0000-0000-000034700000}"/>
    <cellStyle name="Percent 3 4 3 4 2 3 2" xfId="28663" xr:uid="{00000000-0005-0000-0000-000035700000}"/>
    <cellStyle name="Percent 3 4 3 4 2 3 3" xfId="28664" xr:uid="{00000000-0005-0000-0000-000036700000}"/>
    <cellStyle name="Percent 3 4 3 4 2 3 4" xfId="28665" xr:uid="{00000000-0005-0000-0000-000037700000}"/>
    <cellStyle name="Percent 3 4 3 4 2 4" xfId="28666" xr:uid="{00000000-0005-0000-0000-000038700000}"/>
    <cellStyle name="Percent 3 4 3 4 2 5" xfId="28667" xr:uid="{00000000-0005-0000-0000-000039700000}"/>
    <cellStyle name="Percent 3 4 3 4 2 6" xfId="28668" xr:uid="{00000000-0005-0000-0000-00003A700000}"/>
    <cellStyle name="Percent 3 4 3 4 3" xfId="28669" xr:uid="{00000000-0005-0000-0000-00003B700000}"/>
    <cellStyle name="Percent 3 4 3 4 3 2" xfId="28670" xr:uid="{00000000-0005-0000-0000-00003C700000}"/>
    <cellStyle name="Percent 3 4 3 4 3 2 2" xfId="28671" xr:uid="{00000000-0005-0000-0000-00003D700000}"/>
    <cellStyle name="Percent 3 4 3 4 3 2 3" xfId="28672" xr:uid="{00000000-0005-0000-0000-00003E700000}"/>
    <cellStyle name="Percent 3 4 3 4 3 2 4" xfId="28673" xr:uid="{00000000-0005-0000-0000-00003F700000}"/>
    <cellStyle name="Percent 3 4 3 4 3 3" xfId="28674" xr:uid="{00000000-0005-0000-0000-000040700000}"/>
    <cellStyle name="Percent 3 4 3 4 3 3 2" xfId="28675" xr:uid="{00000000-0005-0000-0000-000041700000}"/>
    <cellStyle name="Percent 3 4 3 4 3 3 3" xfId="28676" xr:uid="{00000000-0005-0000-0000-000042700000}"/>
    <cellStyle name="Percent 3 4 3 4 3 3 4" xfId="28677" xr:uid="{00000000-0005-0000-0000-000043700000}"/>
    <cellStyle name="Percent 3 4 3 4 3 4" xfId="28678" xr:uid="{00000000-0005-0000-0000-000044700000}"/>
    <cellStyle name="Percent 3 4 3 4 3 5" xfId="28679" xr:uid="{00000000-0005-0000-0000-000045700000}"/>
    <cellStyle name="Percent 3 4 3 4 3 6" xfId="28680" xr:uid="{00000000-0005-0000-0000-000046700000}"/>
    <cellStyle name="Percent 3 4 3 4 4" xfId="28681" xr:uid="{00000000-0005-0000-0000-000047700000}"/>
    <cellStyle name="Percent 3 4 3 4 4 2" xfId="28682" xr:uid="{00000000-0005-0000-0000-000048700000}"/>
    <cellStyle name="Percent 3 4 3 4 4 3" xfId="28683" xr:uid="{00000000-0005-0000-0000-000049700000}"/>
    <cellStyle name="Percent 3 4 3 4 4 4" xfId="28684" xr:uid="{00000000-0005-0000-0000-00004A700000}"/>
    <cellStyle name="Percent 3 4 3 4 5" xfId="28685" xr:uid="{00000000-0005-0000-0000-00004B700000}"/>
    <cellStyle name="Percent 3 4 3 4 5 2" xfId="28686" xr:uid="{00000000-0005-0000-0000-00004C700000}"/>
    <cellStyle name="Percent 3 4 3 4 5 3" xfId="28687" xr:uid="{00000000-0005-0000-0000-00004D700000}"/>
    <cellStyle name="Percent 3 4 3 4 5 4" xfId="28688" xr:uid="{00000000-0005-0000-0000-00004E700000}"/>
    <cellStyle name="Percent 3 4 3 4 6" xfId="28689" xr:uid="{00000000-0005-0000-0000-00004F700000}"/>
    <cellStyle name="Percent 3 4 3 4 7" xfId="28690" xr:uid="{00000000-0005-0000-0000-000050700000}"/>
    <cellStyle name="Percent 3 4 3 4 8" xfId="28691" xr:uid="{00000000-0005-0000-0000-000051700000}"/>
    <cellStyle name="Percent 3 4 3 5" xfId="28692" xr:uid="{00000000-0005-0000-0000-000052700000}"/>
    <cellStyle name="Percent 3 4 3 5 2" xfId="28693" xr:uid="{00000000-0005-0000-0000-000053700000}"/>
    <cellStyle name="Percent 3 4 3 5 2 2" xfId="28694" xr:uid="{00000000-0005-0000-0000-000054700000}"/>
    <cellStyle name="Percent 3 4 3 5 2 2 2" xfId="28695" xr:uid="{00000000-0005-0000-0000-000055700000}"/>
    <cellStyle name="Percent 3 4 3 5 2 2 3" xfId="28696" xr:uid="{00000000-0005-0000-0000-000056700000}"/>
    <cellStyle name="Percent 3 4 3 5 2 2 4" xfId="28697" xr:uid="{00000000-0005-0000-0000-000057700000}"/>
    <cellStyle name="Percent 3 4 3 5 2 3" xfId="28698" xr:uid="{00000000-0005-0000-0000-000058700000}"/>
    <cellStyle name="Percent 3 4 3 5 2 3 2" xfId="28699" xr:uid="{00000000-0005-0000-0000-000059700000}"/>
    <cellStyle name="Percent 3 4 3 5 2 3 3" xfId="28700" xr:uid="{00000000-0005-0000-0000-00005A700000}"/>
    <cellStyle name="Percent 3 4 3 5 2 3 4" xfId="28701" xr:uid="{00000000-0005-0000-0000-00005B700000}"/>
    <cellStyle name="Percent 3 4 3 5 2 4" xfId="28702" xr:uid="{00000000-0005-0000-0000-00005C700000}"/>
    <cellStyle name="Percent 3 4 3 5 2 5" xfId="28703" xr:uid="{00000000-0005-0000-0000-00005D700000}"/>
    <cellStyle name="Percent 3 4 3 5 2 6" xfId="28704" xr:uid="{00000000-0005-0000-0000-00005E700000}"/>
    <cellStyle name="Percent 3 4 3 5 3" xfId="28705" xr:uid="{00000000-0005-0000-0000-00005F700000}"/>
    <cellStyle name="Percent 3 4 3 5 3 2" xfId="28706" xr:uid="{00000000-0005-0000-0000-000060700000}"/>
    <cellStyle name="Percent 3 4 3 5 3 2 2" xfId="28707" xr:uid="{00000000-0005-0000-0000-000061700000}"/>
    <cellStyle name="Percent 3 4 3 5 3 2 3" xfId="28708" xr:uid="{00000000-0005-0000-0000-000062700000}"/>
    <cellStyle name="Percent 3 4 3 5 3 2 4" xfId="28709" xr:uid="{00000000-0005-0000-0000-000063700000}"/>
    <cellStyle name="Percent 3 4 3 5 3 3" xfId="28710" xr:uid="{00000000-0005-0000-0000-000064700000}"/>
    <cellStyle name="Percent 3 4 3 5 3 3 2" xfId="28711" xr:uid="{00000000-0005-0000-0000-000065700000}"/>
    <cellStyle name="Percent 3 4 3 5 3 3 3" xfId="28712" xr:uid="{00000000-0005-0000-0000-000066700000}"/>
    <cellStyle name="Percent 3 4 3 5 3 3 4" xfId="28713" xr:uid="{00000000-0005-0000-0000-000067700000}"/>
    <cellStyle name="Percent 3 4 3 5 3 4" xfId="28714" xr:uid="{00000000-0005-0000-0000-000068700000}"/>
    <cellStyle name="Percent 3 4 3 5 3 5" xfId="28715" xr:uid="{00000000-0005-0000-0000-000069700000}"/>
    <cellStyle name="Percent 3 4 3 5 3 6" xfId="28716" xr:uid="{00000000-0005-0000-0000-00006A700000}"/>
    <cellStyle name="Percent 3 4 3 5 4" xfId="28717" xr:uid="{00000000-0005-0000-0000-00006B700000}"/>
    <cellStyle name="Percent 3 4 3 5 4 2" xfId="28718" xr:uid="{00000000-0005-0000-0000-00006C700000}"/>
    <cellStyle name="Percent 3 4 3 5 4 3" xfId="28719" xr:uid="{00000000-0005-0000-0000-00006D700000}"/>
    <cellStyle name="Percent 3 4 3 5 4 4" xfId="28720" xr:uid="{00000000-0005-0000-0000-00006E700000}"/>
    <cellStyle name="Percent 3 4 3 5 5" xfId="28721" xr:uid="{00000000-0005-0000-0000-00006F700000}"/>
    <cellStyle name="Percent 3 4 3 5 5 2" xfId="28722" xr:uid="{00000000-0005-0000-0000-000070700000}"/>
    <cellStyle name="Percent 3 4 3 5 5 3" xfId="28723" xr:uid="{00000000-0005-0000-0000-000071700000}"/>
    <cellStyle name="Percent 3 4 3 5 5 4" xfId="28724" xr:uid="{00000000-0005-0000-0000-000072700000}"/>
    <cellStyle name="Percent 3 4 3 5 6" xfId="28725" xr:uid="{00000000-0005-0000-0000-000073700000}"/>
    <cellStyle name="Percent 3 4 3 5 7" xfId="28726" xr:uid="{00000000-0005-0000-0000-000074700000}"/>
    <cellStyle name="Percent 3 4 3 5 8" xfId="28727" xr:uid="{00000000-0005-0000-0000-000075700000}"/>
    <cellStyle name="Percent 3 4 3 6" xfId="28728" xr:uid="{00000000-0005-0000-0000-000076700000}"/>
    <cellStyle name="Percent 3 4 3 6 2" xfId="28729" xr:uid="{00000000-0005-0000-0000-000077700000}"/>
    <cellStyle name="Percent 3 4 3 6 2 2" xfId="28730" xr:uid="{00000000-0005-0000-0000-000078700000}"/>
    <cellStyle name="Percent 3 4 3 6 2 2 2" xfId="28731" xr:uid="{00000000-0005-0000-0000-000079700000}"/>
    <cellStyle name="Percent 3 4 3 6 2 2 3" xfId="28732" xr:uid="{00000000-0005-0000-0000-00007A700000}"/>
    <cellStyle name="Percent 3 4 3 6 2 2 4" xfId="28733" xr:uid="{00000000-0005-0000-0000-00007B700000}"/>
    <cellStyle name="Percent 3 4 3 6 2 3" xfId="28734" xr:uid="{00000000-0005-0000-0000-00007C700000}"/>
    <cellStyle name="Percent 3 4 3 6 2 3 2" xfId="28735" xr:uid="{00000000-0005-0000-0000-00007D700000}"/>
    <cellStyle name="Percent 3 4 3 6 2 3 3" xfId="28736" xr:uid="{00000000-0005-0000-0000-00007E700000}"/>
    <cellStyle name="Percent 3 4 3 6 2 3 4" xfId="28737" xr:uid="{00000000-0005-0000-0000-00007F700000}"/>
    <cellStyle name="Percent 3 4 3 6 2 4" xfId="28738" xr:uid="{00000000-0005-0000-0000-000080700000}"/>
    <cellStyle name="Percent 3 4 3 6 2 5" xfId="28739" xr:uid="{00000000-0005-0000-0000-000081700000}"/>
    <cellStyle name="Percent 3 4 3 6 2 6" xfId="28740" xr:uid="{00000000-0005-0000-0000-000082700000}"/>
    <cellStyle name="Percent 3 4 3 6 3" xfId="28741" xr:uid="{00000000-0005-0000-0000-000083700000}"/>
    <cellStyle name="Percent 3 4 3 6 3 2" xfId="28742" xr:uid="{00000000-0005-0000-0000-000084700000}"/>
    <cellStyle name="Percent 3 4 3 6 3 2 2" xfId="28743" xr:uid="{00000000-0005-0000-0000-000085700000}"/>
    <cellStyle name="Percent 3 4 3 6 3 2 3" xfId="28744" xr:uid="{00000000-0005-0000-0000-000086700000}"/>
    <cellStyle name="Percent 3 4 3 6 3 2 4" xfId="28745" xr:uid="{00000000-0005-0000-0000-000087700000}"/>
    <cellStyle name="Percent 3 4 3 6 3 3" xfId="28746" xr:uid="{00000000-0005-0000-0000-000088700000}"/>
    <cellStyle name="Percent 3 4 3 6 3 3 2" xfId="28747" xr:uid="{00000000-0005-0000-0000-000089700000}"/>
    <cellStyle name="Percent 3 4 3 6 3 3 3" xfId="28748" xr:uid="{00000000-0005-0000-0000-00008A700000}"/>
    <cellStyle name="Percent 3 4 3 6 3 3 4" xfId="28749" xr:uid="{00000000-0005-0000-0000-00008B700000}"/>
    <cellStyle name="Percent 3 4 3 6 3 4" xfId="28750" xr:uid="{00000000-0005-0000-0000-00008C700000}"/>
    <cellStyle name="Percent 3 4 3 6 3 5" xfId="28751" xr:uid="{00000000-0005-0000-0000-00008D700000}"/>
    <cellStyle name="Percent 3 4 3 6 3 6" xfId="28752" xr:uid="{00000000-0005-0000-0000-00008E700000}"/>
    <cellStyle name="Percent 3 4 3 6 4" xfId="28753" xr:uid="{00000000-0005-0000-0000-00008F700000}"/>
    <cellStyle name="Percent 3 4 3 6 4 2" xfId="28754" xr:uid="{00000000-0005-0000-0000-000090700000}"/>
    <cellStyle name="Percent 3 4 3 6 4 3" xfId="28755" xr:uid="{00000000-0005-0000-0000-000091700000}"/>
    <cellStyle name="Percent 3 4 3 6 4 4" xfId="28756" xr:uid="{00000000-0005-0000-0000-000092700000}"/>
    <cellStyle name="Percent 3 4 3 6 5" xfId="28757" xr:uid="{00000000-0005-0000-0000-000093700000}"/>
    <cellStyle name="Percent 3 4 3 6 5 2" xfId="28758" xr:uid="{00000000-0005-0000-0000-000094700000}"/>
    <cellStyle name="Percent 3 4 3 6 5 3" xfId="28759" xr:uid="{00000000-0005-0000-0000-000095700000}"/>
    <cellStyle name="Percent 3 4 3 6 5 4" xfId="28760" xr:uid="{00000000-0005-0000-0000-000096700000}"/>
    <cellStyle name="Percent 3 4 3 6 6" xfId="28761" xr:uid="{00000000-0005-0000-0000-000097700000}"/>
    <cellStyle name="Percent 3 4 3 6 7" xfId="28762" xr:uid="{00000000-0005-0000-0000-000098700000}"/>
    <cellStyle name="Percent 3 4 3 6 8" xfId="28763" xr:uid="{00000000-0005-0000-0000-000099700000}"/>
    <cellStyle name="Percent 3 4 3 7" xfId="28764" xr:uid="{00000000-0005-0000-0000-00009A700000}"/>
    <cellStyle name="Percent 3 4 3 7 2" xfId="28765" xr:uid="{00000000-0005-0000-0000-00009B700000}"/>
    <cellStyle name="Percent 3 4 3 7 2 2" xfId="28766" xr:uid="{00000000-0005-0000-0000-00009C700000}"/>
    <cellStyle name="Percent 3 4 3 7 2 3" xfId="28767" xr:uid="{00000000-0005-0000-0000-00009D700000}"/>
    <cellStyle name="Percent 3 4 3 7 2 4" xfId="28768" xr:uid="{00000000-0005-0000-0000-00009E700000}"/>
    <cellStyle name="Percent 3 4 3 7 3" xfId="28769" xr:uid="{00000000-0005-0000-0000-00009F700000}"/>
    <cellStyle name="Percent 3 4 3 7 3 2" xfId="28770" xr:uid="{00000000-0005-0000-0000-0000A0700000}"/>
    <cellStyle name="Percent 3 4 3 7 3 3" xfId="28771" xr:uid="{00000000-0005-0000-0000-0000A1700000}"/>
    <cellStyle name="Percent 3 4 3 7 3 4" xfId="28772" xr:uid="{00000000-0005-0000-0000-0000A2700000}"/>
    <cellStyle name="Percent 3 4 3 7 4" xfId="28773" xr:uid="{00000000-0005-0000-0000-0000A3700000}"/>
    <cellStyle name="Percent 3 4 3 7 5" xfId="28774" xr:uid="{00000000-0005-0000-0000-0000A4700000}"/>
    <cellStyle name="Percent 3 4 3 7 6" xfId="28775" xr:uid="{00000000-0005-0000-0000-0000A5700000}"/>
    <cellStyle name="Percent 3 4 3 8" xfId="28776" xr:uid="{00000000-0005-0000-0000-0000A6700000}"/>
    <cellStyle name="Percent 3 4 3 8 2" xfId="28777" xr:uid="{00000000-0005-0000-0000-0000A7700000}"/>
    <cellStyle name="Percent 3 4 3 8 2 2" xfId="28778" xr:uid="{00000000-0005-0000-0000-0000A8700000}"/>
    <cellStyle name="Percent 3 4 3 8 2 3" xfId="28779" xr:uid="{00000000-0005-0000-0000-0000A9700000}"/>
    <cellStyle name="Percent 3 4 3 8 2 4" xfId="28780" xr:uid="{00000000-0005-0000-0000-0000AA700000}"/>
    <cellStyle name="Percent 3 4 3 8 3" xfId="28781" xr:uid="{00000000-0005-0000-0000-0000AB700000}"/>
    <cellStyle name="Percent 3 4 3 8 3 2" xfId="28782" xr:uid="{00000000-0005-0000-0000-0000AC700000}"/>
    <cellStyle name="Percent 3 4 3 8 3 3" xfId="28783" xr:uid="{00000000-0005-0000-0000-0000AD700000}"/>
    <cellStyle name="Percent 3 4 3 8 3 4" xfId="28784" xr:uid="{00000000-0005-0000-0000-0000AE700000}"/>
    <cellStyle name="Percent 3 4 3 8 4" xfId="28785" xr:uid="{00000000-0005-0000-0000-0000AF700000}"/>
    <cellStyle name="Percent 3 4 3 8 5" xfId="28786" xr:uid="{00000000-0005-0000-0000-0000B0700000}"/>
    <cellStyle name="Percent 3 4 3 8 6" xfId="28787" xr:uid="{00000000-0005-0000-0000-0000B1700000}"/>
    <cellStyle name="Percent 3 4 3 9" xfId="28788" xr:uid="{00000000-0005-0000-0000-0000B2700000}"/>
    <cellStyle name="Percent 3 4 3 9 2" xfId="28789" xr:uid="{00000000-0005-0000-0000-0000B3700000}"/>
    <cellStyle name="Percent 3 4 3 9 3" xfId="28790" xr:uid="{00000000-0005-0000-0000-0000B4700000}"/>
    <cellStyle name="Percent 3 4 3 9 4" xfId="28791" xr:uid="{00000000-0005-0000-0000-0000B5700000}"/>
    <cellStyle name="Percent 3 4 4" xfId="28792" xr:uid="{00000000-0005-0000-0000-0000B6700000}"/>
    <cellStyle name="Percent 3 4 4 10" xfId="28793" xr:uid="{00000000-0005-0000-0000-0000B7700000}"/>
    <cellStyle name="Percent 3 4 4 11" xfId="28794" xr:uid="{00000000-0005-0000-0000-0000B8700000}"/>
    <cellStyle name="Percent 3 4 4 12" xfId="28795" xr:uid="{00000000-0005-0000-0000-0000B9700000}"/>
    <cellStyle name="Percent 3 4 4 2" xfId="28796" xr:uid="{00000000-0005-0000-0000-0000BA700000}"/>
    <cellStyle name="Percent 3 4 4 2 10" xfId="28797" xr:uid="{00000000-0005-0000-0000-0000BB700000}"/>
    <cellStyle name="Percent 3 4 4 2 2" xfId="28798" xr:uid="{00000000-0005-0000-0000-0000BC700000}"/>
    <cellStyle name="Percent 3 4 4 2 2 2" xfId="28799" xr:uid="{00000000-0005-0000-0000-0000BD700000}"/>
    <cellStyle name="Percent 3 4 4 2 2 2 2" xfId="28800" xr:uid="{00000000-0005-0000-0000-0000BE700000}"/>
    <cellStyle name="Percent 3 4 4 2 2 2 2 2" xfId="28801" xr:uid="{00000000-0005-0000-0000-0000BF700000}"/>
    <cellStyle name="Percent 3 4 4 2 2 2 2 3" xfId="28802" xr:uid="{00000000-0005-0000-0000-0000C0700000}"/>
    <cellStyle name="Percent 3 4 4 2 2 2 2 4" xfId="28803" xr:uid="{00000000-0005-0000-0000-0000C1700000}"/>
    <cellStyle name="Percent 3 4 4 2 2 2 3" xfId="28804" xr:uid="{00000000-0005-0000-0000-0000C2700000}"/>
    <cellStyle name="Percent 3 4 4 2 2 2 3 2" xfId="28805" xr:uid="{00000000-0005-0000-0000-0000C3700000}"/>
    <cellStyle name="Percent 3 4 4 2 2 2 3 3" xfId="28806" xr:uid="{00000000-0005-0000-0000-0000C4700000}"/>
    <cellStyle name="Percent 3 4 4 2 2 2 3 4" xfId="28807" xr:uid="{00000000-0005-0000-0000-0000C5700000}"/>
    <cellStyle name="Percent 3 4 4 2 2 2 4" xfId="28808" xr:uid="{00000000-0005-0000-0000-0000C6700000}"/>
    <cellStyle name="Percent 3 4 4 2 2 2 5" xfId="28809" xr:uid="{00000000-0005-0000-0000-0000C7700000}"/>
    <cellStyle name="Percent 3 4 4 2 2 2 6" xfId="28810" xr:uid="{00000000-0005-0000-0000-0000C8700000}"/>
    <cellStyle name="Percent 3 4 4 2 2 3" xfId="28811" xr:uid="{00000000-0005-0000-0000-0000C9700000}"/>
    <cellStyle name="Percent 3 4 4 2 2 3 2" xfId="28812" xr:uid="{00000000-0005-0000-0000-0000CA700000}"/>
    <cellStyle name="Percent 3 4 4 2 2 3 2 2" xfId="28813" xr:uid="{00000000-0005-0000-0000-0000CB700000}"/>
    <cellStyle name="Percent 3 4 4 2 2 3 2 3" xfId="28814" xr:uid="{00000000-0005-0000-0000-0000CC700000}"/>
    <cellStyle name="Percent 3 4 4 2 2 3 2 4" xfId="28815" xr:uid="{00000000-0005-0000-0000-0000CD700000}"/>
    <cellStyle name="Percent 3 4 4 2 2 3 3" xfId="28816" xr:uid="{00000000-0005-0000-0000-0000CE700000}"/>
    <cellStyle name="Percent 3 4 4 2 2 3 3 2" xfId="28817" xr:uid="{00000000-0005-0000-0000-0000CF700000}"/>
    <cellStyle name="Percent 3 4 4 2 2 3 3 3" xfId="28818" xr:uid="{00000000-0005-0000-0000-0000D0700000}"/>
    <cellStyle name="Percent 3 4 4 2 2 3 3 4" xfId="28819" xr:uid="{00000000-0005-0000-0000-0000D1700000}"/>
    <cellStyle name="Percent 3 4 4 2 2 3 4" xfId="28820" xr:uid="{00000000-0005-0000-0000-0000D2700000}"/>
    <cellStyle name="Percent 3 4 4 2 2 3 5" xfId="28821" xr:uid="{00000000-0005-0000-0000-0000D3700000}"/>
    <cellStyle name="Percent 3 4 4 2 2 3 6" xfId="28822" xr:uid="{00000000-0005-0000-0000-0000D4700000}"/>
    <cellStyle name="Percent 3 4 4 2 2 4" xfId="28823" xr:uid="{00000000-0005-0000-0000-0000D5700000}"/>
    <cellStyle name="Percent 3 4 4 2 2 4 2" xfId="28824" xr:uid="{00000000-0005-0000-0000-0000D6700000}"/>
    <cellStyle name="Percent 3 4 4 2 2 4 3" xfId="28825" xr:uid="{00000000-0005-0000-0000-0000D7700000}"/>
    <cellStyle name="Percent 3 4 4 2 2 4 4" xfId="28826" xr:uid="{00000000-0005-0000-0000-0000D8700000}"/>
    <cellStyle name="Percent 3 4 4 2 2 5" xfId="28827" xr:uid="{00000000-0005-0000-0000-0000D9700000}"/>
    <cellStyle name="Percent 3 4 4 2 2 5 2" xfId="28828" xr:uid="{00000000-0005-0000-0000-0000DA700000}"/>
    <cellStyle name="Percent 3 4 4 2 2 5 3" xfId="28829" xr:uid="{00000000-0005-0000-0000-0000DB700000}"/>
    <cellStyle name="Percent 3 4 4 2 2 5 4" xfId="28830" xr:uid="{00000000-0005-0000-0000-0000DC700000}"/>
    <cellStyle name="Percent 3 4 4 2 2 6" xfId="28831" xr:uid="{00000000-0005-0000-0000-0000DD700000}"/>
    <cellStyle name="Percent 3 4 4 2 2 7" xfId="28832" xr:uid="{00000000-0005-0000-0000-0000DE700000}"/>
    <cellStyle name="Percent 3 4 4 2 2 8" xfId="28833" xr:uid="{00000000-0005-0000-0000-0000DF700000}"/>
    <cellStyle name="Percent 3 4 4 2 3" xfId="28834" xr:uid="{00000000-0005-0000-0000-0000E0700000}"/>
    <cellStyle name="Percent 3 4 4 2 3 2" xfId="28835" xr:uid="{00000000-0005-0000-0000-0000E1700000}"/>
    <cellStyle name="Percent 3 4 4 2 3 2 2" xfId="28836" xr:uid="{00000000-0005-0000-0000-0000E2700000}"/>
    <cellStyle name="Percent 3 4 4 2 3 2 2 2" xfId="28837" xr:uid="{00000000-0005-0000-0000-0000E3700000}"/>
    <cellStyle name="Percent 3 4 4 2 3 2 2 3" xfId="28838" xr:uid="{00000000-0005-0000-0000-0000E4700000}"/>
    <cellStyle name="Percent 3 4 4 2 3 2 2 4" xfId="28839" xr:uid="{00000000-0005-0000-0000-0000E5700000}"/>
    <cellStyle name="Percent 3 4 4 2 3 2 3" xfId="28840" xr:uid="{00000000-0005-0000-0000-0000E6700000}"/>
    <cellStyle name="Percent 3 4 4 2 3 2 3 2" xfId="28841" xr:uid="{00000000-0005-0000-0000-0000E7700000}"/>
    <cellStyle name="Percent 3 4 4 2 3 2 3 3" xfId="28842" xr:uid="{00000000-0005-0000-0000-0000E8700000}"/>
    <cellStyle name="Percent 3 4 4 2 3 2 3 4" xfId="28843" xr:uid="{00000000-0005-0000-0000-0000E9700000}"/>
    <cellStyle name="Percent 3 4 4 2 3 2 4" xfId="28844" xr:uid="{00000000-0005-0000-0000-0000EA700000}"/>
    <cellStyle name="Percent 3 4 4 2 3 2 5" xfId="28845" xr:uid="{00000000-0005-0000-0000-0000EB700000}"/>
    <cellStyle name="Percent 3 4 4 2 3 2 6" xfId="28846" xr:uid="{00000000-0005-0000-0000-0000EC700000}"/>
    <cellStyle name="Percent 3 4 4 2 3 3" xfId="28847" xr:uid="{00000000-0005-0000-0000-0000ED700000}"/>
    <cellStyle name="Percent 3 4 4 2 3 3 2" xfId="28848" xr:uid="{00000000-0005-0000-0000-0000EE700000}"/>
    <cellStyle name="Percent 3 4 4 2 3 3 2 2" xfId="28849" xr:uid="{00000000-0005-0000-0000-0000EF700000}"/>
    <cellStyle name="Percent 3 4 4 2 3 3 2 3" xfId="28850" xr:uid="{00000000-0005-0000-0000-0000F0700000}"/>
    <cellStyle name="Percent 3 4 4 2 3 3 2 4" xfId="28851" xr:uid="{00000000-0005-0000-0000-0000F1700000}"/>
    <cellStyle name="Percent 3 4 4 2 3 3 3" xfId="28852" xr:uid="{00000000-0005-0000-0000-0000F2700000}"/>
    <cellStyle name="Percent 3 4 4 2 3 3 3 2" xfId="28853" xr:uid="{00000000-0005-0000-0000-0000F3700000}"/>
    <cellStyle name="Percent 3 4 4 2 3 3 3 3" xfId="28854" xr:uid="{00000000-0005-0000-0000-0000F4700000}"/>
    <cellStyle name="Percent 3 4 4 2 3 3 3 4" xfId="28855" xr:uid="{00000000-0005-0000-0000-0000F5700000}"/>
    <cellStyle name="Percent 3 4 4 2 3 3 4" xfId="28856" xr:uid="{00000000-0005-0000-0000-0000F6700000}"/>
    <cellStyle name="Percent 3 4 4 2 3 3 5" xfId="28857" xr:uid="{00000000-0005-0000-0000-0000F7700000}"/>
    <cellStyle name="Percent 3 4 4 2 3 3 6" xfId="28858" xr:uid="{00000000-0005-0000-0000-0000F8700000}"/>
    <cellStyle name="Percent 3 4 4 2 3 4" xfId="28859" xr:uid="{00000000-0005-0000-0000-0000F9700000}"/>
    <cellStyle name="Percent 3 4 4 2 3 4 2" xfId="28860" xr:uid="{00000000-0005-0000-0000-0000FA700000}"/>
    <cellStyle name="Percent 3 4 4 2 3 4 3" xfId="28861" xr:uid="{00000000-0005-0000-0000-0000FB700000}"/>
    <cellStyle name="Percent 3 4 4 2 3 4 4" xfId="28862" xr:uid="{00000000-0005-0000-0000-0000FC700000}"/>
    <cellStyle name="Percent 3 4 4 2 3 5" xfId="28863" xr:uid="{00000000-0005-0000-0000-0000FD700000}"/>
    <cellStyle name="Percent 3 4 4 2 3 5 2" xfId="28864" xr:uid="{00000000-0005-0000-0000-0000FE700000}"/>
    <cellStyle name="Percent 3 4 4 2 3 5 3" xfId="28865" xr:uid="{00000000-0005-0000-0000-0000FF700000}"/>
    <cellStyle name="Percent 3 4 4 2 3 5 4" xfId="28866" xr:uid="{00000000-0005-0000-0000-000000710000}"/>
    <cellStyle name="Percent 3 4 4 2 3 6" xfId="28867" xr:uid="{00000000-0005-0000-0000-000001710000}"/>
    <cellStyle name="Percent 3 4 4 2 3 7" xfId="28868" xr:uid="{00000000-0005-0000-0000-000002710000}"/>
    <cellStyle name="Percent 3 4 4 2 3 8" xfId="28869" xr:uid="{00000000-0005-0000-0000-000003710000}"/>
    <cellStyle name="Percent 3 4 4 2 4" xfId="28870" xr:uid="{00000000-0005-0000-0000-000004710000}"/>
    <cellStyle name="Percent 3 4 4 2 4 2" xfId="28871" xr:uid="{00000000-0005-0000-0000-000005710000}"/>
    <cellStyle name="Percent 3 4 4 2 4 2 2" xfId="28872" xr:uid="{00000000-0005-0000-0000-000006710000}"/>
    <cellStyle name="Percent 3 4 4 2 4 2 3" xfId="28873" xr:uid="{00000000-0005-0000-0000-000007710000}"/>
    <cellStyle name="Percent 3 4 4 2 4 2 4" xfId="28874" xr:uid="{00000000-0005-0000-0000-000008710000}"/>
    <cellStyle name="Percent 3 4 4 2 4 3" xfId="28875" xr:uid="{00000000-0005-0000-0000-000009710000}"/>
    <cellStyle name="Percent 3 4 4 2 4 3 2" xfId="28876" xr:uid="{00000000-0005-0000-0000-00000A710000}"/>
    <cellStyle name="Percent 3 4 4 2 4 3 3" xfId="28877" xr:uid="{00000000-0005-0000-0000-00000B710000}"/>
    <cellStyle name="Percent 3 4 4 2 4 3 4" xfId="28878" xr:uid="{00000000-0005-0000-0000-00000C710000}"/>
    <cellStyle name="Percent 3 4 4 2 4 4" xfId="28879" xr:uid="{00000000-0005-0000-0000-00000D710000}"/>
    <cellStyle name="Percent 3 4 4 2 4 5" xfId="28880" xr:uid="{00000000-0005-0000-0000-00000E710000}"/>
    <cellStyle name="Percent 3 4 4 2 4 6" xfId="28881" xr:uid="{00000000-0005-0000-0000-00000F710000}"/>
    <cellStyle name="Percent 3 4 4 2 5" xfId="28882" xr:uid="{00000000-0005-0000-0000-000010710000}"/>
    <cellStyle name="Percent 3 4 4 2 5 2" xfId="28883" xr:uid="{00000000-0005-0000-0000-000011710000}"/>
    <cellStyle name="Percent 3 4 4 2 5 2 2" xfId="28884" xr:uid="{00000000-0005-0000-0000-000012710000}"/>
    <cellStyle name="Percent 3 4 4 2 5 2 3" xfId="28885" xr:uid="{00000000-0005-0000-0000-000013710000}"/>
    <cellStyle name="Percent 3 4 4 2 5 2 4" xfId="28886" xr:uid="{00000000-0005-0000-0000-000014710000}"/>
    <cellStyle name="Percent 3 4 4 2 5 3" xfId="28887" xr:uid="{00000000-0005-0000-0000-000015710000}"/>
    <cellStyle name="Percent 3 4 4 2 5 3 2" xfId="28888" xr:uid="{00000000-0005-0000-0000-000016710000}"/>
    <cellStyle name="Percent 3 4 4 2 5 3 3" xfId="28889" xr:uid="{00000000-0005-0000-0000-000017710000}"/>
    <cellStyle name="Percent 3 4 4 2 5 3 4" xfId="28890" xr:uid="{00000000-0005-0000-0000-000018710000}"/>
    <cellStyle name="Percent 3 4 4 2 5 4" xfId="28891" xr:uid="{00000000-0005-0000-0000-000019710000}"/>
    <cellStyle name="Percent 3 4 4 2 5 5" xfId="28892" xr:uid="{00000000-0005-0000-0000-00001A710000}"/>
    <cellStyle name="Percent 3 4 4 2 5 6" xfId="28893" xr:uid="{00000000-0005-0000-0000-00001B710000}"/>
    <cellStyle name="Percent 3 4 4 2 6" xfId="28894" xr:uid="{00000000-0005-0000-0000-00001C710000}"/>
    <cellStyle name="Percent 3 4 4 2 6 2" xfId="28895" xr:uid="{00000000-0005-0000-0000-00001D710000}"/>
    <cellStyle name="Percent 3 4 4 2 6 3" xfId="28896" xr:uid="{00000000-0005-0000-0000-00001E710000}"/>
    <cellStyle name="Percent 3 4 4 2 6 4" xfId="28897" xr:uid="{00000000-0005-0000-0000-00001F710000}"/>
    <cellStyle name="Percent 3 4 4 2 7" xfId="28898" xr:uid="{00000000-0005-0000-0000-000020710000}"/>
    <cellStyle name="Percent 3 4 4 2 7 2" xfId="28899" xr:uid="{00000000-0005-0000-0000-000021710000}"/>
    <cellStyle name="Percent 3 4 4 2 7 3" xfId="28900" xr:uid="{00000000-0005-0000-0000-000022710000}"/>
    <cellStyle name="Percent 3 4 4 2 7 4" xfId="28901" xr:uid="{00000000-0005-0000-0000-000023710000}"/>
    <cellStyle name="Percent 3 4 4 2 8" xfId="28902" xr:uid="{00000000-0005-0000-0000-000024710000}"/>
    <cellStyle name="Percent 3 4 4 2 9" xfId="28903" xr:uid="{00000000-0005-0000-0000-000025710000}"/>
    <cellStyle name="Percent 3 4 4 3" xfId="28904" xr:uid="{00000000-0005-0000-0000-000026710000}"/>
    <cellStyle name="Percent 3 4 4 3 2" xfId="28905" xr:uid="{00000000-0005-0000-0000-000027710000}"/>
    <cellStyle name="Percent 3 4 4 3 2 2" xfId="28906" xr:uid="{00000000-0005-0000-0000-000028710000}"/>
    <cellStyle name="Percent 3 4 4 3 2 2 2" xfId="28907" xr:uid="{00000000-0005-0000-0000-000029710000}"/>
    <cellStyle name="Percent 3 4 4 3 2 2 3" xfId="28908" xr:uid="{00000000-0005-0000-0000-00002A710000}"/>
    <cellStyle name="Percent 3 4 4 3 2 2 4" xfId="28909" xr:uid="{00000000-0005-0000-0000-00002B710000}"/>
    <cellStyle name="Percent 3 4 4 3 2 3" xfId="28910" xr:uid="{00000000-0005-0000-0000-00002C710000}"/>
    <cellStyle name="Percent 3 4 4 3 2 3 2" xfId="28911" xr:uid="{00000000-0005-0000-0000-00002D710000}"/>
    <cellStyle name="Percent 3 4 4 3 2 3 3" xfId="28912" xr:uid="{00000000-0005-0000-0000-00002E710000}"/>
    <cellStyle name="Percent 3 4 4 3 2 3 4" xfId="28913" xr:uid="{00000000-0005-0000-0000-00002F710000}"/>
    <cellStyle name="Percent 3 4 4 3 2 4" xfId="28914" xr:uid="{00000000-0005-0000-0000-000030710000}"/>
    <cellStyle name="Percent 3 4 4 3 2 5" xfId="28915" xr:uid="{00000000-0005-0000-0000-000031710000}"/>
    <cellStyle name="Percent 3 4 4 3 2 6" xfId="28916" xr:uid="{00000000-0005-0000-0000-000032710000}"/>
    <cellStyle name="Percent 3 4 4 3 3" xfId="28917" xr:uid="{00000000-0005-0000-0000-000033710000}"/>
    <cellStyle name="Percent 3 4 4 3 3 2" xfId="28918" xr:uid="{00000000-0005-0000-0000-000034710000}"/>
    <cellStyle name="Percent 3 4 4 3 3 2 2" xfId="28919" xr:uid="{00000000-0005-0000-0000-000035710000}"/>
    <cellStyle name="Percent 3 4 4 3 3 2 3" xfId="28920" xr:uid="{00000000-0005-0000-0000-000036710000}"/>
    <cellStyle name="Percent 3 4 4 3 3 2 4" xfId="28921" xr:uid="{00000000-0005-0000-0000-000037710000}"/>
    <cellStyle name="Percent 3 4 4 3 3 3" xfId="28922" xr:uid="{00000000-0005-0000-0000-000038710000}"/>
    <cellStyle name="Percent 3 4 4 3 3 3 2" xfId="28923" xr:uid="{00000000-0005-0000-0000-000039710000}"/>
    <cellStyle name="Percent 3 4 4 3 3 3 3" xfId="28924" xr:uid="{00000000-0005-0000-0000-00003A710000}"/>
    <cellStyle name="Percent 3 4 4 3 3 3 4" xfId="28925" xr:uid="{00000000-0005-0000-0000-00003B710000}"/>
    <cellStyle name="Percent 3 4 4 3 3 4" xfId="28926" xr:uid="{00000000-0005-0000-0000-00003C710000}"/>
    <cellStyle name="Percent 3 4 4 3 3 5" xfId="28927" xr:uid="{00000000-0005-0000-0000-00003D710000}"/>
    <cellStyle name="Percent 3 4 4 3 3 6" xfId="28928" xr:uid="{00000000-0005-0000-0000-00003E710000}"/>
    <cellStyle name="Percent 3 4 4 3 4" xfId="28929" xr:uid="{00000000-0005-0000-0000-00003F710000}"/>
    <cellStyle name="Percent 3 4 4 3 4 2" xfId="28930" xr:uid="{00000000-0005-0000-0000-000040710000}"/>
    <cellStyle name="Percent 3 4 4 3 4 3" xfId="28931" xr:uid="{00000000-0005-0000-0000-000041710000}"/>
    <cellStyle name="Percent 3 4 4 3 4 4" xfId="28932" xr:uid="{00000000-0005-0000-0000-000042710000}"/>
    <cellStyle name="Percent 3 4 4 3 5" xfId="28933" xr:uid="{00000000-0005-0000-0000-000043710000}"/>
    <cellStyle name="Percent 3 4 4 3 5 2" xfId="28934" xr:uid="{00000000-0005-0000-0000-000044710000}"/>
    <cellStyle name="Percent 3 4 4 3 5 3" xfId="28935" xr:uid="{00000000-0005-0000-0000-000045710000}"/>
    <cellStyle name="Percent 3 4 4 3 5 4" xfId="28936" xr:uid="{00000000-0005-0000-0000-000046710000}"/>
    <cellStyle name="Percent 3 4 4 3 6" xfId="28937" xr:uid="{00000000-0005-0000-0000-000047710000}"/>
    <cellStyle name="Percent 3 4 4 3 7" xfId="28938" xr:uid="{00000000-0005-0000-0000-000048710000}"/>
    <cellStyle name="Percent 3 4 4 3 8" xfId="28939" xr:uid="{00000000-0005-0000-0000-000049710000}"/>
    <cellStyle name="Percent 3 4 4 4" xfId="28940" xr:uid="{00000000-0005-0000-0000-00004A710000}"/>
    <cellStyle name="Percent 3 4 4 4 2" xfId="28941" xr:uid="{00000000-0005-0000-0000-00004B710000}"/>
    <cellStyle name="Percent 3 4 4 4 2 2" xfId="28942" xr:uid="{00000000-0005-0000-0000-00004C710000}"/>
    <cellStyle name="Percent 3 4 4 4 2 2 2" xfId="28943" xr:uid="{00000000-0005-0000-0000-00004D710000}"/>
    <cellStyle name="Percent 3 4 4 4 2 2 3" xfId="28944" xr:uid="{00000000-0005-0000-0000-00004E710000}"/>
    <cellStyle name="Percent 3 4 4 4 2 2 4" xfId="28945" xr:uid="{00000000-0005-0000-0000-00004F710000}"/>
    <cellStyle name="Percent 3 4 4 4 2 3" xfId="28946" xr:uid="{00000000-0005-0000-0000-000050710000}"/>
    <cellStyle name="Percent 3 4 4 4 2 3 2" xfId="28947" xr:uid="{00000000-0005-0000-0000-000051710000}"/>
    <cellStyle name="Percent 3 4 4 4 2 3 3" xfId="28948" xr:uid="{00000000-0005-0000-0000-000052710000}"/>
    <cellStyle name="Percent 3 4 4 4 2 3 4" xfId="28949" xr:uid="{00000000-0005-0000-0000-000053710000}"/>
    <cellStyle name="Percent 3 4 4 4 2 4" xfId="28950" xr:uid="{00000000-0005-0000-0000-000054710000}"/>
    <cellStyle name="Percent 3 4 4 4 2 5" xfId="28951" xr:uid="{00000000-0005-0000-0000-000055710000}"/>
    <cellStyle name="Percent 3 4 4 4 2 6" xfId="28952" xr:uid="{00000000-0005-0000-0000-000056710000}"/>
    <cellStyle name="Percent 3 4 4 4 3" xfId="28953" xr:uid="{00000000-0005-0000-0000-000057710000}"/>
    <cellStyle name="Percent 3 4 4 4 3 2" xfId="28954" xr:uid="{00000000-0005-0000-0000-000058710000}"/>
    <cellStyle name="Percent 3 4 4 4 3 2 2" xfId="28955" xr:uid="{00000000-0005-0000-0000-000059710000}"/>
    <cellStyle name="Percent 3 4 4 4 3 2 3" xfId="28956" xr:uid="{00000000-0005-0000-0000-00005A710000}"/>
    <cellStyle name="Percent 3 4 4 4 3 2 4" xfId="28957" xr:uid="{00000000-0005-0000-0000-00005B710000}"/>
    <cellStyle name="Percent 3 4 4 4 3 3" xfId="28958" xr:uid="{00000000-0005-0000-0000-00005C710000}"/>
    <cellStyle name="Percent 3 4 4 4 3 3 2" xfId="28959" xr:uid="{00000000-0005-0000-0000-00005D710000}"/>
    <cellStyle name="Percent 3 4 4 4 3 3 3" xfId="28960" xr:uid="{00000000-0005-0000-0000-00005E710000}"/>
    <cellStyle name="Percent 3 4 4 4 3 3 4" xfId="28961" xr:uid="{00000000-0005-0000-0000-00005F710000}"/>
    <cellStyle name="Percent 3 4 4 4 3 4" xfId="28962" xr:uid="{00000000-0005-0000-0000-000060710000}"/>
    <cellStyle name="Percent 3 4 4 4 3 5" xfId="28963" xr:uid="{00000000-0005-0000-0000-000061710000}"/>
    <cellStyle name="Percent 3 4 4 4 3 6" xfId="28964" xr:uid="{00000000-0005-0000-0000-000062710000}"/>
    <cellStyle name="Percent 3 4 4 4 4" xfId="28965" xr:uid="{00000000-0005-0000-0000-000063710000}"/>
    <cellStyle name="Percent 3 4 4 4 4 2" xfId="28966" xr:uid="{00000000-0005-0000-0000-000064710000}"/>
    <cellStyle name="Percent 3 4 4 4 4 3" xfId="28967" xr:uid="{00000000-0005-0000-0000-000065710000}"/>
    <cellStyle name="Percent 3 4 4 4 4 4" xfId="28968" xr:uid="{00000000-0005-0000-0000-000066710000}"/>
    <cellStyle name="Percent 3 4 4 4 5" xfId="28969" xr:uid="{00000000-0005-0000-0000-000067710000}"/>
    <cellStyle name="Percent 3 4 4 4 5 2" xfId="28970" xr:uid="{00000000-0005-0000-0000-000068710000}"/>
    <cellStyle name="Percent 3 4 4 4 5 3" xfId="28971" xr:uid="{00000000-0005-0000-0000-000069710000}"/>
    <cellStyle name="Percent 3 4 4 4 5 4" xfId="28972" xr:uid="{00000000-0005-0000-0000-00006A710000}"/>
    <cellStyle name="Percent 3 4 4 4 6" xfId="28973" xr:uid="{00000000-0005-0000-0000-00006B710000}"/>
    <cellStyle name="Percent 3 4 4 4 7" xfId="28974" xr:uid="{00000000-0005-0000-0000-00006C710000}"/>
    <cellStyle name="Percent 3 4 4 4 8" xfId="28975" xr:uid="{00000000-0005-0000-0000-00006D710000}"/>
    <cellStyle name="Percent 3 4 4 5" xfId="28976" xr:uid="{00000000-0005-0000-0000-00006E710000}"/>
    <cellStyle name="Percent 3 4 4 5 2" xfId="28977" xr:uid="{00000000-0005-0000-0000-00006F710000}"/>
    <cellStyle name="Percent 3 4 4 5 2 2" xfId="28978" xr:uid="{00000000-0005-0000-0000-000070710000}"/>
    <cellStyle name="Percent 3 4 4 5 2 2 2" xfId="28979" xr:uid="{00000000-0005-0000-0000-000071710000}"/>
    <cellStyle name="Percent 3 4 4 5 2 2 3" xfId="28980" xr:uid="{00000000-0005-0000-0000-000072710000}"/>
    <cellStyle name="Percent 3 4 4 5 2 2 4" xfId="28981" xr:uid="{00000000-0005-0000-0000-000073710000}"/>
    <cellStyle name="Percent 3 4 4 5 2 3" xfId="28982" xr:uid="{00000000-0005-0000-0000-000074710000}"/>
    <cellStyle name="Percent 3 4 4 5 2 3 2" xfId="28983" xr:uid="{00000000-0005-0000-0000-000075710000}"/>
    <cellStyle name="Percent 3 4 4 5 2 3 3" xfId="28984" xr:uid="{00000000-0005-0000-0000-000076710000}"/>
    <cellStyle name="Percent 3 4 4 5 2 3 4" xfId="28985" xr:uid="{00000000-0005-0000-0000-000077710000}"/>
    <cellStyle name="Percent 3 4 4 5 2 4" xfId="28986" xr:uid="{00000000-0005-0000-0000-000078710000}"/>
    <cellStyle name="Percent 3 4 4 5 2 5" xfId="28987" xr:uid="{00000000-0005-0000-0000-000079710000}"/>
    <cellStyle name="Percent 3 4 4 5 2 6" xfId="28988" xr:uid="{00000000-0005-0000-0000-00007A710000}"/>
    <cellStyle name="Percent 3 4 4 5 3" xfId="28989" xr:uid="{00000000-0005-0000-0000-00007B710000}"/>
    <cellStyle name="Percent 3 4 4 5 3 2" xfId="28990" xr:uid="{00000000-0005-0000-0000-00007C710000}"/>
    <cellStyle name="Percent 3 4 4 5 3 2 2" xfId="28991" xr:uid="{00000000-0005-0000-0000-00007D710000}"/>
    <cellStyle name="Percent 3 4 4 5 3 2 3" xfId="28992" xr:uid="{00000000-0005-0000-0000-00007E710000}"/>
    <cellStyle name="Percent 3 4 4 5 3 2 4" xfId="28993" xr:uid="{00000000-0005-0000-0000-00007F710000}"/>
    <cellStyle name="Percent 3 4 4 5 3 3" xfId="28994" xr:uid="{00000000-0005-0000-0000-000080710000}"/>
    <cellStyle name="Percent 3 4 4 5 3 3 2" xfId="28995" xr:uid="{00000000-0005-0000-0000-000081710000}"/>
    <cellStyle name="Percent 3 4 4 5 3 3 3" xfId="28996" xr:uid="{00000000-0005-0000-0000-000082710000}"/>
    <cellStyle name="Percent 3 4 4 5 3 3 4" xfId="28997" xr:uid="{00000000-0005-0000-0000-000083710000}"/>
    <cellStyle name="Percent 3 4 4 5 3 4" xfId="28998" xr:uid="{00000000-0005-0000-0000-000084710000}"/>
    <cellStyle name="Percent 3 4 4 5 3 5" xfId="28999" xr:uid="{00000000-0005-0000-0000-000085710000}"/>
    <cellStyle name="Percent 3 4 4 5 3 6" xfId="29000" xr:uid="{00000000-0005-0000-0000-000086710000}"/>
    <cellStyle name="Percent 3 4 4 5 4" xfId="29001" xr:uid="{00000000-0005-0000-0000-000087710000}"/>
    <cellStyle name="Percent 3 4 4 5 4 2" xfId="29002" xr:uid="{00000000-0005-0000-0000-000088710000}"/>
    <cellStyle name="Percent 3 4 4 5 4 3" xfId="29003" xr:uid="{00000000-0005-0000-0000-000089710000}"/>
    <cellStyle name="Percent 3 4 4 5 4 4" xfId="29004" xr:uid="{00000000-0005-0000-0000-00008A710000}"/>
    <cellStyle name="Percent 3 4 4 5 5" xfId="29005" xr:uid="{00000000-0005-0000-0000-00008B710000}"/>
    <cellStyle name="Percent 3 4 4 5 5 2" xfId="29006" xr:uid="{00000000-0005-0000-0000-00008C710000}"/>
    <cellStyle name="Percent 3 4 4 5 5 3" xfId="29007" xr:uid="{00000000-0005-0000-0000-00008D710000}"/>
    <cellStyle name="Percent 3 4 4 5 5 4" xfId="29008" xr:uid="{00000000-0005-0000-0000-00008E710000}"/>
    <cellStyle name="Percent 3 4 4 5 6" xfId="29009" xr:uid="{00000000-0005-0000-0000-00008F710000}"/>
    <cellStyle name="Percent 3 4 4 5 7" xfId="29010" xr:uid="{00000000-0005-0000-0000-000090710000}"/>
    <cellStyle name="Percent 3 4 4 5 8" xfId="29011" xr:uid="{00000000-0005-0000-0000-000091710000}"/>
    <cellStyle name="Percent 3 4 4 6" xfId="29012" xr:uid="{00000000-0005-0000-0000-000092710000}"/>
    <cellStyle name="Percent 3 4 4 6 2" xfId="29013" xr:uid="{00000000-0005-0000-0000-000093710000}"/>
    <cellStyle name="Percent 3 4 4 6 2 2" xfId="29014" xr:uid="{00000000-0005-0000-0000-000094710000}"/>
    <cellStyle name="Percent 3 4 4 6 2 3" xfId="29015" xr:uid="{00000000-0005-0000-0000-000095710000}"/>
    <cellStyle name="Percent 3 4 4 6 2 4" xfId="29016" xr:uid="{00000000-0005-0000-0000-000096710000}"/>
    <cellStyle name="Percent 3 4 4 6 3" xfId="29017" xr:uid="{00000000-0005-0000-0000-000097710000}"/>
    <cellStyle name="Percent 3 4 4 6 3 2" xfId="29018" xr:uid="{00000000-0005-0000-0000-000098710000}"/>
    <cellStyle name="Percent 3 4 4 6 3 3" xfId="29019" xr:uid="{00000000-0005-0000-0000-000099710000}"/>
    <cellStyle name="Percent 3 4 4 6 3 4" xfId="29020" xr:uid="{00000000-0005-0000-0000-00009A710000}"/>
    <cellStyle name="Percent 3 4 4 6 4" xfId="29021" xr:uid="{00000000-0005-0000-0000-00009B710000}"/>
    <cellStyle name="Percent 3 4 4 6 5" xfId="29022" xr:uid="{00000000-0005-0000-0000-00009C710000}"/>
    <cellStyle name="Percent 3 4 4 6 6" xfId="29023" xr:uid="{00000000-0005-0000-0000-00009D710000}"/>
    <cellStyle name="Percent 3 4 4 7" xfId="29024" xr:uid="{00000000-0005-0000-0000-00009E710000}"/>
    <cellStyle name="Percent 3 4 4 7 2" xfId="29025" xr:uid="{00000000-0005-0000-0000-00009F710000}"/>
    <cellStyle name="Percent 3 4 4 7 2 2" xfId="29026" xr:uid="{00000000-0005-0000-0000-0000A0710000}"/>
    <cellStyle name="Percent 3 4 4 7 2 3" xfId="29027" xr:uid="{00000000-0005-0000-0000-0000A1710000}"/>
    <cellStyle name="Percent 3 4 4 7 2 4" xfId="29028" xr:uid="{00000000-0005-0000-0000-0000A2710000}"/>
    <cellStyle name="Percent 3 4 4 7 3" xfId="29029" xr:uid="{00000000-0005-0000-0000-0000A3710000}"/>
    <cellStyle name="Percent 3 4 4 7 3 2" xfId="29030" xr:uid="{00000000-0005-0000-0000-0000A4710000}"/>
    <cellStyle name="Percent 3 4 4 7 3 3" xfId="29031" xr:uid="{00000000-0005-0000-0000-0000A5710000}"/>
    <cellStyle name="Percent 3 4 4 7 3 4" xfId="29032" xr:uid="{00000000-0005-0000-0000-0000A6710000}"/>
    <cellStyle name="Percent 3 4 4 7 4" xfId="29033" xr:uid="{00000000-0005-0000-0000-0000A7710000}"/>
    <cellStyle name="Percent 3 4 4 7 5" xfId="29034" xr:uid="{00000000-0005-0000-0000-0000A8710000}"/>
    <cellStyle name="Percent 3 4 4 7 6" xfId="29035" xr:uid="{00000000-0005-0000-0000-0000A9710000}"/>
    <cellStyle name="Percent 3 4 4 8" xfId="29036" xr:uid="{00000000-0005-0000-0000-0000AA710000}"/>
    <cellStyle name="Percent 3 4 4 8 2" xfId="29037" xr:uid="{00000000-0005-0000-0000-0000AB710000}"/>
    <cellStyle name="Percent 3 4 4 8 3" xfId="29038" xr:uid="{00000000-0005-0000-0000-0000AC710000}"/>
    <cellStyle name="Percent 3 4 4 8 4" xfId="29039" xr:uid="{00000000-0005-0000-0000-0000AD710000}"/>
    <cellStyle name="Percent 3 4 4 9" xfId="29040" xr:uid="{00000000-0005-0000-0000-0000AE710000}"/>
    <cellStyle name="Percent 3 4 4 9 2" xfId="29041" xr:uid="{00000000-0005-0000-0000-0000AF710000}"/>
    <cellStyle name="Percent 3 4 4 9 3" xfId="29042" xr:uid="{00000000-0005-0000-0000-0000B0710000}"/>
    <cellStyle name="Percent 3 4 4 9 4" xfId="29043" xr:uid="{00000000-0005-0000-0000-0000B1710000}"/>
    <cellStyle name="Percent 3 4 5" xfId="29044" xr:uid="{00000000-0005-0000-0000-0000B2710000}"/>
    <cellStyle name="Percent 3 4 5 10" xfId="29045" xr:uid="{00000000-0005-0000-0000-0000B3710000}"/>
    <cellStyle name="Percent 3 4 5 2" xfId="29046" xr:uid="{00000000-0005-0000-0000-0000B4710000}"/>
    <cellStyle name="Percent 3 4 5 2 2" xfId="29047" xr:uid="{00000000-0005-0000-0000-0000B5710000}"/>
    <cellStyle name="Percent 3 4 5 2 2 2" xfId="29048" xr:uid="{00000000-0005-0000-0000-0000B6710000}"/>
    <cellStyle name="Percent 3 4 5 2 2 2 2" xfId="29049" xr:uid="{00000000-0005-0000-0000-0000B7710000}"/>
    <cellStyle name="Percent 3 4 5 2 2 2 3" xfId="29050" xr:uid="{00000000-0005-0000-0000-0000B8710000}"/>
    <cellStyle name="Percent 3 4 5 2 2 2 4" xfId="29051" xr:uid="{00000000-0005-0000-0000-0000B9710000}"/>
    <cellStyle name="Percent 3 4 5 2 2 3" xfId="29052" xr:uid="{00000000-0005-0000-0000-0000BA710000}"/>
    <cellStyle name="Percent 3 4 5 2 2 3 2" xfId="29053" xr:uid="{00000000-0005-0000-0000-0000BB710000}"/>
    <cellStyle name="Percent 3 4 5 2 2 3 3" xfId="29054" xr:uid="{00000000-0005-0000-0000-0000BC710000}"/>
    <cellStyle name="Percent 3 4 5 2 2 3 4" xfId="29055" xr:uid="{00000000-0005-0000-0000-0000BD710000}"/>
    <cellStyle name="Percent 3 4 5 2 2 4" xfId="29056" xr:uid="{00000000-0005-0000-0000-0000BE710000}"/>
    <cellStyle name="Percent 3 4 5 2 2 5" xfId="29057" xr:uid="{00000000-0005-0000-0000-0000BF710000}"/>
    <cellStyle name="Percent 3 4 5 2 2 6" xfId="29058" xr:uid="{00000000-0005-0000-0000-0000C0710000}"/>
    <cellStyle name="Percent 3 4 5 2 3" xfId="29059" xr:uid="{00000000-0005-0000-0000-0000C1710000}"/>
    <cellStyle name="Percent 3 4 5 2 3 2" xfId="29060" xr:uid="{00000000-0005-0000-0000-0000C2710000}"/>
    <cellStyle name="Percent 3 4 5 2 3 2 2" xfId="29061" xr:uid="{00000000-0005-0000-0000-0000C3710000}"/>
    <cellStyle name="Percent 3 4 5 2 3 2 3" xfId="29062" xr:uid="{00000000-0005-0000-0000-0000C4710000}"/>
    <cellStyle name="Percent 3 4 5 2 3 2 4" xfId="29063" xr:uid="{00000000-0005-0000-0000-0000C5710000}"/>
    <cellStyle name="Percent 3 4 5 2 3 3" xfId="29064" xr:uid="{00000000-0005-0000-0000-0000C6710000}"/>
    <cellStyle name="Percent 3 4 5 2 3 3 2" xfId="29065" xr:uid="{00000000-0005-0000-0000-0000C7710000}"/>
    <cellStyle name="Percent 3 4 5 2 3 3 3" xfId="29066" xr:uid="{00000000-0005-0000-0000-0000C8710000}"/>
    <cellStyle name="Percent 3 4 5 2 3 3 4" xfId="29067" xr:uid="{00000000-0005-0000-0000-0000C9710000}"/>
    <cellStyle name="Percent 3 4 5 2 3 4" xfId="29068" xr:uid="{00000000-0005-0000-0000-0000CA710000}"/>
    <cellStyle name="Percent 3 4 5 2 3 5" xfId="29069" xr:uid="{00000000-0005-0000-0000-0000CB710000}"/>
    <cellStyle name="Percent 3 4 5 2 3 6" xfId="29070" xr:uid="{00000000-0005-0000-0000-0000CC710000}"/>
    <cellStyle name="Percent 3 4 5 2 4" xfId="29071" xr:uid="{00000000-0005-0000-0000-0000CD710000}"/>
    <cellStyle name="Percent 3 4 5 2 4 2" xfId="29072" xr:uid="{00000000-0005-0000-0000-0000CE710000}"/>
    <cellStyle name="Percent 3 4 5 2 4 3" xfId="29073" xr:uid="{00000000-0005-0000-0000-0000CF710000}"/>
    <cellStyle name="Percent 3 4 5 2 4 4" xfId="29074" xr:uid="{00000000-0005-0000-0000-0000D0710000}"/>
    <cellStyle name="Percent 3 4 5 2 5" xfId="29075" xr:uid="{00000000-0005-0000-0000-0000D1710000}"/>
    <cellStyle name="Percent 3 4 5 2 5 2" xfId="29076" xr:uid="{00000000-0005-0000-0000-0000D2710000}"/>
    <cellStyle name="Percent 3 4 5 2 5 3" xfId="29077" xr:uid="{00000000-0005-0000-0000-0000D3710000}"/>
    <cellStyle name="Percent 3 4 5 2 5 4" xfId="29078" xr:uid="{00000000-0005-0000-0000-0000D4710000}"/>
    <cellStyle name="Percent 3 4 5 2 6" xfId="29079" xr:uid="{00000000-0005-0000-0000-0000D5710000}"/>
    <cellStyle name="Percent 3 4 5 2 7" xfId="29080" xr:uid="{00000000-0005-0000-0000-0000D6710000}"/>
    <cellStyle name="Percent 3 4 5 2 8" xfId="29081" xr:uid="{00000000-0005-0000-0000-0000D7710000}"/>
    <cellStyle name="Percent 3 4 5 3" xfId="29082" xr:uid="{00000000-0005-0000-0000-0000D8710000}"/>
    <cellStyle name="Percent 3 4 5 3 2" xfId="29083" xr:uid="{00000000-0005-0000-0000-0000D9710000}"/>
    <cellStyle name="Percent 3 4 5 3 2 2" xfId="29084" xr:uid="{00000000-0005-0000-0000-0000DA710000}"/>
    <cellStyle name="Percent 3 4 5 3 2 2 2" xfId="29085" xr:uid="{00000000-0005-0000-0000-0000DB710000}"/>
    <cellStyle name="Percent 3 4 5 3 2 2 3" xfId="29086" xr:uid="{00000000-0005-0000-0000-0000DC710000}"/>
    <cellStyle name="Percent 3 4 5 3 2 2 4" xfId="29087" xr:uid="{00000000-0005-0000-0000-0000DD710000}"/>
    <cellStyle name="Percent 3 4 5 3 2 3" xfId="29088" xr:uid="{00000000-0005-0000-0000-0000DE710000}"/>
    <cellStyle name="Percent 3 4 5 3 2 3 2" xfId="29089" xr:uid="{00000000-0005-0000-0000-0000DF710000}"/>
    <cellStyle name="Percent 3 4 5 3 2 3 3" xfId="29090" xr:uid="{00000000-0005-0000-0000-0000E0710000}"/>
    <cellStyle name="Percent 3 4 5 3 2 3 4" xfId="29091" xr:uid="{00000000-0005-0000-0000-0000E1710000}"/>
    <cellStyle name="Percent 3 4 5 3 2 4" xfId="29092" xr:uid="{00000000-0005-0000-0000-0000E2710000}"/>
    <cellStyle name="Percent 3 4 5 3 2 5" xfId="29093" xr:uid="{00000000-0005-0000-0000-0000E3710000}"/>
    <cellStyle name="Percent 3 4 5 3 2 6" xfId="29094" xr:uid="{00000000-0005-0000-0000-0000E4710000}"/>
    <cellStyle name="Percent 3 4 5 3 3" xfId="29095" xr:uid="{00000000-0005-0000-0000-0000E5710000}"/>
    <cellStyle name="Percent 3 4 5 3 3 2" xfId="29096" xr:uid="{00000000-0005-0000-0000-0000E6710000}"/>
    <cellStyle name="Percent 3 4 5 3 3 2 2" xfId="29097" xr:uid="{00000000-0005-0000-0000-0000E7710000}"/>
    <cellStyle name="Percent 3 4 5 3 3 2 3" xfId="29098" xr:uid="{00000000-0005-0000-0000-0000E8710000}"/>
    <cellStyle name="Percent 3 4 5 3 3 2 4" xfId="29099" xr:uid="{00000000-0005-0000-0000-0000E9710000}"/>
    <cellStyle name="Percent 3 4 5 3 3 3" xfId="29100" xr:uid="{00000000-0005-0000-0000-0000EA710000}"/>
    <cellStyle name="Percent 3 4 5 3 3 3 2" xfId="29101" xr:uid="{00000000-0005-0000-0000-0000EB710000}"/>
    <cellStyle name="Percent 3 4 5 3 3 3 3" xfId="29102" xr:uid="{00000000-0005-0000-0000-0000EC710000}"/>
    <cellStyle name="Percent 3 4 5 3 3 3 4" xfId="29103" xr:uid="{00000000-0005-0000-0000-0000ED710000}"/>
    <cellStyle name="Percent 3 4 5 3 3 4" xfId="29104" xr:uid="{00000000-0005-0000-0000-0000EE710000}"/>
    <cellStyle name="Percent 3 4 5 3 3 5" xfId="29105" xr:uid="{00000000-0005-0000-0000-0000EF710000}"/>
    <cellStyle name="Percent 3 4 5 3 3 6" xfId="29106" xr:uid="{00000000-0005-0000-0000-0000F0710000}"/>
    <cellStyle name="Percent 3 4 5 3 4" xfId="29107" xr:uid="{00000000-0005-0000-0000-0000F1710000}"/>
    <cellStyle name="Percent 3 4 5 3 4 2" xfId="29108" xr:uid="{00000000-0005-0000-0000-0000F2710000}"/>
    <cellStyle name="Percent 3 4 5 3 4 3" xfId="29109" xr:uid="{00000000-0005-0000-0000-0000F3710000}"/>
    <cellStyle name="Percent 3 4 5 3 4 4" xfId="29110" xr:uid="{00000000-0005-0000-0000-0000F4710000}"/>
    <cellStyle name="Percent 3 4 5 3 5" xfId="29111" xr:uid="{00000000-0005-0000-0000-0000F5710000}"/>
    <cellStyle name="Percent 3 4 5 3 5 2" xfId="29112" xr:uid="{00000000-0005-0000-0000-0000F6710000}"/>
    <cellStyle name="Percent 3 4 5 3 5 3" xfId="29113" xr:uid="{00000000-0005-0000-0000-0000F7710000}"/>
    <cellStyle name="Percent 3 4 5 3 5 4" xfId="29114" xr:uid="{00000000-0005-0000-0000-0000F8710000}"/>
    <cellStyle name="Percent 3 4 5 3 6" xfId="29115" xr:uid="{00000000-0005-0000-0000-0000F9710000}"/>
    <cellStyle name="Percent 3 4 5 3 7" xfId="29116" xr:uid="{00000000-0005-0000-0000-0000FA710000}"/>
    <cellStyle name="Percent 3 4 5 3 8" xfId="29117" xr:uid="{00000000-0005-0000-0000-0000FB710000}"/>
    <cellStyle name="Percent 3 4 5 4" xfId="29118" xr:uid="{00000000-0005-0000-0000-0000FC710000}"/>
    <cellStyle name="Percent 3 4 5 4 2" xfId="29119" xr:uid="{00000000-0005-0000-0000-0000FD710000}"/>
    <cellStyle name="Percent 3 4 5 4 2 2" xfId="29120" xr:uid="{00000000-0005-0000-0000-0000FE710000}"/>
    <cellStyle name="Percent 3 4 5 4 2 3" xfId="29121" xr:uid="{00000000-0005-0000-0000-0000FF710000}"/>
    <cellStyle name="Percent 3 4 5 4 2 4" xfId="29122" xr:uid="{00000000-0005-0000-0000-000000720000}"/>
    <cellStyle name="Percent 3 4 5 4 3" xfId="29123" xr:uid="{00000000-0005-0000-0000-000001720000}"/>
    <cellStyle name="Percent 3 4 5 4 3 2" xfId="29124" xr:uid="{00000000-0005-0000-0000-000002720000}"/>
    <cellStyle name="Percent 3 4 5 4 3 3" xfId="29125" xr:uid="{00000000-0005-0000-0000-000003720000}"/>
    <cellStyle name="Percent 3 4 5 4 3 4" xfId="29126" xr:uid="{00000000-0005-0000-0000-000004720000}"/>
    <cellStyle name="Percent 3 4 5 4 4" xfId="29127" xr:uid="{00000000-0005-0000-0000-000005720000}"/>
    <cellStyle name="Percent 3 4 5 4 5" xfId="29128" xr:uid="{00000000-0005-0000-0000-000006720000}"/>
    <cellStyle name="Percent 3 4 5 4 6" xfId="29129" xr:uid="{00000000-0005-0000-0000-000007720000}"/>
    <cellStyle name="Percent 3 4 5 5" xfId="29130" xr:uid="{00000000-0005-0000-0000-000008720000}"/>
    <cellStyle name="Percent 3 4 5 5 2" xfId="29131" xr:uid="{00000000-0005-0000-0000-000009720000}"/>
    <cellStyle name="Percent 3 4 5 5 2 2" xfId="29132" xr:uid="{00000000-0005-0000-0000-00000A720000}"/>
    <cellStyle name="Percent 3 4 5 5 2 3" xfId="29133" xr:uid="{00000000-0005-0000-0000-00000B720000}"/>
    <cellStyle name="Percent 3 4 5 5 2 4" xfId="29134" xr:uid="{00000000-0005-0000-0000-00000C720000}"/>
    <cellStyle name="Percent 3 4 5 5 3" xfId="29135" xr:uid="{00000000-0005-0000-0000-00000D720000}"/>
    <cellStyle name="Percent 3 4 5 5 3 2" xfId="29136" xr:uid="{00000000-0005-0000-0000-00000E720000}"/>
    <cellStyle name="Percent 3 4 5 5 3 3" xfId="29137" xr:uid="{00000000-0005-0000-0000-00000F720000}"/>
    <cellStyle name="Percent 3 4 5 5 3 4" xfId="29138" xr:uid="{00000000-0005-0000-0000-000010720000}"/>
    <cellStyle name="Percent 3 4 5 5 4" xfId="29139" xr:uid="{00000000-0005-0000-0000-000011720000}"/>
    <cellStyle name="Percent 3 4 5 5 5" xfId="29140" xr:uid="{00000000-0005-0000-0000-000012720000}"/>
    <cellStyle name="Percent 3 4 5 5 6" xfId="29141" xr:uid="{00000000-0005-0000-0000-000013720000}"/>
    <cellStyle name="Percent 3 4 5 6" xfId="29142" xr:uid="{00000000-0005-0000-0000-000014720000}"/>
    <cellStyle name="Percent 3 4 5 6 2" xfId="29143" xr:uid="{00000000-0005-0000-0000-000015720000}"/>
    <cellStyle name="Percent 3 4 5 6 3" xfId="29144" xr:uid="{00000000-0005-0000-0000-000016720000}"/>
    <cellStyle name="Percent 3 4 5 6 4" xfId="29145" xr:uid="{00000000-0005-0000-0000-000017720000}"/>
    <cellStyle name="Percent 3 4 5 7" xfId="29146" xr:uid="{00000000-0005-0000-0000-000018720000}"/>
    <cellStyle name="Percent 3 4 5 7 2" xfId="29147" xr:uid="{00000000-0005-0000-0000-000019720000}"/>
    <cellStyle name="Percent 3 4 5 7 3" xfId="29148" xr:uid="{00000000-0005-0000-0000-00001A720000}"/>
    <cellStyle name="Percent 3 4 5 7 4" xfId="29149" xr:uid="{00000000-0005-0000-0000-00001B720000}"/>
    <cellStyle name="Percent 3 4 5 8" xfId="29150" xr:uid="{00000000-0005-0000-0000-00001C720000}"/>
    <cellStyle name="Percent 3 4 5 9" xfId="29151" xr:uid="{00000000-0005-0000-0000-00001D720000}"/>
    <cellStyle name="Percent 3 4 6" xfId="29152" xr:uid="{00000000-0005-0000-0000-00001E720000}"/>
    <cellStyle name="Percent 3 4 6 2" xfId="29153" xr:uid="{00000000-0005-0000-0000-00001F720000}"/>
    <cellStyle name="Percent 3 4 6 2 2" xfId="29154" xr:uid="{00000000-0005-0000-0000-000020720000}"/>
    <cellStyle name="Percent 3 4 6 2 2 2" xfId="29155" xr:uid="{00000000-0005-0000-0000-000021720000}"/>
    <cellStyle name="Percent 3 4 6 2 2 3" xfId="29156" xr:uid="{00000000-0005-0000-0000-000022720000}"/>
    <cellStyle name="Percent 3 4 6 2 2 4" xfId="29157" xr:uid="{00000000-0005-0000-0000-000023720000}"/>
    <cellStyle name="Percent 3 4 6 2 3" xfId="29158" xr:uid="{00000000-0005-0000-0000-000024720000}"/>
    <cellStyle name="Percent 3 4 6 2 3 2" xfId="29159" xr:uid="{00000000-0005-0000-0000-000025720000}"/>
    <cellStyle name="Percent 3 4 6 2 3 3" xfId="29160" xr:uid="{00000000-0005-0000-0000-000026720000}"/>
    <cellStyle name="Percent 3 4 6 2 3 4" xfId="29161" xr:uid="{00000000-0005-0000-0000-000027720000}"/>
    <cellStyle name="Percent 3 4 6 2 4" xfId="29162" xr:uid="{00000000-0005-0000-0000-000028720000}"/>
    <cellStyle name="Percent 3 4 6 2 5" xfId="29163" xr:uid="{00000000-0005-0000-0000-000029720000}"/>
    <cellStyle name="Percent 3 4 6 2 6" xfId="29164" xr:uid="{00000000-0005-0000-0000-00002A720000}"/>
    <cellStyle name="Percent 3 4 6 3" xfId="29165" xr:uid="{00000000-0005-0000-0000-00002B720000}"/>
    <cellStyle name="Percent 3 4 6 3 2" xfId="29166" xr:uid="{00000000-0005-0000-0000-00002C720000}"/>
    <cellStyle name="Percent 3 4 6 3 2 2" xfId="29167" xr:uid="{00000000-0005-0000-0000-00002D720000}"/>
    <cellStyle name="Percent 3 4 6 3 2 3" xfId="29168" xr:uid="{00000000-0005-0000-0000-00002E720000}"/>
    <cellStyle name="Percent 3 4 6 3 2 4" xfId="29169" xr:uid="{00000000-0005-0000-0000-00002F720000}"/>
    <cellStyle name="Percent 3 4 6 3 3" xfId="29170" xr:uid="{00000000-0005-0000-0000-000030720000}"/>
    <cellStyle name="Percent 3 4 6 3 3 2" xfId="29171" xr:uid="{00000000-0005-0000-0000-000031720000}"/>
    <cellStyle name="Percent 3 4 6 3 3 3" xfId="29172" xr:uid="{00000000-0005-0000-0000-000032720000}"/>
    <cellStyle name="Percent 3 4 6 3 3 4" xfId="29173" xr:uid="{00000000-0005-0000-0000-000033720000}"/>
    <cellStyle name="Percent 3 4 6 3 4" xfId="29174" xr:uid="{00000000-0005-0000-0000-000034720000}"/>
    <cellStyle name="Percent 3 4 6 3 5" xfId="29175" xr:uid="{00000000-0005-0000-0000-000035720000}"/>
    <cellStyle name="Percent 3 4 6 3 6" xfId="29176" xr:uid="{00000000-0005-0000-0000-000036720000}"/>
    <cellStyle name="Percent 3 4 6 4" xfId="29177" xr:uid="{00000000-0005-0000-0000-000037720000}"/>
    <cellStyle name="Percent 3 4 6 4 2" xfId="29178" xr:uid="{00000000-0005-0000-0000-000038720000}"/>
    <cellStyle name="Percent 3 4 6 4 3" xfId="29179" xr:uid="{00000000-0005-0000-0000-000039720000}"/>
    <cellStyle name="Percent 3 4 6 4 4" xfId="29180" xr:uid="{00000000-0005-0000-0000-00003A720000}"/>
    <cellStyle name="Percent 3 4 6 5" xfId="29181" xr:uid="{00000000-0005-0000-0000-00003B720000}"/>
    <cellStyle name="Percent 3 4 6 5 2" xfId="29182" xr:uid="{00000000-0005-0000-0000-00003C720000}"/>
    <cellStyle name="Percent 3 4 6 5 3" xfId="29183" xr:uid="{00000000-0005-0000-0000-00003D720000}"/>
    <cellStyle name="Percent 3 4 6 5 4" xfId="29184" xr:uid="{00000000-0005-0000-0000-00003E720000}"/>
    <cellStyle name="Percent 3 4 6 6" xfId="29185" xr:uid="{00000000-0005-0000-0000-00003F720000}"/>
    <cellStyle name="Percent 3 4 6 7" xfId="29186" xr:uid="{00000000-0005-0000-0000-000040720000}"/>
    <cellStyle name="Percent 3 4 6 8" xfId="29187" xr:uid="{00000000-0005-0000-0000-000041720000}"/>
    <cellStyle name="Percent 3 4 7" xfId="29188" xr:uid="{00000000-0005-0000-0000-000042720000}"/>
    <cellStyle name="Percent 3 4 7 2" xfId="29189" xr:uid="{00000000-0005-0000-0000-000043720000}"/>
    <cellStyle name="Percent 3 4 7 2 2" xfId="29190" xr:uid="{00000000-0005-0000-0000-000044720000}"/>
    <cellStyle name="Percent 3 4 7 2 2 2" xfId="29191" xr:uid="{00000000-0005-0000-0000-000045720000}"/>
    <cellStyle name="Percent 3 4 7 2 2 3" xfId="29192" xr:uid="{00000000-0005-0000-0000-000046720000}"/>
    <cellStyle name="Percent 3 4 7 2 2 4" xfId="29193" xr:uid="{00000000-0005-0000-0000-000047720000}"/>
    <cellStyle name="Percent 3 4 7 2 3" xfId="29194" xr:uid="{00000000-0005-0000-0000-000048720000}"/>
    <cellStyle name="Percent 3 4 7 2 3 2" xfId="29195" xr:uid="{00000000-0005-0000-0000-000049720000}"/>
    <cellStyle name="Percent 3 4 7 2 3 3" xfId="29196" xr:uid="{00000000-0005-0000-0000-00004A720000}"/>
    <cellStyle name="Percent 3 4 7 2 3 4" xfId="29197" xr:uid="{00000000-0005-0000-0000-00004B720000}"/>
    <cellStyle name="Percent 3 4 7 2 4" xfId="29198" xr:uid="{00000000-0005-0000-0000-00004C720000}"/>
    <cellStyle name="Percent 3 4 7 2 5" xfId="29199" xr:uid="{00000000-0005-0000-0000-00004D720000}"/>
    <cellStyle name="Percent 3 4 7 2 6" xfId="29200" xr:uid="{00000000-0005-0000-0000-00004E720000}"/>
    <cellStyle name="Percent 3 4 7 3" xfId="29201" xr:uid="{00000000-0005-0000-0000-00004F720000}"/>
    <cellStyle name="Percent 3 4 7 3 2" xfId="29202" xr:uid="{00000000-0005-0000-0000-000050720000}"/>
    <cellStyle name="Percent 3 4 7 3 2 2" xfId="29203" xr:uid="{00000000-0005-0000-0000-000051720000}"/>
    <cellStyle name="Percent 3 4 7 3 2 3" xfId="29204" xr:uid="{00000000-0005-0000-0000-000052720000}"/>
    <cellStyle name="Percent 3 4 7 3 2 4" xfId="29205" xr:uid="{00000000-0005-0000-0000-000053720000}"/>
    <cellStyle name="Percent 3 4 7 3 3" xfId="29206" xr:uid="{00000000-0005-0000-0000-000054720000}"/>
    <cellStyle name="Percent 3 4 7 3 3 2" xfId="29207" xr:uid="{00000000-0005-0000-0000-000055720000}"/>
    <cellStyle name="Percent 3 4 7 3 3 3" xfId="29208" xr:uid="{00000000-0005-0000-0000-000056720000}"/>
    <cellStyle name="Percent 3 4 7 3 3 4" xfId="29209" xr:uid="{00000000-0005-0000-0000-000057720000}"/>
    <cellStyle name="Percent 3 4 7 3 4" xfId="29210" xr:uid="{00000000-0005-0000-0000-000058720000}"/>
    <cellStyle name="Percent 3 4 7 3 5" xfId="29211" xr:uid="{00000000-0005-0000-0000-000059720000}"/>
    <cellStyle name="Percent 3 4 7 3 6" xfId="29212" xr:uid="{00000000-0005-0000-0000-00005A720000}"/>
    <cellStyle name="Percent 3 4 7 4" xfId="29213" xr:uid="{00000000-0005-0000-0000-00005B720000}"/>
    <cellStyle name="Percent 3 4 7 4 2" xfId="29214" xr:uid="{00000000-0005-0000-0000-00005C720000}"/>
    <cellStyle name="Percent 3 4 7 4 3" xfId="29215" xr:uid="{00000000-0005-0000-0000-00005D720000}"/>
    <cellStyle name="Percent 3 4 7 4 4" xfId="29216" xr:uid="{00000000-0005-0000-0000-00005E720000}"/>
    <cellStyle name="Percent 3 4 7 5" xfId="29217" xr:uid="{00000000-0005-0000-0000-00005F720000}"/>
    <cellStyle name="Percent 3 4 7 5 2" xfId="29218" xr:uid="{00000000-0005-0000-0000-000060720000}"/>
    <cellStyle name="Percent 3 4 7 5 3" xfId="29219" xr:uid="{00000000-0005-0000-0000-000061720000}"/>
    <cellStyle name="Percent 3 4 7 5 4" xfId="29220" xr:uid="{00000000-0005-0000-0000-000062720000}"/>
    <cellStyle name="Percent 3 4 7 6" xfId="29221" xr:uid="{00000000-0005-0000-0000-000063720000}"/>
    <cellStyle name="Percent 3 4 7 7" xfId="29222" xr:uid="{00000000-0005-0000-0000-000064720000}"/>
    <cellStyle name="Percent 3 4 7 8" xfId="29223" xr:uid="{00000000-0005-0000-0000-000065720000}"/>
    <cellStyle name="Percent 3 4 8" xfId="29224" xr:uid="{00000000-0005-0000-0000-000066720000}"/>
    <cellStyle name="Percent 3 4 8 2" xfId="29225" xr:uid="{00000000-0005-0000-0000-000067720000}"/>
    <cellStyle name="Percent 3 4 8 2 2" xfId="29226" xr:uid="{00000000-0005-0000-0000-000068720000}"/>
    <cellStyle name="Percent 3 4 8 2 2 2" xfId="29227" xr:uid="{00000000-0005-0000-0000-000069720000}"/>
    <cellStyle name="Percent 3 4 8 2 2 3" xfId="29228" xr:uid="{00000000-0005-0000-0000-00006A720000}"/>
    <cellStyle name="Percent 3 4 8 2 2 4" xfId="29229" xr:uid="{00000000-0005-0000-0000-00006B720000}"/>
    <cellStyle name="Percent 3 4 8 2 3" xfId="29230" xr:uid="{00000000-0005-0000-0000-00006C720000}"/>
    <cellStyle name="Percent 3 4 8 2 3 2" xfId="29231" xr:uid="{00000000-0005-0000-0000-00006D720000}"/>
    <cellStyle name="Percent 3 4 8 2 3 3" xfId="29232" xr:uid="{00000000-0005-0000-0000-00006E720000}"/>
    <cellStyle name="Percent 3 4 8 2 3 4" xfId="29233" xr:uid="{00000000-0005-0000-0000-00006F720000}"/>
    <cellStyle name="Percent 3 4 8 2 4" xfId="29234" xr:uid="{00000000-0005-0000-0000-000070720000}"/>
    <cellStyle name="Percent 3 4 8 2 5" xfId="29235" xr:uid="{00000000-0005-0000-0000-000071720000}"/>
    <cellStyle name="Percent 3 4 8 2 6" xfId="29236" xr:uid="{00000000-0005-0000-0000-000072720000}"/>
    <cellStyle name="Percent 3 4 8 3" xfId="29237" xr:uid="{00000000-0005-0000-0000-000073720000}"/>
    <cellStyle name="Percent 3 4 8 3 2" xfId="29238" xr:uid="{00000000-0005-0000-0000-000074720000}"/>
    <cellStyle name="Percent 3 4 8 3 2 2" xfId="29239" xr:uid="{00000000-0005-0000-0000-000075720000}"/>
    <cellStyle name="Percent 3 4 8 3 2 3" xfId="29240" xr:uid="{00000000-0005-0000-0000-000076720000}"/>
    <cellStyle name="Percent 3 4 8 3 2 4" xfId="29241" xr:uid="{00000000-0005-0000-0000-000077720000}"/>
    <cellStyle name="Percent 3 4 8 3 3" xfId="29242" xr:uid="{00000000-0005-0000-0000-000078720000}"/>
    <cellStyle name="Percent 3 4 8 3 3 2" xfId="29243" xr:uid="{00000000-0005-0000-0000-000079720000}"/>
    <cellStyle name="Percent 3 4 8 3 3 3" xfId="29244" xr:uid="{00000000-0005-0000-0000-00007A720000}"/>
    <cellStyle name="Percent 3 4 8 3 3 4" xfId="29245" xr:uid="{00000000-0005-0000-0000-00007B720000}"/>
    <cellStyle name="Percent 3 4 8 3 4" xfId="29246" xr:uid="{00000000-0005-0000-0000-00007C720000}"/>
    <cellStyle name="Percent 3 4 8 3 5" xfId="29247" xr:uid="{00000000-0005-0000-0000-00007D720000}"/>
    <cellStyle name="Percent 3 4 8 3 6" xfId="29248" xr:uid="{00000000-0005-0000-0000-00007E720000}"/>
    <cellStyle name="Percent 3 4 8 4" xfId="29249" xr:uid="{00000000-0005-0000-0000-00007F720000}"/>
    <cellStyle name="Percent 3 4 8 4 2" xfId="29250" xr:uid="{00000000-0005-0000-0000-000080720000}"/>
    <cellStyle name="Percent 3 4 8 4 3" xfId="29251" xr:uid="{00000000-0005-0000-0000-000081720000}"/>
    <cellStyle name="Percent 3 4 8 4 4" xfId="29252" xr:uid="{00000000-0005-0000-0000-000082720000}"/>
    <cellStyle name="Percent 3 4 8 5" xfId="29253" xr:uid="{00000000-0005-0000-0000-000083720000}"/>
    <cellStyle name="Percent 3 4 8 5 2" xfId="29254" xr:uid="{00000000-0005-0000-0000-000084720000}"/>
    <cellStyle name="Percent 3 4 8 5 3" xfId="29255" xr:uid="{00000000-0005-0000-0000-000085720000}"/>
    <cellStyle name="Percent 3 4 8 5 4" xfId="29256" xr:uid="{00000000-0005-0000-0000-000086720000}"/>
    <cellStyle name="Percent 3 4 8 6" xfId="29257" xr:uid="{00000000-0005-0000-0000-000087720000}"/>
    <cellStyle name="Percent 3 4 8 7" xfId="29258" xr:uid="{00000000-0005-0000-0000-000088720000}"/>
    <cellStyle name="Percent 3 4 8 8" xfId="29259" xr:uid="{00000000-0005-0000-0000-000089720000}"/>
    <cellStyle name="Percent 3 4 9" xfId="29260" xr:uid="{00000000-0005-0000-0000-00008A720000}"/>
    <cellStyle name="Percent 3 4 9 2" xfId="29261" xr:uid="{00000000-0005-0000-0000-00008B720000}"/>
    <cellStyle name="Percent 3 4 9 2 2" xfId="29262" xr:uid="{00000000-0005-0000-0000-00008C720000}"/>
    <cellStyle name="Percent 3 4 9 2 3" xfId="29263" xr:uid="{00000000-0005-0000-0000-00008D720000}"/>
    <cellStyle name="Percent 3 4 9 2 4" xfId="29264" xr:uid="{00000000-0005-0000-0000-00008E720000}"/>
    <cellStyle name="Percent 3 4 9 3" xfId="29265" xr:uid="{00000000-0005-0000-0000-00008F720000}"/>
    <cellStyle name="Percent 3 4 9 3 2" xfId="29266" xr:uid="{00000000-0005-0000-0000-000090720000}"/>
    <cellStyle name="Percent 3 4 9 3 3" xfId="29267" xr:uid="{00000000-0005-0000-0000-000091720000}"/>
    <cellStyle name="Percent 3 4 9 3 4" xfId="29268" xr:uid="{00000000-0005-0000-0000-000092720000}"/>
    <cellStyle name="Percent 3 4 9 4" xfId="29269" xr:uid="{00000000-0005-0000-0000-000093720000}"/>
    <cellStyle name="Percent 3 4 9 5" xfId="29270" xr:uid="{00000000-0005-0000-0000-000094720000}"/>
    <cellStyle name="Percent 3 4 9 6" xfId="29271" xr:uid="{00000000-0005-0000-0000-000095720000}"/>
    <cellStyle name="Percent 3 5" xfId="29272" xr:uid="{00000000-0005-0000-0000-000096720000}"/>
    <cellStyle name="Percent 3 5 10" xfId="29273" xr:uid="{00000000-0005-0000-0000-000097720000}"/>
    <cellStyle name="Percent 3 5 10 2" xfId="29274" xr:uid="{00000000-0005-0000-0000-000098720000}"/>
    <cellStyle name="Percent 3 5 10 3" xfId="29275" xr:uid="{00000000-0005-0000-0000-000099720000}"/>
    <cellStyle name="Percent 3 5 10 4" xfId="29276" xr:uid="{00000000-0005-0000-0000-00009A720000}"/>
    <cellStyle name="Percent 3 5 11" xfId="29277" xr:uid="{00000000-0005-0000-0000-00009B720000}"/>
    <cellStyle name="Percent 3 5 11 2" xfId="29278" xr:uid="{00000000-0005-0000-0000-00009C720000}"/>
    <cellStyle name="Percent 3 5 11 3" xfId="29279" xr:uid="{00000000-0005-0000-0000-00009D720000}"/>
    <cellStyle name="Percent 3 5 11 4" xfId="29280" xr:uid="{00000000-0005-0000-0000-00009E720000}"/>
    <cellStyle name="Percent 3 5 12" xfId="29281" xr:uid="{00000000-0005-0000-0000-00009F720000}"/>
    <cellStyle name="Percent 3 5 12 2" xfId="29282" xr:uid="{00000000-0005-0000-0000-0000A0720000}"/>
    <cellStyle name="Percent 3 5 12 3" xfId="29283" xr:uid="{00000000-0005-0000-0000-0000A1720000}"/>
    <cellStyle name="Percent 3 5 12 4" xfId="29284" xr:uid="{00000000-0005-0000-0000-0000A2720000}"/>
    <cellStyle name="Percent 3 5 13" xfId="29285" xr:uid="{00000000-0005-0000-0000-0000A3720000}"/>
    <cellStyle name="Percent 3 5 14" xfId="29286" xr:uid="{00000000-0005-0000-0000-0000A4720000}"/>
    <cellStyle name="Percent 3 5 15" xfId="29287" xr:uid="{00000000-0005-0000-0000-0000A5720000}"/>
    <cellStyle name="Percent 3 5 16" xfId="29288" xr:uid="{00000000-0005-0000-0000-0000A6720000}"/>
    <cellStyle name="Percent 3 5 17" xfId="29289" xr:uid="{00000000-0005-0000-0000-0000A7720000}"/>
    <cellStyle name="Percent 3 5 2" xfId="29290" xr:uid="{00000000-0005-0000-0000-0000A8720000}"/>
    <cellStyle name="Percent 3 5 2 10" xfId="29291" xr:uid="{00000000-0005-0000-0000-0000A9720000}"/>
    <cellStyle name="Percent 3 5 2 10 2" xfId="29292" xr:uid="{00000000-0005-0000-0000-0000AA720000}"/>
    <cellStyle name="Percent 3 5 2 10 3" xfId="29293" xr:uid="{00000000-0005-0000-0000-0000AB720000}"/>
    <cellStyle name="Percent 3 5 2 10 4" xfId="29294" xr:uid="{00000000-0005-0000-0000-0000AC720000}"/>
    <cellStyle name="Percent 3 5 2 11" xfId="29295" xr:uid="{00000000-0005-0000-0000-0000AD720000}"/>
    <cellStyle name="Percent 3 5 2 12" xfId="29296" xr:uid="{00000000-0005-0000-0000-0000AE720000}"/>
    <cellStyle name="Percent 3 5 2 13" xfId="29297" xr:uid="{00000000-0005-0000-0000-0000AF720000}"/>
    <cellStyle name="Percent 3 5 2 2" xfId="29298" xr:uid="{00000000-0005-0000-0000-0000B0720000}"/>
    <cellStyle name="Percent 3 5 2 2 10" xfId="29299" xr:uid="{00000000-0005-0000-0000-0000B1720000}"/>
    <cellStyle name="Percent 3 5 2 2 11" xfId="29300" xr:uid="{00000000-0005-0000-0000-0000B2720000}"/>
    <cellStyle name="Percent 3 5 2 2 12" xfId="29301" xr:uid="{00000000-0005-0000-0000-0000B3720000}"/>
    <cellStyle name="Percent 3 5 2 2 2" xfId="29302" xr:uid="{00000000-0005-0000-0000-0000B4720000}"/>
    <cellStyle name="Percent 3 5 2 2 2 10" xfId="29303" xr:uid="{00000000-0005-0000-0000-0000B5720000}"/>
    <cellStyle name="Percent 3 5 2 2 2 2" xfId="29304" xr:uid="{00000000-0005-0000-0000-0000B6720000}"/>
    <cellStyle name="Percent 3 5 2 2 2 2 2" xfId="29305" xr:uid="{00000000-0005-0000-0000-0000B7720000}"/>
    <cellStyle name="Percent 3 5 2 2 2 2 2 2" xfId="29306" xr:uid="{00000000-0005-0000-0000-0000B8720000}"/>
    <cellStyle name="Percent 3 5 2 2 2 2 2 2 2" xfId="29307" xr:uid="{00000000-0005-0000-0000-0000B9720000}"/>
    <cellStyle name="Percent 3 5 2 2 2 2 2 2 3" xfId="29308" xr:uid="{00000000-0005-0000-0000-0000BA720000}"/>
    <cellStyle name="Percent 3 5 2 2 2 2 2 2 4" xfId="29309" xr:uid="{00000000-0005-0000-0000-0000BB720000}"/>
    <cellStyle name="Percent 3 5 2 2 2 2 2 3" xfId="29310" xr:uid="{00000000-0005-0000-0000-0000BC720000}"/>
    <cellStyle name="Percent 3 5 2 2 2 2 2 3 2" xfId="29311" xr:uid="{00000000-0005-0000-0000-0000BD720000}"/>
    <cellStyle name="Percent 3 5 2 2 2 2 2 3 3" xfId="29312" xr:uid="{00000000-0005-0000-0000-0000BE720000}"/>
    <cellStyle name="Percent 3 5 2 2 2 2 2 3 4" xfId="29313" xr:uid="{00000000-0005-0000-0000-0000BF720000}"/>
    <cellStyle name="Percent 3 5 2 2 2 2 2 4" xfId="29314" xr:uid="{00000000-0005-0000-0000-0000C0720000}"/>
    <cellStyle name="Percent 3 5 2 2 2 2 2 5" xfId="29315" xr:uid="{00000000-0005-0000-0000-0000C1720000}"/>
    <cellStyle name="Percent 3 5 2 2 2 2 2 6" xfId="29316" xr:uid="{00000000-0005-0000-0000-0000C2720000}"/>
    <cellStyle name="Percent 3 5 2 2 2 2 3" xfId="29317" xr:uid="{00000000-0005-0000-0000-0000C3720000}"/>
    <cellStyle name="Percent 3 5 2 2 2 2 3 2" xfId="29318" xr:uid="{00000000-0005-0000-0000-0000C4720000}"/>
    <cellStyle name="Percent 3 5 2 2 2 2 3 2 2" xfId="29319" xr:uid="{00000000-0005-0000-0000-0000C5720000}"/>
    <cellStyle name="Percent 3 5 2 2 2 2 3 2 3" xfId="29320" xr:uid="{00000000-0005-0000-0000-0000C6720000}"/>
    <cellStyle name="Percent 3 5 2 2 2 2 3 2 4" xfId="29321" xr:uid="{00000000-0005-0000-0000-0000C7720000}"/>
    <cellStyle name="Percent 3 5 2 2 2 2 3 3" xfId="29322" xr:uid="{00000000-0005-0000-0000-0000C8720000}"/>
    <cellStyle name="Percent 3 5 2 2 2 2 3 3 2" xfId="29323" xr:uid="{00000000-0005-0000-0000-0000C9720000}"/>
    <cellStyle name="Percent 3 5 2 2 2 2 3 3 3" xfId="29324" xr:uid="{00000000-0005-0000-0000-0000CA720000}"/>
    <cellStyle name="Percent 3 5 2 2 2 2 3 3 4" xfId="29325" xr:uid="{00000000-0005-0000-0000-0000CB720000}"/>
    <cellStyle name="Percent 3 5 2 2 2 2 3 4" xfId="29326" xr:uid="{00000000-0005-0000-0000-0000CC720000}"/>
    <cellStyle name="Percent 3 5 2 2 2 2 3 5" xfId="29327" xr:uid="{00000000-0005-0000-0000-0000CD720000}"/>
    <cellStyle name="Percent 3 5 2 2 2 2 3 6" xfId="29328" xr:uid="{00000000-0005-0000-0000-0000CE720000}"/>
    <cellStyle name="Percent 3 5 2 2 2 2 4" xfId="29329" xr:uid="{00000000-0005-0000-0000-0000CF720000}"/>
    <cellStyle name="Percent 3 5 2 2 2 2 4 2" xfId="29330" xr:uid="{00000000-0005-0000-0000-0000D0720000}"/>
    <cellStyle name="Percent 3 5 2 2 2 2 4 3" xfId="29331" xr:uid="{00000000-0005-0000-0000-0000D1720000}"/>
    <cellStyle name="Percent 3 5 2 2 2 2 4 4" xfId="29332" xr:uid="{00000000-0005-0000-0000-0000D2720000}"/>
    <cellStyle name="Percent 3 5 2 2 2 2 5" xfId="29333" xr:uid="{00000000-0005-0000-0000-0000D3720000}"/>
    <cellStyle name="Percent 3 5 2 2 2 2 5 2" xfId="29334" xr:uid="{00000000-0005-0000-0000-0000D4720000}"/>
    <cellStyle name="Percent 3 5 2 2 2 2 5 3" xfId="29335" xr:uid="{00000000-0005-0000-0000-0000D5720000}"/>
    <cellStyle name="Percent 3 5 2 2 2 2 5 4" xfId="29336" xr:uid="{00000000-0005-0000-0000-0000D6720000}"/>
    <cellStyle name="Percent 3 5 2 2 2 2 6" xfId="29337" xr:uid="{00000000-0005-0000-0000-0000D7720000}"/>
    <cellStyle name="Percent 3 5 2 2 2 2 7" xfId="29338" xr:uid="{00000000-0005-0000-0000-0000D8720000}"/>
    <cellStyle name="Percent 3 5 2 2 2 2 8" xfId="29339" xr:uid="{00000000-0005-0000-0000-0000D9720000}"/>
    <cellStyle name="Percent 3 5 2 2 2 3" xfId="29340" xr:uid="{00000000-0005-0000-0000-0000DA720000}"/>
    <cellStyle name="Percent 3 5 2 2 2 3 2" xfId="29341" xr:uid="{00000000-0005-0000-0000-0000DB720000}"/>
    <cellStyle name="Percent 3 5 2 2 2 3 2 2" xfId="29342" xr:uid="{00000000-0005-0000-0000-0000DC720000}"/>
    <cellStyle name="Percent 3 5 2 2 2 3 2 2 2" xfId="29343" xr:uid="{00000000-0005-0000-0000-0000DD720000}"/>
    <cellStyle name="Percent 3 5 2 2 2 3 2 2 3" xfId="29344" xr:uid="{00000000-0005-0000-0000-0000DE720000}"/>
    <cellStyle name="Percent 3 5 2 2 2 3 2 2 4" xfId="29345" xr:uid="{00000000-0005-0000-0000-0000DF720000}"/>
    <cellStyle name="Percent 3 5 2 2 2 3 2 3" xfId="29346" xr:uid="{00000000-0005-0000-0000-0000E0720000}"/>
    <cellStyle name="Percent 3 5 2 2 2 3 2 3 2" xfId="29347" xr:uid="{00000000-0005-0000-0000-0000E1720000}"/>
    <cellStyle name="Percent 3 5 2 2 2 3 2 3 3" xfId="29348" xr:uid="{00000000-0005-0000-0000-0000E2720000}"/>
    <cellStyle name="Percent 3 5 2 2 2 3 2 3 4" xfId="29349" xr:uid="{00000000-0005-0000-0000-0000E3720000}"/>
    <cellStyle name="Percent 3 5 2 2 2 3 2 4" xfId="29350" xr:uid="{00000000-0005-0000-0000-0000E4720000}"/>
    <cellStyle name="Percent 3 5 2 2 2 3 2 5" xfId="29351" xr:uid="{00000000-0005-0000-0000-0000E5720000}"/>
    <cellStyle name="Percent 3 5 2 2 2 3 2 6" xfId="29352" xr:uid="{00000000-0005-0000-0000-0000E6720000}"/>
    <cellStyle name="Percent 3 5 2 2 2 3 3" xfId="29353" xr:uid="{00000000-0005-0000-0000-0000E7720000}"/>
    <cellStyle name="Percent 3 5 2 2 2 3 3 2" xfId="29354" xr:uid="{00000000-0005-0000-0000-0000E8720000}"/>
    <cellStyle name="Percent 3 5 2 2 2 3 3 2 2" xfId="29355" xr:uid="{00000000-0005-0000-0000-0000E9720000}"/>
    <cellStyle name="Percent 3 5 2 2 2 3 3 2 3" xfId="29356" xr:uid="{00000000-0005-0000-0000-0000EA720000}"/>
    <cellStyle name="Percent 3 5 2 2 2 3 3 2 4" xfId="29357" xr:uid="{00000000-0005-0000-0000-0000EB720000}"/>
    <cellStyle name="Percent 3 5 2 2 2 3 3 3" xfId="29358" xr:uid="{00000000-0005-0000-0000-0000EC720000}"/>
    <cellStyle name="Percent 3 5 2 2 2 3 3 3 2" xfId="29359" xr:uid="{00000000-0005-0000-0000-0000ED720000}"/>
    <cellStyle name="Percent 3 5 2 2 2 3 3 3 3" xfId="29360" xr:uid="{00000000-0005-0000-0000-0000EE720000}"/>
    <cellStyle name="Percent 3 5 2 2 2 3 3 3 4" xfId="29361" xr:uid="{00000000-0005-0000-0000-0000EF720000}"/>
    <cellStyle name="Percent 3 5 2 2 2 3 3 4" xfId="29362" xr:uid="{00000000-0005-0000-0000-0000F0720000}"/>
    <cellStyle name="Percent 3 5 2 2 2 3 3 5" xfId="29363" xr:uid="{00000000-0005-0000-0000-0000F1720000}"/>
    <cellStyle name="Percent 3 5 2 2 2 3 3 6" xfId="29364" xr:uid="{00000000-0005-0000-0000-0000F2720000}"/>
    <cellStyle name="Percent 3 5 2 2 2 3 4" xfId="29365" xr:uid="{00000000-0005-0000-0000-0000F3720000}"/>
    <cellStyle name="Percent 3 5 2 2 2 3 4 2" xfId="29366" xr:uid="{00000000-0005-0000-0000-0000F4720000}"/>
    <cellStyle name="Percent 3 5 2 2 2 3 4 3" xfId="29367" xr:uid="{00000000-0005-0000-0000-0000F5720000}"/>
    <cellStyle name="Percent 3 5 2 2 2 3 4 4" xfId="29368" xr:uid="{00000000-0005-0000-0000-0000F6720000}"/>
    <cellStyle name="Percent 3 5 2 2 2 3 5" xfId="29369" xr:uid="{00000000-0005-0000-0000-0000F7720000}"/>
    <cellStyle name="Percent 3 5 2 2 2 3 5 2" xfId="29370" xr:uid="{00000000-0005-0000-0000-0000F8720000}"/>
    <cellStyle name="Percent 3 5 2 2 2 3 5 3" xfId="29371" xr:uid="{00000000-0005-0000-0000-0000F9720000}"/>
    <cellStyle name="Percent 3 5 2 2 2 3 5 4" xfId="29372" xr:uid="{00000000-0005-0000-0000-0000FA720000}"/>
    <cellStyle name="Percent 3 5 2 2 2 3 6" xfId="29373" xr:uid="{00000000-0005-0000-0000-0000FB720000}"/>
    <cellStyle name="Percent 3 5 2 2 2 3 7" xfId="29374" xr:uid="{00000000-0005-0000-0000-0000FC720000}"/>
    <cellStyle name="Percent 3 5 2 2 2 3 8" xfId="29375" xr:uid="{00000000-0005-0000-0000-0000FD720000}"/>
    <cellStyle name="Percent 3 5 2 2 2 4" xfId="29376" xr:uid="{00000000-0005-0000-0000-0000FE720000}"/>
    <cellStyle name="Percent 3 5 2 2 2 4 2" xfId="29377" xr:uid="{00000000-0005-0000-0000-0000FF720000}"/>
    <cellStyle name="Percent 3 5 2 2 2 4 2 2" xfId="29378" xr:uid="{00000000-0005-0000-0000-000000730000}"/>
    <cellStyle name="Percent 3 5 2 2 2 4 2 3" xfId="29379" xr:uid="{00000000-0005-0000-0000-000001730000}"/>
    <cellStyle name="Percent 3 5 2 2 2 4 2 4" xfId="29380" xr:uid="{00000000-0005-0000-0000-000002730000}"/>
    <cellStyle name="Percent 3 5 2 2 2 4 3" xfId="29381" xr:uid="{00000000-0005-0000-0000-000003730000}"/>
    <cellStyle name="Percent 3 5 2 2 2 4 3 2" xfId="29382" xr:uid="{00000000-0005-0000-0000-000004730000}"/>
    <cellStyle name="Percent 3 5 2 2 2 4 3 3" xfId="29383" xr:uid="{00000000-0005-0000-0000-000005730000}"/>
    <cellStyle name="Percent 3 5 2 2 2 4 3 4" xfId="29384" xr:uid="{00000000-0005-0000-0000-000006730000}"/>
    <cellStyle name="Percent 3 5 2 2 2 4 4" xfId="29385" xr:uid="{00000000-0005-0000-0000-000007730000}"/>
    <cellStyle name="Percent 3 5 2 2 2 4 5" xfId="29386" xr:uid="{00000000-0005-0000-0000-000008730000}"/>
    <cellStyle name="Percent 3 5 2 2 2 4 6" xfId="29387" xr:uid="{00000000-0005-0000-0000-000009730000}"/>
    <cellStyle name="Percent 3 5 2 2 2 5" xfId="29388" xr:uid="{00000000-0005-0000-0000-00000A730000}"/>
    <cellStyle name="Percent 3 5 2 2 2 5 2" xfId="29389" xr:uid="{00000000-0005-0000-0000-00000B730000}"/>
    <cellStyle name="Percent 3 5 2 2 2 5 2 2" xfId="29390" xr:uid="{00000000-0005-0000-0000-00000C730000}"/>
    <cellStyle name="Percent 3 5 2 2 2 5 2 3" xfId="29391" xr:uid="{00000000-0005-0000-0000-00000D730000}"/>
    <cellStyle name="Percent 3 5 2 2 2 5 2 4" xfId="29392" xr:uid="{00000000-0005-0000-0000-00000E730000}"/>
    <cellStyle name="Percent 3 5 2 2 2 5 3" xfId="29393" xr:uid="{00000000-0005-0000-0000-00000F730000}"/>
    <cellStyle name="Percent 3 5 2 2 2 5 3 2" xfId="29394" xr:uid="{00000000-0005-0000-0000-000010730000}"/>
    <cellStyle name="Percent 3 5 2 2 2 5 3 3" xfId="29395" xr:uid="{00000000-0005-0000-0000-000011730000}"/>
    <cellStyle name="Percent 3 5 2 2 2 5 3 4" xfId="29396" xr:uid="{00000000-0005-0000-0000-000012730000}"/>
    <cellStyle name="Percent 3 5 2 2 2 5 4" xfId="29397" xr:uid="{00000000-0005-0000-0000-000013730000}"/>
    <cellStyle name="Percent 3 5 2 2 2 5 5" xfId="29398" xr:uid="{00000000-0005-0000-0000-000014730000}"/>
    <cellStyle name="Percent 3 5 2 2 2 5 6" xfId="29399" xr:uid="{00000000-0005-0000-0000-000015730000}"/>
    <cellStyle name="Percent 3 5 2 2 2 6" xfId="29400" xr:uid="{00000000-0005-0000-0000-000016730000}"/>
    <cellStyle name="Percent 3 5 2 2 2 6 2" xfId="29401" xr:uid="{00000000-0005-0000-0000-000017730000}"/>
    <cellStyle name="Percent 3 5 2 2 2 6 3" xfId="29402" xr:uid="{00000000-0005-0000-0000-000018730000}"/>
    <cellStyle name="Percent 3 5 2 2 2 6 4" xfId="29403" xr:uid="{00000000-0005-0000-0000-000019730000}"/>
    <cellStyle name="Percent 3 5 2 2 2 7" xfId="29404" xr:uid="{00000000-0005-0000-0000-00001A730000}"/>
    <cellStyle name="Percent 3 5 2 2 2 7 2" xfId="29405" xr:uid="{00000000-0005-0000-0000-00001B730000}"/>
    <cellStyle name="Percent 3 5 2 2 2 7 3" xfId="29406" xr:uid="{00000000-0005-0000-0000-00001C730000}"/>
    <cellStyle name="Percent 3 5 2 2 2 7 4" xfId="29407" xr:uid="{00000000-0005-0000-0000-00001D730000}"/>
    <cellStyle name="Percent 3 5 2 2 2 8" xfId="29408" xr:uid="{00000000-0005-0000-0000-00001E730000}"/>
    <cellStyle name="Percent 3 5 2 2 2 9" xfId="29409" xr:uid="{00000000-0005-0000-0000-00001F730000}"/>
    <cellStyle name="Percent 3 5 2 2 3" xfId="29410" xr:uid="{00000000-0005-0000-0000-000020730000}"/>
    <cellStyle name="Percent 3 5 2 2 3 2" xfId="29411" xr:uid="{00000000-0005-0000-0000-000021730000}"/>
    <cellStyle name="Percent 3 5 2 2 3 2 2" xfId="29412" xr:uid="{00000000-0005-0000-0000-000022730000}"/>
    <cellStyle name="Percent 3 5 2 2 3 2 2 2" xfId="29413" xr:uid="{00000000-0005-0000-0000-000023730000}"/>
    <cellStyle name="Percent 3 5 2 2 3 2 2 3" xfId="29414" xr:uid="{00000000-0005-0000-0000-000024730000}"/>
    <cellStyle name="Percent 3 5 2 2 3 2 2 4" xfId="29415" xr:uid="{00000000-0005-0000-0000-000025730000}"/>
    <cellStyle name="Percent 3 5 2 2 3 2 3" xfId="29416" xr:uid="{00000000-0005-0000-0000-000026730000}"/>
    <cellStyle name="Percent 3 5 2 2 3 2 3 2" xfId="29417" xr:uid="{00000000-0005-0000-0000-000027730000}"/>
    <cellStyle name="Percent 3 5 2 2 3 2 3 3" xfId="29418" xr:uid="{00000000-0005-0000-0000-000028730000}"/>
    <cellStyle name="Percent 3 5 2 2 3 2 3 4" xfId="29419" xr:uid="{00000000-0005-0000-0000-000029730000}"/>
    <cellStyle name="Percent 3 5 2 2 3 2 4" xfId="29420" xr:uid="{00000000-0005-0000-0000-00002A730000}"/>
    <cellStyle name="Percent 3 5 2 2 3 2 5" xfId="29421" xr:uid="{00000000-0005-0000-0000-00002B730000}"/>
    <cellStyle name="Percent 3 5 2 2 3 2 6" xfId="29422" xr:uid="{00000000-0005-0000-0000-00002C730000}"/>
    <cellStyle name="Percent 3 5 2 2 3 3" xfId="29423" xr:uid="{00000000-0005-0000-0000-00002D730000}"/>
    <cellStyle name="Percent 3 5 2 2 3 3 2" xfId="29424" xr:uid="{00000000-0005-0000-0000-00002E730000}"/>
    <cellStyle name="Percent 3 5 2 2 3 3 2 2" xfId="29425" xr:uid="{00000000-0005-0000-0000-00002F730000}"/>
    <cellStyle name="Percent 3 5 2 2 3 3 2 3" xfId="29426" xr:uid="{00000000-0005-0000-0000-000030730000}"/>
    <cellStyle name="Percent 3 5 2 2 3 3 2 4" xfId="29427" xr:uid="{00000000-0005-0000-0000-000031730000}"/>
    <cellStyle name="Percent 3 5 2 2 3 3 3" xfId="29428" xr:uid="{00000000-0005-0000-0000-000032730000}"/>
    <cellStyle name="Percent 3 5 2 2 3 3 3 2" xfId="29429" xr:uid="{00000000-0005-0000-0000-000033730000}"/>
    <cellStyle name="Percent 3 5 2 2 3 3 3 3" xfId="29430" xr:uid="{00000000-0005-0000-0000-000034730000}"/>
    <cellStyle name="Percent 3 5 2 2 3 3 3 4" xfId="29431" xr:uid="{00000000-0005-0000-0000-000035730000}"/>
    <cellStyle name="Percent 3 5 2 2 3 3 4" xfId="29432" xr:uid="{00000000-0005-0000-0000-000036730000}"/>
    <cellStyle name="Percent 3 5 2 2 3 3 5" xfId="29433" xr:uid="{00000000-0005-0000-0000-000037730000}"/>
    <cellStyle name="Percent 3 5 2 2 3 3 6" xfId="29434" xr:uid="{00000000-0005-0000-0000-000038730000}"/>
    <cellStyle name="Percent 3 5 2 2 3 4" xfId="29435" xr:uid="{00000000-0005-0000-0000-000039730000}"/>
    <cellStyle name="Percent 3 5 2 2 3 4 2" xfId="29436" xr:uid="{00000000-0005-0000-0000-00003A730000}"/>
    <cellStyle name="Percent 3 5 2 2 3 4 3" xfId="29437" xr:uid="{00000000-0005-0000-0000-00003B730000}"/>
    <cellStyle name="Percent 3 5 2 2 3 4 4" xfId="29438" xr:uid="{00000000-0005-0000-0000-00003C730000}"/>
    <cellStyle name="Percent 3 5 2 2 3 5" xfId="29439" xr:uid="{00000000-0005-0000-0000-00003D730000}"/>
    <cellStyle name="Percent 3 5 2 2 3 5 2" xfId="29440" xr:uid="{00000000-0005-0000-0000-00003E730000}"/>
    <cellStyle name="Percent 3 5 2 2 3 5 3" xfId="29441" xr:uid="{00000000-0005-0000-0000-00003F730000}"/>
    <cellStyle name="Percent 3 5 2 2 3 5 4" xfId="29442" xr:uid="{00000000-0005-0000-0000-000040730000}"/>
    <cellStyle name="Percent 3 5 2 2 3 6" xfId="29443" xr:uid="{00000000-0005-0000-0000-000041730000}"/>
    <cellStyle name="Percent 3 5 2 2 3 7" xfId="29444" xr:uid="{00000000-0005-0000-0000-000042730000}"/>
    <cellStyle name="Percent 3 5 2 2 3 8" xfId="29445" xr:uid="{00000000-0005-0000-0000-000043730000}"/>
    <cellStyle name="Percent 3 5 2 2 4" xfId="29446" xr:uid="{00000000-0005-0000-0000-000044730000}"/>
    <cellStyle name="Percent 3 5 2 2 4 2" xfId="29447" xr:uid="{00000000-0005-0000-0000-000045730000}"/>
    <cellStyle name="Percent 3 5 2 2 4 2 2" xfId="29448" xr:uid="{00000000-0005-0000-0000-000046730000}"/>
    <cellStyle name="Percent 3 5 2 2 4 2 2 2" xfId="29449" xr:uid="{00000000-0005-0000-0000-000047730000}"/>
    <cellStyle name="Percent 3 5 2 2 4 2 2 3" xfId="29450" xr:uid="{00000000-0005-0000-0000-000048730000}"/>
    <cellStyle name="Percent 3 5 2 2 4 2 2 4" xfId="29451" xr:uid="{00000000-0005-0000-0000-000049730000}"/>
    <cellStyle name="Percent 3 5 2 2 4 2 3" xfId="29452" xr:uid="{00000000-0005-0000-0000-00004A730000}"/>
    <cellStyle name="Percent 3 5 2 2 4 2 3 2" xfId="29453" xr:uid="{00000000-0005-0000-0000-00004B730000}"/>
    <cellStyle name="Percent 3 5 2 2 4 2 3 3" xfId="29454" xr:uid="{00000000-0005-0000-0000-00004C730000}"/>
    <cellStyle name="Percent 3 5 2 2 4 2 3 4" xfId="29455" xr:uid="{00000000-0005-0000-0000-00004D730000}"/>
    <cellStyle name="Percent 3 5 2 2 4 2 4" xfId="29456" xr:uid="{00000000-0005-0000-0000-00004E730000}"/>
    <cellStyle name="Percent 3 5 2 2 4 2 5" xfId="29457" xr:uid="{00000000-0005-0000-0000-00004F730000}"/>
    <cellStyle name="Percent 3 5 2 2 4 2 6" xfId="29458" xr:uid="{00000000-0005-0000-0000-000050730000}"/>
    <cellStyle name="Percent 3 5 2 2 4 3" xfId="29459" xr:uid="{00000000-0005-0000-0000-000051730000}"/>
    <cellStyle name="Percent 3 5 2 2 4 3 2" xfId="29460" xr:uid="{00000000-0005-0000-0000-000052730000}"/>
    <cellStyle name="Percent 3 5 2 2 4 3 2 2" xfId="29461" xr:uid="{00000000-0005-0000-0000-000053730000}"/>
    <cellStyle name="Percent 3 5 2 2 4 3 2 3" xfId="29462" xr:uid="{00000000-0005-0000-0000-000054730000}"/>
    <cellStyle name="Percent 3 5 2 2 4 3 2 4" xfId="29463" xr:uid="{00000000-0005-0000-0000-000055730000}"/>
    <cellStyle name="Percent 3 5 2 2 4 3 3" xfId="29464" xr:uid="{00000000-0005-0000-0000-000056730000}"/>
    <cellStyle name="Percent 3 5 2 2 4 3 3 2" xfId="29465" xr:uid="{00000000-0005-0000-0000-000057730000}"/>
    <cellStyle name="Percent 3 5 2 2 4 3 3 3" xfId="29466" xr:uid="{00000000-0005-0000-0000-000058730000}"/>
    <cellStyle name="Percent 3 5 2 2 4 3 3 4" xfId="29467" xr:uid="{00000000-0005-0000-0000-000059730000}"/>
    <cellStyle name="Percent 3 5 2 2 4 3 4" xfId="29468" xr:uid="{00000000-0005-0000-0000-00005A730000}"/>
    <cellStyle name="Percent 3 5 2 2 4 3 5" xfId="29469" xr:uid="{00000000-0005-0000-0000-00005B730000}"/>
    <cellStyle name="Percent 3 5 2 2 4 3 6" xfId="29470" xr:uid="{00000000-0005-0000-0000-00005C730000}"/>
    <cellStyle name="Percent 3 5 2 2 4 4" xfId="29471" xr:uid="{00000000-0005-0000-0000-00005D730000}"/>
    <cellStyle name="Percent 3 5 2 2 4 4 2" xfId="29472" xr:uid="{00000000-0005-0000-0000-00005E730000}"/>
    <cellStyle name="Percent 3 5 2 2 4 4 3" xfId="29473" xr:uid="{00000000-0005-0000-0000-00005F730000}"/>
    <cellStyle name="Percent 3 5 2 2 4 4 4" xfId="29474" xr:uid="{00000000-0005-0000-0000-000060730000}"/>
    <cellStyle name="Percent 3 5 2 2 4 5" xfId="29475" xr:uid="{00000000-0005-0000-0000-000061730000}"/>
    <cellStyle name="Percent 3 5 2 2 4 5 2" xfId="29476" xr:uid="{00000000-0005-0000-0000-000062730000}"/>
    <cellStyle name="Percent 3 5 2 2 4 5 3" xfId="29477" xr:uid="{00000000-0005-0000-0000-000063730000}"/>
    <cellStyle name="Percent 3 5 2 2 4 5 4" xfId="29478" xr:uid="{00000000-0005-0000-0000-000064730000}"/>
    <cellStyle name="Percent 3 5 2 2 4 6" xfId="29479" xr:uid="{00000000-0005-0000-0000-000065730000}"/>
    <cellStyle name="Percent 3 5 2 2 4 7" xfId="29480" xr:uid="{00000000-0005-0000-0000-000066730000}"/>
    <cellStyle name="Percent 3 5 2 2 4 8" xfId="29481" xr:uid="{00000000-0005-0000-0000-000067730000}"/>
    <cellStyle name="Percent 3 5 2 2 5" xfId="29482" xr:uid="{00000000-0005-0000-0000-000068730000}"/>
    <cellStyle name="Percent 3 5 2 2 5 2" xfId="29483" xr:uid="{00000000-0005-0000-0000-000069730000}"/>
    <cellStyle name="Percent 3 5 2 2 5 2 2" xfId="29484" xr:uid="{00000000-0005-0000-0000-00006A730000}"/>
    <cellStyle name="Percent 3 5 2 2 5 2 2 2" xfId="29485" xr:uid="{00000000-0005-0000-0000-00006B730000}"/>
    <cellStyle name="Percent 3 5 2 2 5 2 2 3" xfId="29486" xr:uid="{00000000-0005-0000-0000-00006C730000}"/>
    <cellStyle name="Percent 3 5 2 2 5 2 2 4" xfId="29487" xr:uid="{00000000-0005-0000-0000-00006D730000}"/>
    <cellStyle name="Percent 3 5 2 2 5 2 3" xfId="29488" xr:uid="{00000000-0005-0000-0000-00006E730000}"/>
    <cellStyle name="Percent 3 5 2 2 5 2 3 2" xfId="29489" xr:uid="{00000000-0005-0000-0000-00006F730000}"/>
    <cellStyle name="Percent 3 5 2 2 5 2 3 3" xfId="29490" xr:uid="{00000000-0005-0000-0000-000070730000}"/>
    <cellStyle name="Percent 3 5 2 2 5 2 3 4" xfId="29491" xr:uid="{00000000-0005-0000-0000-000071730000}"/>
    <cellStyle name="Percent 3 5 2 2 5 2 4" xfId="29492" xr:uid="{00000000-0005-0000-0000-000072730000}"/>
    <cellStyle name="Percent 3 5 2 2 5 2 5" xfId="29493" xr:uid="{00000000-0005-0000-0000-000073730000}"/>
    <cellStyle name="Percent 3 5 2 2 5 2 6" xfId="29494" xr:uid="{00000000-0005-0000-0000-000074730000}"/>
    <cellStyle name="Percent 3 5 2 2 5 3" xfId="29495" xr:uid="{00000000-0005-0000-0000-000075730000}"/>
    <cellStyle name="Percent 3 5 2 2 5 3 2" xfId="29496" xr:uid="{00000000-0005-0000-0000-000076730000}"/>
    <cellStyle name="Percent 3 5 2 2 5 3 2 2" xfId="29497" xr:uid="{00000000-0005-0000-0000-000077730000}"/>
    <cellStyle name="Percent 3 5 2 2 5 3 2 3" xfId="29498" xr:uid="{00000000-0005-0000-0000-000078730000}"/>
    <cellStyle name="Percent 3 5 2 2 5 3 2 4" xfId="29499" xr:uid="{00000000-0005-0000-0000-000079730000}"/>
    <cellStyle name="Percent 3 5 2 2 5 3 3" xfId="29500" xr:uid="{00000000-0005-0000-0000-00007A730000}"/>
    <cellStyle name="Percent 3 5 2 2 5 3 3 2" xfId="29501" xr:uid="{00000000-0005-0000-0000-00007B730000}"/>
    <cellStyle name="Percent 3 5 2 2 5 3 3 3" xfId="29502" xr:uid="{00000000-0005-0000-0000-00007C730000}"/>
    <cellStyle name="Percent 3 5 2 2 5 3 3 4" xfId="29503" xr:uid="{00000000-0005-0000-0000-00007D730000}"/>
    <cellStyle name="Percent 3 5 2 2 5 3 4" xfId="29504" xr:uid="{00000000-0005-0000-0000-00007E730000}"/>
    <cellStyle name="Percent 3 5 2 2 5 3 5" xfId="29505" xr:uid="{00000000-0005-0000-0000-00007F730000}"/>
    <cellStyle name="Percent 3 5 2 2 5 3 6" xfId="29506" xr:uid="{00000000-0005-0000-0000-000080730000}"/>
    <cellStyle name="Percent 3 5 2 2 5 4" xfId="29507" xr:uid="{00000000-0005-0000-0000-000081730000}"/>
    <cellStyle name="Percent 3 5 2 2 5 4 2" xfId="29508" xr:uid="{00000000-0005-0000-0000-000082730000}"/>
    <cellStyle name="Percent 3 5 2 2 5 4 3" xfId="29509" xr:uid="{00000000-0005-0000-0000-000083730000}"/>
    <cellStyle name="Percent 3 5 2 2 5 4 4" xfId="29510" xr:uid="{00000000-0005-0000-0000-000084730000}"/>
    <cellStyle name="Percent 3 5 2 2 5 5" xfId="29511" xr:uid="{00000000-0005-0000-0000-000085730000}"/>
    <cellStyle name="Percent 3 5 2 2 5 5 2" xfId="29512" xr:uid="{00000000-0005-0000-0000-000086730000}"/>
    <cellStyle name="Percent 3 5 2 2 5 5 3" xfId="29513" xr:uid="{00000000-0005-0000-0000-000087730000}"/>
    <cellStyle name="Percent 3 5 2 2 5 5 4" xfId="29514" xr:uid="{00000000-0005-0000-0000-000088730000}"/>
    <cellStyle name="Percent 3 5 2 2 5 6" xfId="29515" xr:uid="{00000000-0005-0000-0000-000089730000}"/>
    <cellStyle name="Percent 3 5 2 2 5 7" xfId="29516" xr:uid="{00000000-0005-0000-0000-00008A730000}"/>
    <cellStyle name="Percent 3 5 2 2 5 8" xfId="29517" xr:uid="{00000000-0005-0000-0000-00008B730000}"/>
    <cellStyle name="Percent 3 5 2 2 6" xfId="29518" xr:uid="{00000000-0005-0000-0000-00008C730000}"/>
    <cellStyle name="Percent 3 5 2 2 6 2" xfId="29519" xr:uid="{00000000-0005-0000-0000-00008D730000}"/>
    <cellStyle name="Percent 3 5 2 2 6 2 2" xfId="29520" xr:uid="{00000000-0005-0000-0000-00008E730000}"/>
    <cellStyle name="Percent 3 5 2 2 6 2 3" xfId="29521" xr:uid="{00000000-0005-0000-0000-00008F730000}"/>
    <cellStyle name="Percent 3 5 2 2 6 2 4" xfId="29522" xr:uid="{00000000-0005-0000-0000-000090730000}"/>
    <cellStyle name="Percent 3 5 2 2 6 3" xfId="29523" xr:uid="{00000000-0005-0000-0000-000091730000}"/>
    <cellStyle name="Percent 3 5 2 2 6 3 2" xfId="29524" xr:uid="{00000000-0005-0000-0000-000092730000}"/>
    <cellStyle name="Percent 3 5 2 2 6 3 3" xfId="29525" xr:uid="{00000000-0005-0000-0000-000093730000}"/>
    <cellStyle name="Percent 3 5 2 2 6 3 4" xfId="29526" xr:uid="{00000000-0005-0000-0000-000094730000}"/>
    <cellStyle name="Percent 3 5 2 2 6 4" xfId="29527" xr:uid="{00000000-0005-0000-0000-000095730000}"/>
    <cellStyle name="Percent 3 5 2 2 6 5" xfId="29528" xr:uid="{00000000-0005-0000-0000-000096730000}"/>
    <cellStyle name="Percent 3 5 2 2 6 6" xfId="29529" xr:uid="{00000000-0005-0000-0000-000097730000}"/>
    <cellStyle name="Percent 3 5 2 2 7" xfId="29530" xr:uid="{00000000-0005-0000-0000-000098730000}"/>
    <cellStyle name="Percent 3 5 2 2 7 2" xfId="29531" xr:uid="{00000000-0005-0000-0000-000099730000}"/>
    <cellStyle name="Percent 3 5 2 2 7 2 2" xfId="29532" xr:uid="{00000000-0005-0000-0000-00009A730000}"/>
    <cellStyle name="Percent 3 5 2 2 7 2 3" xfId="29533" xr:uid="{00000000-0005-0000-0000-00009B730000}"/>
    <cellStyle name="Percent 3 5 2 2 7 2 4" xfId="29534" xr:uid="{00000000-0005-0000-0000-00009C730000}"/>
    <cellStyle name="Percent 3 5 2 2 7 3" xfId="29535" xr:uid="{00000000-0005-0000-0000-00009D730000}"/>
    <cellStyle name="Percent 3 5 2 2 7 3 2" xfId="29536" xr:uid="{00000000-0005-0000-0000-00009E730000}"/>
    <cellStyle name="Percent 3 5 2 2 7 3 3" xfId="29537" xr:uid="{00000000-0005-0000-0000-00009F730000}"/>
    <cellStyle name="Percent 3 5 2 2 7 3 4" xfId="29538" xr:uid="{00000000-0005-0000-0000-0000A0730000}"/>
    <cellStyle name="Percent 3 5 2 2 7 4" xfId="29539" xr:uid="{00000000-0005-0000-0000-0000A1730000}"/>
    <cellStyle name="Percent 3 5 2 2 7 5" xfId="29540" xr:uid="{00000000-0005-0000-0000-0000A2730000}"/>
    <cellStyle name="Percent 3 5 2 2 7 6" xfId="29541" xr:uid="{00000000-0005-0000-0000-0000A3730000}"/>
    <cellStyle name="Percent 3 5 2 2 8" xfId="29542" xr:uid="{00000000-0005-0000-0000-0000A4730000}"/>
    <cellStyle name="Percent 3 5 2 2 8 2" xfId="29543" xr:uid="{00000000-0005-0000-0000-0000A5730000}"/>
    <cellStyle name="Percent 3 5 2 2 8 3" xfId="29544" xr:uid="{00000000-0005-0000-0000-0000A6730000}"/>
    <cellStyle name="Percent 3 5 2 2 8 4" xfId="29545" xr:uid="{00000000-0005-0000-0000-0000A7730000}"/>
    <cellStyle name="Percent 3 5 2 2 9" xfId="29546" xr:uid="{00000000-0005-0000-0000-0000A8730000}"/>
    <cellStyle name="Percent 3 5 2 2 9 2" xfId="29547" xr:uid="{00000000-0005-0000-0000-0000A9730000}"/>
    <cellStyle name="Percent 3 5 2 2 9 3" xfId="29548" xr:uid="{00000000-0005-0000-0000-0000AA730000}"/>
    <cellStyle name="Percent 3 5 2 2 9 4" xfId="29549" xr:uid="{00000000-0005-0000-0000-0000AB730000}"/>
    <cellStyle name="Percent 3 5 2 3" xfId="29550" xr:uid="{00000000-0005-0000-0000-0000AC730000}"/>
    <cellStyle name="Percent 3 5 2 3 10" xfId="29551" xr:uid="{00000000-0005-0000-0000-0000AD730000}"/>
    <cellStyle name="Percent 3 5 2 3 2" xfId="29552" xr:uid="{00000000-0005-0000-0000-0000AE730000}"/>
    <cellStyle name="Percent 3 5 2 3 2 2" xfId="29553" xr:uid="{00000000-0005-0000-0000-0000AF730000}"/>
    <cellStyle name="Percent 3 5 2 3 2 2 2" xfId="29554" xr:uid="{00000000-0005-0000-0000-0000B0730000}"/>
    <cellStyle name="Percent 3 5 2 3 2 2 2 2" xfId="29555" xr:uid="{00000000-0005-0000-0000-0000B1730000}"/>
    <cellStyle name="Percent 3 5 2 3 2 2 2 3" xfId="29556" xr:uid="{00000000-0005-0000-0000-0000B2730000}"/>
    <cellStyle name="Percent 3 5 2 3 2 2 2 4" xfId="29557" xr:uid="{00000000-0005-0000-0000-0000B3730000}"/>
    <cellStyle name="Percent 3 5 2 3 2 2 3" xfId="29558" xr:uid="{00000000-0005-0000-0000-0000B4730000}"/>
    <cellStyle name="Percent 3 5 2 3 2 2 3 2" xfId="29559" xr:uid="{00000000-0005-0000-0000-0000B5730000}"/>
    <cellStyle name="Percent 3 5 2 3 2 2 3 3" xfId="29560" xr:uid="{00000000-0005-0000-0000-0000B6730000}"/>
    <cellStyle name="Percent 3 5 2 3 2 2 3 4" xfId="29561" xr:uid="{00000000-0005-0000-0000-0000B7730000}"/>
    <cellStyle name="Percent 3 5 2 3 2 2 4" xfId="29562" xr:uid="{00000000-0005-0000-0000-0000B8730000}"/>
    <cellStyle name="Percent 3 5 2 3 2 2 5" xfId="29563" xr:uid="{00000000-0005-0000-0000-0000B9730000}"/>
    <cellStyle name="Percent 3 5 2 3 2 2 6" xfId="29564" xr:uid="{00000000-0005-0000-0000-0000BA730000}"/>
    <cellStyle name="Percent 3 5 2 3 2 3" xfId="29565" xr:uid="{00000000-0005-0000-0000-0000BB730000}"/>
    <cellStyle name="Percent 3 5 2 3 2 3 2" xfId="29566" xr:uid="{00000000-0005-0000-0000-0000BC730000}"/>
    <cellStyle name="Percent 3 5 2 3 2 3 2 2" xfId="29567" xr:uid="{00000000-0005-0000-0000-0000BD730000}"/>
    <cellStyle name="Percent 3 5 2 3 2 3 2 3" xfId="29568" xr:uid="{00000000-0005-0000-0000-0000BE730000}"/>
    <cellStyle name="Percent 3 5 2 3 2 3 2 4" xfId="29569" xr:uid="{00000000-0005-0000-0000-0000BF730000}"/>
    <cellStyle name="Percent 3 5 2 3 2 3 3" xfId="29570" xr:uid="{00000000-0005-0000-0000-0000C0730000}"/>
    <cellStyle name="Percent 3 5 2 3 2 3 3 2" xfId="29571" xr:uid="{00000000-0005-0000-0000-0000C1730000}"/>
    <cellStyle name="Percent 3 5 2 3 2 3 3 3" xfId="29572" xr:uid="{00000000-0005-0000-0000-0000C2730000}"/>
    <cellStyle name="Percent 3 5 2 3 2 3 3 4" xfId="29573" xr:uid="{00000000-0005-0000-0000-0000C3730000}"/>
    <cellStyle name="Percent 3 5 2 3 2 3 4" xfId="29574" xr:uid="{00000000-0005-0000-0000-0000C4730000}"/>
    <cellStyle name="Percent 3 5 2 3 2 3 5" xfId="29575" xr:uid="{00000000-0005-0000-0000-0000C5730000}"/>
    <cellStyle name="Percent 3 5 2 3 2 3 6" xfId="29576" xr:uid="{00000000-0005-0000-0000-0000C6730000}"/>
    <cellStyle name="Percent 3 5 2 3 2 4" xfId="29577" xr:uid="{00000000-0005-0000-0000-0000C7730000}"/>
    <cellStyle name="Percent 3 5 2 3 2 4 2" xfId="29578" xr:uid="{00000000-0005-0000-0000-0000C8730000}"/>
    <cellStyle name="Percent 3 5 2 3 2 4 3" xfId="29579" xr:uid="{00000000-0005-0000-0000-0000C9730000}"/>
    <cellStyle name="Percent 3 5 2 3 2 4 4" xfId="29580" xr:uid="{00000000-0005-0000-0000-0000CA730000}"/>
    <cellStyle name="Percent 3 5 2 3 2 5" xfId="29581" xr:uid="{00000000-0005-0000-0000-0000CB730000}"/>
    <cellStyle name="Percent 3 5 2 3 2 5 2" xfId="29582" xr:uid="{00000000-0005-0000-0000-0000CC730000}"/>
    <cellStyle name="Percent 3 5 2 3 2 5 3" xfId="29583" xr:uid="{00000000-0005-0000-0000-0000CD730000}"/>
    <cellStyle name="Percent 3 5 2 3 2 5 4" xfId="29584" xr:uid="{00000000-0005-0000-0000-0000CE730000}"/>
    <cellStyle name="Percent 3 5 2 3 2 6" xfId="29585" xr:uid="{00000000-0005-0000-0000-0000CF730000}"/>
    <cellStyle name="Percent 3 5 2 3 2 7" xfId="29586" xr:uid="{00000000-0005-0000-0000-0000D0730000}"/>
    <cellStyle name="Percent 3 5 2 3 2 8" xfId="29587" xr:uid="{00000000-0005-0000-0000-0000D1730000}"/>
    <cellStyle name="Percent 3 5 2 3 3" xfId="29588" xr:uid="{00000000-0005-0000-0000-0000D2730000}"/>
    <cellStyle name="Percent 3 5 2 3 3 2" xfId="29589" xr:uid="{00000000-0005-0000-0000-0000D3730000}"/>
    <cellStyle name="Percent 3 5 2 3 3 2 2" xfId="29590" xr:uid="{00000000-0005-0000-0000-0000D4730000}"/>
    <cellStyle name="Percent 3 5 2 3 3 2 2 2" xfId="29591" xr:uid="{00000000-0005-0000-0000-0000D5730000}"/>
    <cellStyle name="Percent 3 5 2 3 3 2 2 3" xfId="29592" xr:uid="{00000000-0005-0000-0000-0000D6730000}"/>
    <cellStyle name="Percent 3 5 2 3 3 2 2 4" xfId="29593" xr:uid="{00000000-0005-0000-0000-0000D7730000}"/>
    <cellStyle name="Percent 3 5 2 3 3 2 3" xfId="29594" xr:uid="{00000000-0005-0000-0000-0000D8730000}"/>
    <cellStyle name="Percent 3 5 2 3 3 2 3 2" xfId="29595" xr:uid="{00000000-0005-0000-0000-0000D9730000}"/>
    <cellStyle name="Percent 3 5 2 3 3 2 3 3" xfId="29596" xr:uid="{00000000-0005-0000-0000-0000DA730000}"/>
    <cellStyle name="Percent 3 5 2 3 3 2 3 4" xfId="29597" xr:uid="{00000000-0005-0000-0000-0000DB730000}"/>
    <cellStyle name="Percent 3 5 2 3 3 2 4" xfId="29598" xr:uid="{00000000-0005-0000-0000-0000DC730000}"/>
    <cellStyle name="Percent 3 5 2 3 3 2 5" xfId="29599" xr:uid="{00000000-0005-0000-0000-0000DD730000}"/>
    <cellStyle name="Percent 3 5 2 3 3 2 6" xfId="29600" xr:uid="{00000000-0005-0000-0000-0000DE730000}"/>
    <cellStyle name="Percent 3 5 2 3 3 3" xfId="29601" xr:uid="{00000000-0005-0000-0000-0000DF730000}"/>
    <cellStyle name="Percent 3 5 2 3 3 3 2" xfId="29602" xr:uid="{00000000-0005-0000-0000-0000E0730000}"/>
    <cellStyle name="Percent 3 5 2 3 3 3 2 2" xfId="29603" xr:uid="{00000000-0005-0000-0000-0000E1730000}"/>
    <cellStyle name="Percent 3 5 2 3 3 3 2 3" xfId="29604" xr:uid="{00000000-0005-0000-0000-0000E2730000}"/>
    <cellStyle name="Percent 3 5 2 3 3 3 2 4" xfId="29605" xr:uid="{00000000-0005-0000-0000-0000E3730000}"/>
    <cellStyle name="Percent 3 5 2 3 3 3 3" xfId="29606" xr:uid="{00000000-0005-0000-0000-0000E4730000}"/>
    <cellStyle name="Percent 3 5 2 3 3 3 3 2" xfId="29607" xr:uid="{00000000-0005-0000-0000-0000E5730000}"/>
    <cellStyle name="Percent 3 5 2 3 3 3 3 3" xfId="29608" xr:uid="{00000000-0005-0000-0000-0000E6730000}"/>
    <cellStyle name="Percent 3 5 2 3 3 3 3 4" xfId="29609" xr:uid="{00000000-0005-0000-0000-0000E7730000}"/>
    <cellStyle name="Percent 3 5 2 3 3 3 4" xfId="29610" xr:uid="{00000000-0005-0000-0000-0000E8730000}"/>
    <cellStyle name="Percent 3 5 2 3 3 3 5" xfId="29611" xr:uid="{00000000-0005-0000-0000-0000E9730000}"/>
    <cellStyle name="Percent 3 5 2 3 3 3 6" xfId="29612" xr:uid="{00000000-0005-0000-0000-0000EA730000}"/>
    <cellStyle name="Percent 3 5 2 3 3 4" xfId="29613" xr:uid="{00000000-0005-0000-0000-0000EB730000}"/>
    <cellStyle name="Percent 3 5 2 3 3 4 2" xfId="29614" xr:uid="{00000000-0005-0000-0000-0000EC730000}"/>
    <cellStyle name="Percent 3 5 2 3 3 4 3" xfId="29615" xr:uid="{00000000-0005-0000-0000-0000ED730000}"/>
    <cellStyle name="Percent 3 5 2 3 3 4 4" xfId="29616" xr:uid="{00000000-0005-0000-0000-0000EE730000}"/>
    <cellStyle name="Percent 3 5 2 3 3 5" xfId="29617" xr:uid="{00000000-0005-0000-0000-0000EF730000}"/>
    <cellStyle name="Percent 3 5 2 3 3 5 2" xfId="29618" xr:uid="{00000000-0005-0000-0000-0000F0730000}"/>
    <cellStyle name="Percent 3 5 2 3 3 5 3" xfId="29619" xr:uid="{00000000-0005-0000-0000-0000F1730000}"/>
    <cellStyle name="Percent 3 5 2 3 3 5 4" xfId="29620" xr:uid="{00000000-0005-0000-0000-0000F2730000}"/>
    <cellStyle name="Percent 3 5 2 3 3 6" xfId="29621" xr:uid="{00000000-0005-0000-0000-0000F3730000}"/>
    <cellStyle name="Percent 3 5 2 3 3 7" xfId="29622" xr:uid="{00000000-0005-0000-0000-0000F4730000}"/>
    <cellStyle name="Percent 3 5 2 3 3 8" xfId="29623" xr:uid="{00000000-0005-0000-0000-0000F5730000}"/>
    <cellStyle name="Percent 3 5 2 3 4" xfId="29624" xr:uid="{00000000-0005-0000-0000-0000F6730000}"/>
    <cellStyle name="Percent 3 5 2 3 4 2" xfId="29625" xr:uid="{00000000-0005-0000-0000-0000F7730000}"/>
    <cellStyle name="Percent 3 5 2 3 4 2 2" xfId="29626" xr:uid="{00000000-0005-0000-0000-0000F8730000}"/>
    <cellStyle name="Percent 3 5 2 3 4 2 3" xfId="29627" xr:uid="{00000000-0005-0000-0000-0000F9730000}"/>
    <cellStyle name="Percent 3 5 2 3 4 2 4" xfId="29628" xr:uid="{00000000-0005-0000-0000-0000FA730000}"/>
    <cellStyle name="Percent 3 5 2 3 4 3" xfId="29629" xr:uid="{00000000-0005-0000-0000-0000FB730000}"/>
    <cellStyle name="Percent 3 5 2 3 4 3 2" xfId="29630" xr:uid="{00000000-0005-0000-0000-0000FC730000}"/>
    <cellStyle name="Percent 3 5 2 3 4 3 3" xfId="29631" xr:uid="{00000000-0005-0000-0000-0000FD730000}"/>
    <cellStyle name="Percent 3 5 2 3 4 3 4" xfId="29632" xr:uid="{00000000-0005-0000-0000-0000FE730000}"/>
    <cellStyle name="Percent 3 5 2 3 4 4" xfId="29633" xr:uid="{00000000-0005-0000-0000-0000FF730000}"/>
    <cellStyle name="Percent 3 5 2 3 4 5" xfId="29634" xr:uid="{00000000-0005-0000-0000-000000740000}"/>
    <cellStyle name="Percent 3 5 2 3 4 6" xfId="29635" xr:uid="{00000000-0005-0000-0000-000001740000}"/>
    <cellStyle name="Percent 3 5 2 3 5" xfId="29636" xr:uid="{00000000-0005-0000-0000-000002740000}"/>
    <cellStyle name="Percent 3 5 2 3 5 2" xfId="29637" xr:uid="{00000000-0005-0000-0000-000003740000}"/>
    <cellStyle name="Percent 3 5 2 3 5 2 2" xfId="29638" xr:uid="{00000000-0005-0000-0000-000004740000}"/>
    <cellStyle name="Percent 3 5 2 3 5 2 3" xfId="29639" xr:uid="{00000000-0005-0000-0000-000005740000}"/>
    <cellStyle name="Percent 3 5 2 3 5 2 4" xfId="29640" xr:uid="{00000000-0005-0000-0000-000006740000}"/>
    <cellStyle name="Percent 3 5 2 3 5 3" xfId="29641" xr:uid="{00000000-0005-0000-0000-000007740000}"/>
    <cellStyle name="Percent 3 5 2 3 5 3 2" xfId="29642" xr:uid="{00000000-0005-0000-0000-000008740000}"/>
    <cellStyle name="Percent 3 5 2 3 5 3 3" xfId="29643" xr:uid="{00000000-0005-0000-0000-000009740000}"/>
    <cellStyle name="Percent 3 5 2 3 5 3 4" xfId="29644" xr:uid="{00000000-0005-0000-0000-00000A740000}"/>
    <cellStyle name="Percent 3 5 2 3 5 4" xfId="29645" xr:uid="{00000000-0005-0000-0000-00000B740000}"/>
    <cellStyle name="Percent 3 5 2 3 5 5" xfId="29646" xr:uid="{00000000-0005-0000-0000-00000C740000}"/>
    <cellStyle name="Percent 3 5 2 3 5 6" xfId="29647" xr:uid="{00000000-0005-0000-0000-00000D740000}"/>
    <cellStyle name="Percent 3 5 2 3 6" xfId="29648" xr:uid="{00000000-0005-0000-0000-00000E740000}"/>
    <cellStyle name="Percent 3 5 2 3 6 2" xfId="29649" xr:uid="{00000000-0005-0000-0000-00000F740000}"/>
    <cellStyle name="Percent 3 5 2 3 6 3" xfId="29650" xr:uid="{00000000-0005-0000-0000-000010740000}"/>
    <cellStyle name="Percent 3 5 2 3 6 4" xfId="29651" xr:uid="{00000000-0005-0000-0000-000011740000}"/>
    <cellStyle name="Percent 3 5 2 3 7" xfId="29652" xr:uid="{00000000-0005-0000-0000-000012740000}"/>
    <cellStyle name="Percent 3 5 2 3 7 2" xfId="29653" xr:uid="{00000000-0005-0000-0000-000013740000}"/>
    <cellStyle name="Percent 3 5 2 3 7 3" xfId="29654" xr:uid="{00000000-0005-0000-0000-000014740000}"/>
    <cellStyle name="Percent 3 5 2 3 7 4" xfId="29655" xr:uid="{00000000-0005-0000-0000-000015740000}"/>
    <cellStyle name="Percent 3 5 2 3 8" xfId="29656" xr:uid="{00000000-0005-0000-0000-000016740000}"/>
    <cellStyle name="Percent 3 5 2 3 9" xfId="29657" xr:uid="{00000000-0005-0000-0000-000017740000}"/>
    <cellStyle name="Percent 3 5 2 4" xfId="29658" xr:uid="{00000000-0005-0000-0000-000018740000}"/>
    <cellStyle name="Percent 3 5 2 4 2" xfId="29659" xr:uid="{00000000-0005-0000-0000-000019740000}"/>
    <cellStyle name="Percent 3 5 2 4 2 2" xfId="29660" xr:uid="{00000000-0005-0000-0000-00001A740000}"/>
    <cellStyle name="Percent 3 5 2 4 2 2 2" xfId="29661" xr:uid="{00000000-0005-0000-0000-00001B740000}"/>
    <cellStyle name="Percent 3 5 2 4 2 2 3" xfId="29662" xr:uid="{00000000-0005-0000-0000-00001C740000}"/>
    <cellStyle name="Percent 3 5 2 4 2 2 4" xfId="29663" xr:uid="{00000000-0005-0000-0000-00001D740000}"/>
    <cellStyle name="Percent 3 5 2 4 2 3" xfId="29664" xr:uid="{00000000-0005-0000-0000-00001E740000}"/>
    <cellStyle name="Percent 3 5 2 4 2 3 2" xfId="29665" xr:uid="{00000000-0005-0000-0000-00001F740000}"/>
    <cellStyle name="Percent 3 5 2 4 2 3 3" xfId="29666" xr:uid="{00000000-0005-0000-0000-000020740000}"/>
    <cellStyle name="Percent 3 5 2 4 2 3 4" xfId="29667" xr:uid="{00000000-0005-0000-0000-000021740000}"/>
    <cellStyle name="Percent 3 5 2 4 2 4" xfId="29668" xr:uid="{00000000-0005-0000-0000-000022740000}"/>
    <cellStyle name="Percent 3 5 2 4 2 5" xfId="29669" xr:uid="{00000000-0005-0000-0000-000023740000}"/>
    <cellStyle name="Percent 3 5 2 4 2 6" xfId="29670" xr:uid="{00000000-0005-0000-0000-000024740000}"/>
    <cellStyle name="Percent 3 5 2 4 3" xfId="29671" xr:uid="{00000000-0005-0000-0000-000025740000}"/>
    <cellStyle name="Percent 3 5 2 4 3 2" xfId="29672" xr:uid="{00000000-0005-0000-0000-000026740000}"/>
    <cellStyle name="Percent 3 5 2 4 3 2 2" xfId="29673" xr:uid="{00000000-0005-0000-0000-000027740000}"/>
    <cellStyle name="Percent 3 5 2 4 3 2 3" xfId="29674" xr:uid="{00000000-0005-0000-0000-000028740000}"/>
    <cellStyle name="Percent 3 5 2 4 3 2 4" xfId="29675" xr:uid="{00000000-0005-0000-0000-000029740000}"/>
    <cellStyle name="Percent 3 5 2 4 3 3" xfId="29676" xr:uid="{00000000-0005-0000-0000-00002A740000}"/>
    <cellStyle name="Percent 3 5 2 4 3 3 2" xfId="29677" xr:uid="{00000000-0005-0000-0000-00002B740000}"/>
    <cellStyle name="Percent 3 5 2 4 3 3 3" xfId="29678" xr:uid="{00000000-0005-0000-0000-00002C740000}"/>
    <cellStyle name="Percent 3 5 2 4 3 3 4" xfId="29679" xr:uid="{00000000-0005-0000-0000-00002D740000}"/>
    <cellStyle name="Percent 3 5 2 4 3 4" xfId="29680" xr:uid="{00000000-0005-0000-0000-00002E740000}"/>
    <cellStyle name="Percent 3 5 2 4 3 5" xfId="29681" xr:uid="{00000000-0005-0000-0000-00002F740000}"/>
    <cellStyle name="Percent 3 5 2 4 3 6" xfId="29682" xr:uid="{00000000-0005-0000-0000-000030740000}"/>
    <cellStyle name="Percent 3 5 2 4 4" xfId="29683" xr:uid="{00000000-0005-0000-0000-000031740000}"/>
    <cellStyle name="Percent 3 5 2 4 4 2" xfId="29684" xr:uid="{00000000-0005-0000-0000-000032740000}"/>
    <cellStyle name="Percent 3 5 2 4 4 3" xfId="29685" xr:uid="{00000000-0005-0000-0000-000033740000}"/>
    <cellStyle name="Percent 3 5 2 4 4 4" xfId="29686" xr:uid="{00000000-0005-0000-0000-000034740000}"/>
    <cellStyle name="Percent 3 5 2 4 5" xfId="29687" xr:uid="{00000000-0005-0000-0000-000035740000}"/>
    <cellStyle name="Percent 3 5 2 4 5 2" xfId="29688" xr:uid="{00000000-0005-0000-0000-000036740000}"/>
    <cellStyle name="Percent 3 5 2 4 5 3" xfId="29689" xr:uid="{00000000-0005-0000-0000-000037740000}"/>
    <cellStyle name="Percent 3 5 2 4 5 4" xfId="29690" xr:uid="{00000000-0005-0000-0000-000038740000}"/>
    <cellStyle name="Percent 3 5 2 4 6" xfId="29691" xr:uid="{00000000-0005-0000-0000-000039740000}"/>
    <cellStyle name="Percent 3 5 2 4 7" xfId="29692" xr:uid="{00000000-0005-0000-0000-00003A740000}"/>
    <cellStyle name="Percent 3 5 2 4 8" xfId="29693" xr:uid="{00000000-0005-0000-0000-00003B740000}"/>
    <cellStyle name="Percent 3 5 2 5" xfId="29694" xr:uid="{00000000-0005-0000-0000-00003C740000}"/>
    <cellStyle name="Percent 3 5 2 5 2" xfId="29695" xr:uid="{00000000-0005-0000-0000-00003D740000}"/>
    <cellStyle name="Percent 3 5 2 5 2 2" xfId="29696" xr:uid="{00000000-0005-0000-0000-00003E740000}"/>
    <cellStyle name="Percent 3 5 2 5 2 2 2" xfId="29697" xr:uid="{00000000-0005-0000-0000-00003F740000}"/>
    <cellStyle name="Percent 3 5 2 5 2 2 3" xfId="29698" xr:uid="{00000000-0005-0000-0000-000040740000}"/>
    <cellStyle name="Percent 3 5 2 5 2 2 4" xfId="29699" xr:uid="{00000000-0005-0000-0000-000041740000}"/>
    <cellStyle name="Percent 3 5 2 5 2 3" xfId="29700" xr:uid="{00000000-0005-0000-0000-000042740000}"/>
    <cellStyle name="Percent 3 5 2 5 2 3 2" xfId="29701" xr:uid="{00000000-0005-0000-0000-000043740000}"/>
    <cellStyle name="Percent 3 5 2 5 2 3 3" xfId="29702" xr:uid="{00000000-0005-0000-0000-000044740000}"/>
    <cellStyle name="Percent 3 5 2 5 2 3 4" xfId="29703" xr:uid="{00000000-0005-0000-0000-000045740000}"/>
    <cellStyle name="Percent 3 5 2 5 2 4" xfId="29704" xr:uid="{00000000-0005-0000-0000-000046740000}"/>
    <cellStyle name="Percent 3 5 2 5 2 5" xfId="29705" xr:uid="{00000000-0005-0000-0000-000047740000}"/>
    <cellStyle name="Percent 3 5 2 5 2 6" xfId="29706" xr:uid="{00000000-0005-0000-0000-000048740000}"/>
    <cellStyle name="Percent 3 5 2 5 3" xfId="29707" xr:uid="{00000000-0005-0000-0000-000049740000}"/>
    <cellStyle name="Percent 3 5 2 5 3 2" xfId="29708" xr:uid="{00000000-0005-0000-0000-00004A740000}"/>
    <cellStyle name="Percent 3 5 2 5 3 2 2" xfId="29709" xr:uid="{00000000-0005-0000-0000-00004B740000}"/>
    <cellStyle name="Percent 3 5 2 5 3 2 3" xfId="29710" xr:uid="{00000000-0005-0000-0000-00004C740000}"/>
    <cellStyle name="Percent 3 5 2 5 3 2 4" xfId="29711" xr:uid="{00000000-0005-0000-0000-00004D740000}"/>
    <cellStyle name="Percent 3 5 2 5 3 3" xfId="29712" xr:uid="{00000000-0005-0000-0000-00004E740000}"/>
    <cellStyle name="Percent 3 5 2 5 3 3 2" xfId="29713" xr:uid="{00000000-0005-0000-0000-00004F740000}"/>
    <cellStyle name="Percent 3 5 2 5 3 3 3" xfId="29714" xr:uid="{00000000-0005-0000-0000-000050740000}"/>
    <cellStyle name="Percent 3 5 2 5 3 3 4" xfId="29715" xr:uid="{00000000-0005-0000-0000-000051740000}"/>
    <cellStyle name="Percent 3 5 2 5 3 4" xfId="29716" xr:uid="{00000000-0005-0000-0000-000052740000}"/>
    <cellStyle name="Percent 3 5 2 5 3 5" xfId="29717" xr:uid="{00000000-0005-0000-0000-000053740000}"/>
    <cellStyle name="Percent 3 5 2 5 3 6" xfId="29718" xr:uid="{00000000-0005-0000-0000-000054740000}"/>
    <cellStyle name="Percent 3 5 2 5 4" xfId="29719" xr:uid="{00000000-0005-0000-0000-000055740000}"/>
    <cellStyle name="Percent 3 5 2 5 4 2" xfId="29720" xr:uid="{00000000-0005-0000-0000-000056740000}"/>
    <cellStyle name="Percent 3 5 2 5 4 3" xfId="29721" xr:uid="{00000000-0005-0000-0000-000057740000}"/>
    <cellStyle name="Percent 3 5 2 5 4 4" xfId="29722" xr:uid="{00000000-0005-0000-0000-000058740000}"/>
    <cellStyle name="Percent 3 5 2 5 5" xfId="29723" xr:uid="{00000000-0005-0000-0000-000059740000}"/>
    <cellStyle name="Percent 3 5 2 5 5 2" xfId="29724" xr:uid="{00000000-0005-0000-0000-00005A740000}"/>
    <cellStyle name="Percent 3 5 2 5 5 3" xfId="29725" xr:uid="{00000000-0005-0000-0000-00005B740000}"/>
    <cellStyle name="Percent 3 5 2 5 5 4" xfId="29726" xr:uid="{00000000-0005-0000-0000-00005C740000}"/>
    <cellStyle name="Percent 3 5 2 5 6" xfId="29727" xr:uid="{00000000-0005-0000-0000-00005D740000}"/>
    <cellStyle name="Percent 3 5 2 5 7" xfId="29728" xr:uid="{00000000-0005-0000-0000-00005E740000}"/>
    <cellStyle name="Percent 3 5 2 5 8" xfId="29729" xr:uid="{00000000-0005-0000-0000-00005F740000}"/>
    <cellStyle name="Percent 3 5 2 6" xfId="29730" xr:uid="{00000000-0005-0000-0000-000060740000}"/>
    <cellStyle name="Percent 3 5 2 6 2" xfId="29731" xr:uid="{00000000-0005-0000-0000-000061740000}"/>
    <cellStyle name="Percent 3 5 2 6 2 2" xfId="29732" xr:uid="{00000000-0005-0000-0000-000062740000}"/>
    <cellStyle name="Percent 3 5 2 6 2 2 2" xfId="29733" xr:uid="{00000000-0005-0000-0000-000063740000}"/>
    <cellStyle name="Percent 3 5 2 6 2 2 3" xfId="29734" xr:uid="{00000000-0005-0000-0000-000064740000}"/>
    <cellStyle name="Percent 3 5 2 6 2 2 4" xfId="29735" xr:uid="{00000000-0005-0000-0000-000065740000}"/>
    <cellStyle name="Percent 3 5 2 6 2 3" xfId="29736" xr:uid="{00000000-0005-0000-0000-000066740000}"/>
    <cellStyle name="Percent 3 5 2 6 2 3 2" xfId="29737" xr:uid="{00000000-0005-0000-0000-000067740000}"/>
    <cellStyle name="Percent 3 5 2 6 2 3 3" xfId="29738" xr:uid="{00000000-0005-0000-0000-000068740000}"/>
    <cellStyle name="Percent 3 5 2 6 2 3 4" xfId="29739" xr:uid="{00000000-0005-0000-0000-000069740000}"/>
    <cellStyle name="Percent 3 5 2 6 2 4" xfId="29740" xr:uid="{00000000-0005-0000-0000-00006A740000}"/>
    <cellStyle name="Percent 3 5 2 6 2 5" xfId="29741" xr:uid="{00000000-0005-0000-0000-00006B740000}"/>
    <cellStyle name="Percent 3 5 2 6 2 6" xfId="29742" xr:uid="{00000000-0005-0000-0000-00006C740000}"/>
    <cellStyle name="Percent 3 5 2 6 3" xfId="29743" xr:uid="{00000000-0005-0000-0000-00006D740000}"/>
    <cellStyle name="Percent 3 5 2 6 3 2" xfId="29744" xr:uid="{00000000-0005-0000-0000-00006E740000}"/>
    <cellStyle name="Percent 3 5 2 6 3 2 2" xfId="29745" xr:uid="{00000000-0005-0000-0000-00006F740000}"/>
    <cellStyle name="Percent 3 5 2 6 3 2 3" xfId="29746" xr:uid="{00000000-0005-0000-0000-000070740000}"/>
    <cellStyle name="Percent 3 5 2 6 3 2 4" xfId="29747" xr:uid="{00000000-0005-0000-0000-000071740000}"/>
    <cellStyle name="Percent 3 5 2 6 3 3" xfId="29748" xr:uid="{00000000-0005-0000-0000-000072740000}"/>
    <cellStyle name="Percent 3 5 2 6 3 3 2" xfId="29749" xr:uid="{00000000-0005-0000-0000-000073740000}"/>
    <cellStyle name="Percent 3 5 2 6 3 3 3" xfId="29750" xr:uid="{00000000-0005-0000-0000-000074740000}"/>
    <cellStyle name="Percent 3 5 2 6 3 3 4" xfId="29751" xr:uid="{00000000-0005-0000-0000-000075740000}"/>
    <cellStyle name="Percent 3 5 2 6 3 4" xfId="29752" xr:uid="{00000000-0005-0000-0000-000076740000}"/>
    <cellStyle name="Percent 3 5 2 6 3 5" xfId="29753" xr:uid="{00000000-0005-0000-0000-000077740000}"/>
    <cellStyle name="Percent 3 5 2 6 3 6" xfId="29754" xr:uid="{00000000-0005-0000-0000-000078740000}"/>
    <cellStyle name="Percent 3 5 2 6 4" xfId="29755" xr:uid="{00000000-0005-0000-0000-000079740000}"/>
    <cellStyle name="Percent 3 5 2 6 4 2" xfId="29756" xr:uid="{00000000-0005-0000-0000-00007A740000}"/>
    <cellStyle name="Percent 3 5 2 6 4 3" xfId="29757" xr:uid="{00000000-0005-0000-0000-00007B740000}"/>
    <cellStyle name="Percent 3 5 2 6 4 4" xfId="29758" xr:uid="{00000000-0005-0000-0000-00007C740000}"/>
    <cellStyle name="Percent 3 5 2 6 5" xfId="29759" xr:uid="{00000000-0005-0000-0000-00007D740000}"/>
    <cellStyle name="Percent 3 5 2 6 5 2" xfId="29760" xr:uid="{00000000-0005-0000-0000-00007E740000}"/>
    <cellStyle name="Percent 3 5 2 6 5 3" xfId="29761" xr:uid="{00000000-0005-0000-0000-00007F740000}"/>
    <cellStyle name="Percent 3 5 2 6 5 4" xfId="29762" xr:uid="{00000000-0005-0000-0000-000080740000}"/>
    <cellStyle name="Percent 3 5 2 6 6" xfId="29763" xr:uid="{00000000-0005-0000-0000-000081740000}"/>
    <cellStyle name="Percent 3 5 2 6 7" xfId="29764" xr:uid="{00000000-0005-0000-0000-000082740000}"/>
    <cellStyle name="Percent 3 5 2 6 8" xfId="29765" xr:uid="{00000000-0005-0000-0000-000083740000}"/>
    <cellStyle name="Percent 3 5 2 7" xfId="29766" xr:uid="{00000000-0005-0000-0000-000084740000}"/>
    <cellStyle name="Percent 3 5 2 7 2" xfId="29767" xr:uid="{00000000-0005-0000-0000-000085740000}"/>
    <cellStyle name="Percent 3 5 2 7 2 2" xfId="29768" xr:uid="{00000000-0005-0000-0000-000086740000}"/>
    <cellStyle name="Percent 3 5 2 7 2 3" xfId="29769" xr:uid="{00000000-0005-0000-0000-000087740000}"/>
    <cellStyle name="Percent 3 5 2 7 2 4" xfId="29770" xr:uid="{00000000-0005-0000-0000-000088740000}"/>
    <cellStyle name="Percent 3 5 2 7 3" xfId="29771" xr:uid="{00000000-0005-0000-0000-000089740000}"/>
    <cellStyle name="Percent 3 5 2 7 3 2" xfId="29772" xr:uid="{00000000-0005-0000-0000-00008A740000}"/>
    <cellStyle name="Percent 3 5 2 7 3 3" xfId="29773" xr:uid="{00000000-0005-0000-0000-00008B740000}"/>
    <cellStyle name="Percent 3 5 2 7 3 4" xfId="29774" xr:uid="{00000000-0005-0000-0000-00008C740000}"/>
    <cellStyle name="Percent 3 5 2 7 4" xfId="29775" xr:uid="{00000000-0005-0000-0000-00008D740000}"/>
    <cellStyle name="Percent 3 5 2 7 5" xfId="29776" xr:uid="{00000000-0005-0000-0000-00008E740000}"/>
    <cellStyle name="Percent 3 5 2 7 6" xfId="29777" xr:uid="{00000000-0005-0000-0000-00008F740000}"/>
    <cellStyle name="Percent 3 5 2 8" xfId="29778" xr:uid="{00000000-0005-0000-0000-000090740000}"/>
    <cellStyle name="Percent 3 5 2 8 2" xfId="29779" xr:uid="{00000000-0005-0000-0000-000091740000}"/>
    <cellStyle name="Percent 3 5 2 8 2 2" xfId="29780" xr:uid="{00000000-0005-0000-0000-000092740000}"/>
    <cellStyle name="Percent 3 5 2 8 2 3" xfId="29781" xr:uid="{00000000-0005-0000-0000-000093740000}"/>
    <cellStyle name="Percent 3 5 2 8 2 4" xfId="29782" xr:uid="{00000000-0005-0000-0000-000094740000}"/>
    <cellStyle name="Percent 3 5 2 8 3" xfId="29783" xr:uid="{00000000-0005-0000-0000-000095740000}"/>
    <cellStyle name="Percent 3 5 2 8 3 2" xfId="29784" xr:uid="{00000000-0005-0000-0000-000096740000}"/>
    <cellStyle name="Percent 3 5 2 8 3 3" xfId="29785" xr:uid="{00000000-0005-0000-0000-000097740000}"/>
    <cellStyle name="Percent 3 5 2 8 3 4" xfId="29786" xr:uid="{00000000-0005-0000-0000-000098740000}"/>
    <cellStyle name="Percent 3 5 2 8 4" xfId="29787" xr:uid="{00000000-0005-0000-0000-000099740000}"/>
    <cellStyle name="Percent 3 5 2 8 5" xfId="29788" xr:uid="{00000000-0005-0000-0000-00009A740000}"/>
    <cellStyle name="Percent 3 5 2 8 6" xfId="29789" xr:uid="{00000000-0005-0000-0000-00009B740000}"/>
    <cellStyle name="Percent 3 5 2 9" xfId="29790" xr:uid="{00000000-0005-0000-0000-00009C740000}"/>
    <cellStyle name="Percent 3 5 2 9 2" xfId="29791" xr:uid="{00000000-0005-0000-0000-00009D740000}"/>
    <cellStyle name="Percent 3 5 2 9 3" xfId="29792" xr:uid="{00000000-0005-0000-0000-00009E740000}"/>
    <cellStyle name="Percent 3 5 2 9 4" xfId="29793" xr:uid="{00000000-0005-0000-0000-00009F740000}"/>
    <cellStyle name="Percent 3 5 3" xfId="29794" xr:uid="{00000000-0005-0000-0000-0000A0740000}"/>
    <cellStyle name="Percent 3 5 3 10" xfId="29795" xr:uid="{00000000-0005-0000-0000-0000A1740000}"/>
    <cellStyle name="Percent 3 5 3 11" xfId="29796" xr:uid="{00000000-0005-0000-0000-0000A2740000}"/>
    <cellStyle name="Percent 3 5 3 12" xfId="29797" xr:uid="{00000000-0005-0000-0000-0000A3740000}"/>
    <cellStyle name="Percent 3 5 3 2" xfId="29798" xr:uid="{00000000-0005-0000-0000-0000A4740000}"/>
    <cellStyle name="Percent 3 5 3 2 10" xfId="29799" xr:uid="{00000000-0005-0000-0000-0000A5740000}"/>
    <cellStyle name="Percent 3 5 3 2 2" xfId="29800" xr:uid="{00000000-0005-0000-0000-0000A6740000}"/>
    <cellStyle name="Percent 3 5 3 2 2 2" xfId="29801" xr:uid="{00000000-0005-0000-0000-0000A7740000}"/>
    <cellStyle name="Percent 3 5 3 2 2 2 2" xfId="29802" xr:uid="{00000000-0005-0000-0000-0000A8740000}"/>
    <cellStyle name="Percent 3 5 3 2 2 2 2 2" xfId="29803" xr:uid="{00000000-0005-0000-0000-0000A9740000}"/>
    <cellStyle name="Percent 3 5 3 2 2 2 2 3" xfId="29804" xr:uid="{00000000-0005-0000-0000-0000AA740000}"/>
    <cellStyle name="Percent 3 5 3 2 2 2 2 4" xfId="29805" xr:uid="{00000000-0005-0000-0000-0000AB740000}"/>
    <cellStyle name="Percent 3 5 3 2 2 2 3" xfId="29806" xr:uid="{00000000-0005-0000-0000-0000AC740000}"/>
    <cellStyle name="Percent 3 5 3 2 2 2 3 2" xfId="29807" xr:uid="{00000000-0005-0000-0000-0000AD740000}"/>
    <cellStyle name="Percent 3 5 3 2 2 2 3 3" xfId="29808" xr:uid="{00000000-0005-0000-0000-0000AE740000}"/>
    <cellStyle name="Percent 3 5 3 2 2 2 3 4" xfId="29809" xr:uid="{00000000-0005-0000-0000-0000AF740000}"/>
    <cellStyle name="Percent 3 5 3 2 2 2 4" xfId="29810" xr:uid="{00000000-0005-0000-0000-0000B0740000}"/>
    <cellStyle name="Percent 3 5 3 2 2 2 5" xfId="29811" xr:uid="{00000000-0005-0000-0000-0000B1740000}"/>
    <cellStyle name="Percent 3 5 3 2 2 2 6" xfId="29812" xr:uid="{00000000-0005-0000-0000-0000B2740000}"/>
    <cellStyle name="Percent 3 5 3 2 2 3" xfId="29813" xr:uid="{00000000-0005-0000-0000-0000B3740000}"/>
    <cellStyle name="Percent 3 5 3 2 2 3 2" xfId="29814" xr:uid="{00000000-0005-0000-0000-0000B4740000}"/>
    <cellStyle name="Percent 3 5 3 2 2 3 2 2" xfId="29815" xr:uid="{00000000-0005-0000-0000-0000B5740000}"/>
    <cellStyle name="Percent 3 5 3 2 2 3 2 3" xfId="29816" xr:uid="{00000000-0005-0000-0000-0000B6740000}"/>
    <cellStyle name="Percent 3 5 3 2 2 3 2 4" xfId="29817" xr:uid="{00000000-0005-0000-0000-0000B7740000}"/>
    <cellStyle name="Percent 3 5 3 2 2 3 3" xfId="29818" xr:uid="{00000000-0005-0000-0000-0000B8740000}"/>
    <cellStyle name="Percent 3 5 3 2 2 3 3 2" xfId="29819" xr:uid="{00000000-0005-0000-0000-0000B9740000}"/>
    <cellStyle name="Percent 3 5 3 2 2 3 3 3" xfId="29820" xr:uid="{00000000-0005-0000-0000-0000BA740000}"/>
    <cellStyle name="Percent 3 5 3 2 2 3 3 4" xfId="29821" xr:uid="{00000000-0005-0000-0000-0000BB740000}"/>
    <cellStyle name="Percent 3 5 3 2 2 3 4" xfId="29822" xr:uid="{00000000-0005-0000-0000-0000BC740000}"/>
    <cellStyle name="Percent 3 5 3 2 2 3 5" xfId="29823" xr:uid="{00000000-0005-0000-0000-0000BD740000}"/>
    <cellStyle name="Percent 3 5 3 2 2 3 6" xfId="29824" xr:uid="{00000000-0005-0000-0000-0000BE740000}"/>
    <cellStyle name="Percent 3 5 3 2 2 4" xfId="29825" xr:uid="{00000000-0005-0000-0000-0000BF740000}"/>
    <cellStyle name="Percent 3 5 3 2 2 4 2" xfId="29826" xr:uid="{00000000-0005-0000-0000-0000C0740000}"/>
    <cellStyle name="Percent 3 5 3 2 2 4 3" xfId="29827" xr:uid="{00000000-0005-0000-0000-0000C1740000}"/>
    <cellStyle name="Percent 3 5 3 2 2 4 4" xfId="29828" xr:uid="{00000000-0005-0000-0000-0000C2740000}"/>
    <cellStyle name="Percent 3 5 3 2 2 5" xfId="29829" xr:uid="{00000000-0005-0000-0000-0000C3740000}"/>
    <cellStyle name="Percent 3 5 3 2 2 5 2" xfId="29830" xr:uid="{00000000-0005-0000-0000-0000C4740000}"/>
    <cellStyle name="Percent 3 5 3 2 2 5 3" xfId="29831" xr:uid="{00000000-0005-0000-0000-0000C5740000}"/>
    <cellStyle name="Percent 3 5 3 2 2 5 4" xfId="29832" xr:uid="{00000000-0005-0000-0000-0000C6740000}"/>
    <cellStyle name="Percent 3 5 3 2 2 6" xfId="29833" xr:uid="{00000000-0005-0000-0000-0000C7740000}"/>
    <cellStyle name="Percent 3 5 3 2 2 7" xfId="29834" xr:uid="{00000000-0005-0000-0000-0000C8740000}"/>
    <cellStyle name="Percent 3 5 3 2 2 8" xfId="29835" xr:uid="{00000000-0005-0000-0000-0000C9740000}"/>
    <cellStyle name="Percent 3 5 3 2 3" xfId="29836" xr:uid="{00000000-0005-0000-0000-0000CA740000}"/>
    <cellStyle name="Percent 3 5 3 2 3 2" xfId="29837" xr:uid="{00000000-0005-0000-0000-0000CB740000}"/>
    <cellStyle name="Percent 3 5 3 2 3 2 2" xfId="29838" xr:uid="{00000000-0005-0000-0000-0000CC740000}"/>
    <cellStyle name="Percent 3 5 3 2 3 2 2 2" xfId="29839" xr:uid="{00000000-0005-0000-0000-0000CD740000}"/>
    <cellStyle name="Percent 3 5 3 2 3 2 2 3" xfId="29840" xr:uid="{00000000-0005-0000-0000-0000CE740000}"/>
    <cellStyle name="Percent 3 5 3 2 3 2 2 4" xfId="29841" xr:uid="{00000000-0005-0000-0000-0000CF740000}"/>
    <cellStyle name="Percent 3 5 3 2 3 2 3" xfId="29842" xr:uid="{00000000-0005-0000-0000-0000D0740000}"/>
    <cellStyle name="Percent 3 5 3 2 3 2 3 2" xfId="29843" xr:uid="{00000000-0005-0000-0000-0000D1740000}"/>
    <cellStyle name="Percent 3 5 3 2 3 2 3 3" xfId="29844" xr:uid="{00000000-0005-0000-0000-0000D2740000}"/>
    <cellStyle name="Percent 3 5 3 2 3 2 3 4" xfId="29845" xr:uid="{00000000-0005-0000-0000-0000D3740000}"/>
    <cellStyle name="Percent 3 5 3 2 3 2 4" xfId="29846" xr:uid="{00000000-0005-0000-0000-0000D4740000}"/>
    <cellStyle name="Percent 3 5 3 2 3 2 5" xfId="29847" xr:uid="{00000000-0005-0000-0000-0000D5740000}"/>
    <cellStyle name="Percent 3 5 3 2 3 2 6" xfId="29848" xr:uid="{00000000-0005-0000-0000-0000D6740000}"/>
    <cellStyle name="Percent 3 5 3 2 3 3" xfId="29849" xr:uid="{00000000-0005-0000-0000-0000D7740000}"/>
    <cellStyle name="Percent 3 5 3 2 3 3 2" xfId="29850" xr:uid="{00000000-0005-0000-0000-0000D8740000}"/>
    <cellStyle name="Percent 3 5 3 2 3 3 2 2" xfId="29851" xr:uid="{00000000-0005-0000-0000-0000D9740000}"/>
    <cellStyle name="Percent 3 5 3 2 3 3 2 3" xfId="29852" xr:uid="{00000000-0005-0000-0000-0000DA740000}"/>
    <cellStyle name="Percent 3 5 3 2 3 3 2 4" xfId="29853" xr:uid="{00000000-0005-0000-0000-0000DB740000}"/>
    <cellStyle name="Percent 3 5 3 2 3 3 3" xfId="29854" xr:uid="{00000000-0005-0000-0000-0000DC740000}"/>
    <cellStyle name="Percent 3 5 3 2 3 3 3 2" xfId="29855" xr:uid="{00000000-0005-0000-0000-0000DD740000}"/>
    <cellStyle name="Percent 3 5 3 2 3 3 3 3" xfId="29856" xr:uid="{00000000-0005-0000-0000-0000DE740000}"/>
    <cellStyle name="Percent 3 5 3 2 3 3 3 4" xfId="29857" xr:uid="{00000000-0005-0000-0000-0000DF740000}"/>
    <cellStyle name="Percent 3 5 3 2 3 3 4" xfId="29858" xr:uid="{00000000-0005-0000-0000-0000E0740000}"/>
    <cellStyle name="Percent 3 5 3 2 3 3 5" xfId="29859" xr:uid="{00000000-0005-0000-0000-0000E1740000}"/>
    <cellStyle name="Percent 3 5 3 2 3 3 6" xfId="29860" xr:uid="{00000000-0005-0000-0000-0000E2740000}"/>
    <cellStyle name="Percent 3 5 3 2 3 4" xfId="29861" xr:uid="{00000000-0005-0000-0000-0000E3740000}"/>
    <cellStyle name="Percent 3 5 3 2 3 4 2" xfId="29862" xr:uid="{00000000-0005-0000-0000-0000E4740000}"/>
    <cellStyle name="Percent 3 5 3 2 3 4 3" xfId="29863" xr:uid="{00000000-0005-0000-0000-0000E5740000}"/>
    <cellStyle name="Percent 3 5 3 2 3 4 4" xfId="29864" xr:uid="{00000000-0005-0000-0000-0000E6740000}"/>
    <cellStyle name="Percent 3 5 3 2 3 5" xfId="29865" xr:uid="{00000000-0005-0000-0000-0000E7740000}"/>
    <cellStyle name="Percent 3 5 3 2 3 5 2" xfId="29866" xr:uid="{00000000-0005-0000-0000-0000E8740000}"/>
    <cellStyle name="Percent 3 5 3 2 3 5 3" xfId="29867" xr:uid="{00000000-0005-0000-0000-0000E9740000}"/>
    <cellStyle name="Percent 3 5 3 2 3 5 4" xfId="29868" xr:uid="{00000000-0005-0000-0000-0000EA740000}"/>
    <cellStyle name="Percent 3 5 3 2 3 6" xfId="29869" xr:uid="{00000000-0005-0000-0000-0000EB740000}"/>
    <cellStyle name="Percent 3 5 3 2 3 7" xfId="29870" xr:uid="{00000000-0005-0000-0000-0000EC740000}"/>
    <cellStyle name="Percent 3 5 3 2 3 8" xfId="29871" xr:uid="{00000000-0005-0000-0000-0000ED740000}"/>
    <cellStyle name="Percent 3 5 3 2 4" xfId="29872" xr:uid="{00000000-0005-0000-0000-0000EE740000}"/>
    <cellStyle name="Percent 3 5 3 2 4 2" xfId="29873" xr:uid="{00000000-0005-0000-0000-0000EF740000}"/>
    <cellStyle name="Percent 3 5 3 2 4 2 2" xfId="29874" xr:uid="{00000000-0005-0000-0000-0000F0740000}"/>
    <cellStyle name="Percent 3 5 3 2 4 2 3" xfId="29875" xr:uid="{00000000-0005-0000-0000-0000F1740000}"/>
    <cellStyle name="Percent 3 5 3 2 4 2 4" xfId="29876" xr:uid="{00000000-0005-0000-0000-0000F2740000}"/>
    <cellStyle name="Percent 3 5 3 2 4 3" xfId="29877" xr:uid="{00000000-0005-0000-0000-0000F3740000}"/>
    <cellStyle name="Percent 3 5 3 2 4 3 2" xfId="29878" xr:uid="{00000000-0005-0000-0000-0000F4740000}"/>
    <cellStyle name="Percent 3 5 3 2 4 3 3" xfId="29879" xr:uid="{00000000-0005-0000-0000-0000F5740000}"/>
    <cellStyle name="Percent 3 5 3 2 4 3 4" xfId="29880" xr:uid="{00000000-0005-0000-0000-0000F6740000}"/>
    <cellStyle name="Percent 3 5 3 2 4 4" xfId="29881" xr:uid="{00000000-0005-0000-0000-0000F7740000}"/>
    <cellStyle name="Percent 3 5 3 2 4 5" xfId="29882" xr:uid="{00000000-0005-0000-0000-0000F8740000}"/>
    <cellStyle name="Percent 3 5 3 2 4 6" xfId="29883" xr:uid="{00000000-0005-0000-0000-0000F9740000}"/>
    <cellStyle name="Percent 3 5 3 2 5" xfId="29884" xr:uid="{00000000-0005-0000-0000-0000FA740000}"/>
    <cellStyle name="Percent 3 5 3 2 5 2" xfId="29885" xr:uid="{00000000-0005-0000-0000-0000FB740000}"/>
    <cellStyle name="Percent 3 5 3 2 5 2 2" xfId="29886" xr:uid="{00000000-0005-0000-0000-0000FC740000}"/>
    <cellStyle name="Percent 3 5 3 2 5 2 3" xfId="29887" xr:uid="{00000000-0005-0000-0000-0000FD740000}"/>
    <cellStyle name="Percent 3 5 3 2 5 2 4" xfId="29888" xr:uid="{00000000-0005-0000-0000-0000FE740000}"/>
    <cellStyle name="Percent 3 5 3 2 5 3" xfId="29889" xr:uid="{00000000-0005-0000-0000-0000FF740000}"/>
    <cellStyle name="Percent 3 5 3 2 5 3 2" xfId="29890" xr:uid="{00000000-0005-0000-0000-000000750000}"/>
    <cellStyle name="Percent 3 5 3 2 5 3 3" xfId="29891" xr:uid="{00000000-0005-0000-0000-000001750000}"/>
    <cellStyle name="Percent 3 5 3 2 5 3 4" xfId="29892" xr:uid="{00000000-0005-0000-0000-000002750000}"/>
    <cellStyle name="Percent 3 5 3 2 5 4" xfId="29893" xr:uid="{00000000-0005-0000-0000-000003750000}"/>
    <cellStyle name="Percent 3 5 3 2 5 5" xfId="29894" xr:uid="{00000000-0005-0000-0000-000004750000}"/>
    <cellStyle name="Percent 3 5 3 2 5 6" xfId="29895" xr:uid="{00000000-0005-0000-0000-000005750000}"/>
    <cellStyle name="Percent 3 5 3 2 6" xfId="29896" xr:uid="{00000000-0005-0000-0000-000006750000}"/>
    <cellStyle name="Percent 3 5 3 2 6 2" xfId="29897" xr:uid="{00000000-0005-0000-0000-000007750000}"/>
    <cellStyle name="Percent 3 5 3 2 6 3" xfId="29898" xr:uid="{00000000-0005-0000-0000-000008750000}"/>
    <cellStyle name="Percent 3 5 3 2 6 4" xfId="29899" xr:uid="{00000000-0005-0000-0000-000009750000}"/>
    <cellStyle name="Percent 3 5 3 2 7" xfId="29900" xr:uid="{00000000-0005-0000-0000-00000A750000}"/>
    <cellStyle name="Percent 3 5 3 2 7 2" xfId="29901" xr:uid="{00000000-0005-0000-0000-00000B750000}"/>
    <cellStyle name="Percent 3 5 3 2 7 3" xfId="29902" xr:uid="{00000000-0005-0000-0000-00000C750000}"/>
    <cellStyle name="Percent 3 5 3 2 7 4" xfId="29903" xr:uid="{00000000-0005-0000-0000-00000D750000}"/>
    <cellStyle name="Percent 3 5 3 2 8" xfId="29904" xr:uid="{00000000-0005-0000-0000-00000E750000}"/>
    <cellStyle name="Percent 3 5 3 2 9" xfId="29905" xr:uid="{00000000-0005-0000-0000-00000F750000}"/>
    <cellStyle name="Percent 3 5 3 3" xfId="29906" xr:uid="{00000000-0005-0000-0000-000010750000}"/>
    <cellStyle name="Percent 3 5 3 3 2" xfId="29907" xr:uid="{00000000-0005-0000-0000-000011750000}"/>
    <cellStyle name="Percent 3 5 3 3 2 2" xfId="29908" xr:uid="{00000000-0005-0000-0000-000012750000}"/>
    <cellStyle name="Percent 3 5 3 3 2 2 2" xfId="29909" xr:uid="{00000000-0005-0000-0000-000013750000}"/>
    <cellStyle name="Percent 3 5 3 3 2 2 3" xfId="29910" xr:uid="{00000000-0005-0000-0000-000014750000}"/>
    <cellStyle name="Percent 3 5 3 3 2 2 4" xfId="29911" xr:uid="{00000000-0005-0000-0000-000015750000}"/>
    <cellStyle name="Percent 3 5 3 3 2 3" xfId="29912" xr:uid="{00000000-0005-0000-0000-000016750000}"/>
    <cellStyle name="Percent 3 5 3 3 2 3 2" xfId="29913" xr:uid="{00000000-0005-0000-0000-000017750000}"/>
    <cellStyle name="Percent 3 5 3 3 2 3 3" xfId="29914" xr:uid="{00000000-0005-0000-0000-000018750000}"/>
    <cellStyle name="Percent 3 5 3 3 2 3 4" xfId="29915" xr:uid="{00000000-0005-0000-0000-000019750000}"/>
    <cellStyle name="Percent 3 5 3 3 2 4" xfId="29916" xr:uid="{00000000-0005-0000-0000-00001A750000}"/>
    <cellStyle name="Percent 3 5 3 3 2 5" xfId="29917" xr:uid="{00000000-0005-0000-0000-00001B750000}"/>
    <cellStyle name="Percent 3 5 3 3 2 6" xfId="29918" xr:uid="{00000000-0005-0000-0000-00001C750000}"/>
    <cellStyle name="Percent 3 5 3 3 3" xfId="29919" xr:uid="{00000000-0005-0000-0000-00001D750000}"/>
    <cellStyle name="Percent 3 5 3 3 3 2" xfId="29920" xr:uid="{00000000-0005-0000-0000-00001E750000}"/>
    <cellStyle name="Percent 3 5 3 3 3 2 2" xfId="29921" xr:uid="{00000000-0005-0000-0000-00001F750000}"/>
    <cellStyle name="Percent 3 5 3 3 3 2 3" xfId="29922" xr:uid="{00000000-0005-0000-0000-000020750000}"/>
    <cellStyle name="Percent 3 5 3 3 3 2 4" xfId="29923" xr:uid="{00000000-0005-0000-0000-000021750000}"/>
    <cellStyle name="Percent 3 5 3 3 3 3" xfId="29924" xr:uid="{00000000-0005-0000-0000-000022750000}"/>
    <cellStyle name="Percent 3 5 3 3 3 3 2" xfId="29925" xr:uid="{00000000-0005-0000-0000-000023750000}"/>
    <cellStyle name="Percent 3 5 3 3 3 3 3" xfId="29926" xr:uid="{00000000-0005-0000-0000-000024750000}"/>
    <cellStyle name="Percent 3 5 3 3 3 3 4" xfId="29927" xr:uid="{00000000-0005-0000-0000-000025750000}"/>
    <cellStyle name="Percent 3 5 3 3 3 4" xfId="29928" xr:uid="{00000000-0005-0000-0000-000026750000}"/>
    <cellStyle name="Percent 3 5 3 3 3 5" xfId="29929" xr:uid="{00000000-0005-0000-0000-000027750000}"/>
    <cellStyle name="Percent 3 5 3 3 3 6" xfId="29930" xr:uid="{00000000-0005-0000-0000-000028750000}"/>
    <cellStyle name="Percent 3 5 3 3 4" xfId="29931" xr:uid="{00000000-0005-0000-0000-000029750000}"/>
    <cellStyle name="Percent 3 5 3 3 4 2" xfId="29932" xr:uid="{00000000-0005-0000-0000-00002A750000}"/>
    <cellStyle name="Percent 3 5 3 3 4 3" xfId="29933" xr:uid="{00000000-0005-0000-0000-00002B750000}"/>
    <cellStyle name="Percent 3 5 3 3 4 4" xfId="29934" xr:uid="{00000000-0005-0000-0000-00002C750000}"/>
    <cellStyle name="Percent 3 5 3 3 5" xfId="29935" xr:uid="{00000000-0005-0000-0000-00002D750000}"/>
    <cellStyle name="Percent 3 5 3 3 5 2" xfId="29936" xr:uid="{00000000-0005-0000-0000-00002E750000}"/>
    <cellStyle name="Percent 3 5 3 3 5 3" xfId="29937" xr:uid="{00000000-0005-0000-0000-00002F750000}"/>
    <cellStyle name="Percent 3 5 3 3 5 4" xfId="29938" xr:uid="{00000000-0005-0000-0000-000030750000}"/>
    <cellStyle name="Percent 3 5 3 3 6" xfId="29939" xr:uid="{00000000-0005-0000-0000-000031750000}"/>
    <cellStyle name="Percent 3 5 3 3 7" xfId="29940" xr:uid="{00000000-0005-0000-0000-000032750000}"/>
    <cellStyle name="Percent 3 5 3 3 8" xfId="29941" xr:uid="{00000000-0005-0000-0000-000033750000}"/>
    <cellStyle name="Percent 3 5 3 4" xfId="29942" xr:uid="{00000000-0005-0000-0000-000034750000}"/>
    <cellStyle name="Percent 3 5 3 4 2" xfId="29943" xr:uid="{00000000-0005-0000-0000-000035750000}"/>
    <cellStyle name="Percent 3 5 3 4 2 2" xfId="29944" xr:uid="{00000000-0005-0000-0000-000036750000}"/>
    <cellStyle name="Percent 3 5 3 4 2 2 2" xfId="29945" xr:uid="{00000000-0005-0000-0000-000037750000}"/>
    <cellStyle name="Percent 3 5 3 4 2 2 3" xfId="29946" xr:uid="{00000000-0005-0000-0000-000038750000}"/>
    <cellStyle name="Percent 3 5 3 4 2 2 4" xfId="29947" xr:uid="{00000000-0005-0000-0000-000039750000}"/>
    <cellStyle name="Percent 3 5 3 4 2 3" xfId="29948" xr:uid="{00000000-0005-0000-0000-00003A750000}"/>
    <cellStyle name="Percent 3 5 3 4 2 3 2" xfId="29949" xr:uid="{00000000-0005-0000-0000-00003B750000}"/>
    <cellStyle name="Percent 3 5 3 4 2 3 3" xfId="29950" xr:uid="{00000000-0005-0000-0000-00003C750000}"/>
    <cellStyle name="Percent 3 5 3 4 2 3 4" xfId="29951" xr:uid="{00000000-0005-0000-0000-00003D750000}"/>
    <cellStyle name="Percent 3 5 3 4 2 4" xfId="29952" xr:uid="{00000000-0005-0000-0000-00003E750000}"/>
    <cellStyle name="Percent 3 5 3 4 2 5" xfId="29953" xr:uid="{00000000-0005-0000-0000-00003F750000}"/>
    <cellStyle name="Percent 3 5 3 4 2 6" xfId="29954" xr:uid="{00000000-0005-0000-0000-000040750000}"/>
    <cellStyle name="Percent 3 5 3 4 3" xfId="29955" xr:uid="{00000000-0005-0000-0000-000041750000}"/>
    <cellStyle name="Percent 3 5 3 4 3 2" xfId="29956" xr:uid="{00000000-0005-0000-0000-000042750000}"/>
    <cellStyle name="Percent 3 5 3 4 3 2 2" xfId="29957" xr:uid="{00000000-0005-0000-0000-000043750000}"/>
    <cellStyle name="Percent 3 5 3 4 3 2 3" xfId="29958" xr:uid="{00000000-0005-0000-0000-000044750000}"/>
    <cellStyle name="Percent 3 5 3 4 3 2 4" xfId="29959" xr:uid="{00000000-0005-0000-0000-000045750000}"/>
    <cellStyle name="Percent 3 5 3 4 3 3" xfId="29960" xr:uid="{00000000-0005-0000-0000-000046750000}"/>
    <cellStyle name="Percent 3 5 3 4 3 3 2" xfId="29961" xr:uid="{00000000-0005-0000-0000-000047750000}"/>
    <cellStyle name="Percent 3 5 3 4 3 3 3" xfId="29962" xr:uid="{00000000-0005-0000-0000-000048750000}"/>
    <cellStyle name="Percent 3 5 3 4 3 3 4" xfId="29963" xr:uid="{00000000-0005-0000-0000-000049750000}"/>
    <cellStyle name="Percent 3 5 3 4 3 4" xfId="29964" xr:uid="{00000000-0005-0000-0000-00004A750000}"/>
    <cellStyle name="Percent 3 5 3 4 3 5" xfId="29965" xr:uid="{00000000-0005-0000-0000-00004B750000}"/>
    <cellStyle name="Percent 3 5 3 4 3 6" xfId="29966" xr:uid="{00000000-0005-0000-0000-00004C750000}"/>
    <cellStyle name="Percent 3 5 3 4 4" xfId="29967" xr:uid="{00000000-0005-0000-0000-00004D750000}"/>
    <cellStyle name="Percent 3 5 3 4 4 2" xfId="29968" xr:uid="{00000000-0005-0000-0000-00004E750000}"/>
    <cellStyle name="Percent 3 5 3 4 4 3" xfId="29969" xr:uid="{00000000-0005-0000-0000-00004F750000}"/>
    <cellStyle name="Percent 3 5 3 4 4 4" xfId="29970" xr:uid="{00000000-0005-0000-0000-000050750000}"/>
    <cellStyle name="Percent 3 5 3 4 5" xfId="29971" xr:uid="{00000000-0005-0000-0000-000051750000}"/>
    <cellStyle name="Percent 3 5 3 4 5 2" xfId="29972" xr:uid="{00000000-0005-0000-0000-000052750000}"/>
    <cellStyle name="Percent 3 5 3 4 5 3" xfId="29973" xr:uid="{00000000-0005-0000-0000-000053750000}"/>
    <cellStyle name="Percent 3 5 3 4 5 4" xfId="29974" xr:uid="{00000000-0005-0000-0000-000054750000}"/>
    <cellStyle name="Percent 3 5 3 4 6" xfId="29975" xr:uid="{00000000-0005-0000-0000-000055750000}"/>
    <cellStyle name="Percent 3 5 3 4 7" xfId="29976" xr:uid="{00000000-0005-0000-0000-000056750000}"/>
    <cellStyle name="Percent 3 5 3 4 8" xfId="29977" xr:uid="{00000000-0005-0000-0000-000057750000}"/>
    <cellStyle name="Percent 3 5 3 5" xfId="29978" xr:uid="{00000000-0005-0000-0000-000058750000}"/>
    <cellStyle name="Percent 3 5 3 5 2" xfId="29979" xr:uid="{00000000-0005-0000-0000-000059750000}"/>
    <cellStyle name="Percent 3 5 3 5 2 2" xfId="29980" xr:uid="{00000000-0005-0000-0000-00005A750000}"/>
    <cellStyle name="Percent 3 5 3 5 2 2 2" xfId="29981" xr:uid="{00000000-0005-0000-0000-00005B750000}"/>
    <cellStyle name="Percent 3 5 3 5 2 2 3" xfId="29982" xr:uid="{00000000-0005-0000-0000-00005C750000}"/>
    <cellStyle name="Percent 3 5 3 5 2 2 4" xfId="29983" xr:uid="{00000000-0005-0000-0000-00005D750000}"/>
    <cellStyle name="Percent 3 5 3 5 2 3" xfId="29984" xr:uid="{00000000-0005-0000-0000-00005E750000}"/>
    <cellStyle name="Percent 3 5 3 5 2 3 2" xfId="29985" xr:uid="{00000000-0005-0000-0000-00005F750000}"/>
    <cellStyle name="Percent 3 5 3 5 2 3 3" xfId="29986" xr:uid="{00000000-0005-0000-0000-000060750000}"/>
    <cellStyle name="Percent 3 5 3 5 2 3 4" xfId="29987" xr:uid="{00000000-0005-0000-0000-000061750000}"/>
    <cellStyle name="Percent 3 5 3 5 2 4" xfId="29988" xr:uid="{00000000-0005-0000-0000-000062750000}"/>
    <cellStyle name="Percent 3 5 3 5 2 5" xfId="29989" xr:uid="{00000000-0005-0000-0000-000063750000}"/>
    <cellStyle name="Percent 3 5 3 5 2 6" xfId="29990" xr:uid="{00000000-0005-0000-0000-000064750000}"/>
    <cellStyle name="Percent 3 5 3 5 3" xfId="29991" xr:uid="{00000000-0005-0000-0000-000065750000}"/>
    <cellStyle name="Percent 3 5 3 5 3 2" xfId="29992" xr:uid="{00000000-0005-0000-0000-000066750000}"/>
    <cellStyle name="Percent 3 5 3 5 3 2 2" xfId="29993" xr:uid="{00000000-0005-0000-0000-000067750000}"/>
    <cellStyle name="Percent 3 5 3 5 3 2 3" xfId="29994" xr:uid="{00000000-0005-0000-0000-000068750000}"/>
    <cellStyle name="Percent 3 5 3 5 3 2 4" xfId="29995" xr:uid="{00000000-0005-0000-0000-000069750000}"/>
    <cellStyle name="Percent 3 5 3 5 3 3" xfId="29996" xr:uid="{00000000-0005-0000-0000-00006A750000}"/>
    <cellStyle name="Percent 3 5 3 5 3 3 2" xfId="29997" xr:uid="{00000000-0005-0000-0000-00006B750000}"/>
    <cellStyle name="Percent 3 5 3 5 3 3 3" xfId="29998" xr:uid="{00000000-0005-0000-0000-00006C750000}"/>
    <cellStyle name="Percent 3 5 3 5 3 3 4" xfId="29999" xr:uid="{00000000-0005-0000-0000-00006D750000}"/>
    <cellStyle name="Percent 3 5 3 5 3 4" xfId="30000" xr:uid="{00000000-0005-0000-0000-00006E750000}"/>
    <cellStyle name="Percent 3 5 3 5 3 5" xfId="30001" xr:uid="{00000000-0005-0000-0000-00006F750000}"/>
    <cellStyle name="Percent 3 5 3 5 3 6" xfId="30002" xr:uid="{00000000-0005-0000-0000-000070750000}"/>
    <cellStyle name="Percent 3 5 3 5 4" xfId="30003" xr:uid="{00000000-0005-0000-0000-000071750000}"/>
    <cellStyle name="Percent 3 5 3 5 4 2" xfId="30004" xr:uid="{00000000-0005-0000-0000-000072750000}"/>
    <cellStyle name="Percent 3 5 3 5 4 3" xfId="30005" xr:uid="{00000000-0005-0000-0000-000073750000}"/>
    <cellStyle name="Percent 3 5 3 5 4 4" xfId="30006" xr:uid="{00000000-0005-0000-0000-000074750000}"/>
    <cellStyle name="Percent 3 5 3 5 5" xfId="30007" xr:uid="{00000000-0005-0000-0000-000075750000}"/>
    <cellStyle name="Percent 3 5 3 5 5 2" xfId="30008" xr:uid="{00000000-0005-0000-0000-000076750000}"/>
    <cellStyle name="Percent 3 5 3 5 5 3" xfId="30009" xr:uid="{00000000-0005-0000-0000-000077750000}"/>
    <cellStyle name="Percent 3 5 3 5 5 4" xfId="30010" xr:uid="{00000000-0005-0000-0000-000078750000}"/>
    <cellStyle name="Percent 3 5 3 5 6" xfId="30011" xr:uid="{00000000-0005-0000-0000-000079750000}"/>
    <cellStyle name="Percent 3 5 3 5 7" xfId="30012" xr:uid="{00000000-0005-0000-0000-00007A750000}"/>
    <cellStyle name="Percent 3 5 3 5 8" xfId="30013" xr:uid="{00000000-0005-0000-0000-00007B750000}"/>
    <cellStyle name="Percent 3 5 3 6" xfId="30014" xr:uid="{00000000-0005-0000-0000-00007C750000}"/>
    <cellStyle name="Percent 3 5 3 6 2" xfId="30015" xr:uid="{00000000-0005-0000-0000-00007D750000}"/>
    <cellStyle name="Percent 3 5 3 6 2 2" xfId="30016" xr:uid="{00000000-0005-0000-0000-00007E750000}"/>
    <cellStyle name="Percent 3 5 3 6 2 3" xfId="30017" xr:uid="{00000000-0005-0000-0000-00007F750000}"/>
    <cellStyle name="Percent 3 5 3 6 2 4" xfId="30018" xr:uid="{00000000-0005-0000-0000-000080750000}"/>
    <cellStyle name="Percent 3 5 3 6 3" xfId="30019" xr:uid="{00000000-0005-0000-0000-000081750000}"/>
    <cellStyle name="Percent 3 5 3 6 3 2" xfId="30020" xr:uid="{00000000-0005-0000-0000-000082750000}"/>
    <cellStyle name="Percent 3 5 3 6 3 3" xfId="30021" xr:uid="{00000000-0005-0000-0000-000083750000}"/>
    <cellStyle name="Percent 3 5 3 6 3 4" xfId="30022" xr:uid="{00000000-0005-0000-0000-000084750000}"/>
    <cellStyle name="Percent 3 5 3 6 4" xfId="30023" xr:uid="{00000000-0005-0000-0000-000085750000}"/>
    <cellStyle name="Percent 3 5 3 6 5" xfId="30024" xr:uid="{00000000-0005-0000-0000-000086750000}"/>
    <cellStyle name="Percent 3 5 3 6 6" xfId="30025" xr:uid="{00000000-0005-0000-0000-000087750000}"/>
    <cellStyle name="Percent 3 5 3 7" xfId="30026" xr:uid="{00000000-0005-0000-0000-000088750000}"/>
    <cellStyle name="Percent 3 5 3 7 2" xfId="30027" xr:uid="{00000000-0005-0000-0000-000089750000}"/>
    <cellStyle name="Percent 3 5 3 7 2 2" xfId="30028" xr:uid="{00000000-0005-0000-0000-00008A750000}"/>
    <cellStyle name="Percent 3 5 3 7 2 3" xfId="30029" xr:uid="{00000000-0005-0000-0000-00008B750000}"/>
    <cellStyle name="Percent 3 5 3 7 2 4" xfId="30030" xr:uid="{00000000-0005-0000-0000-00008C750000}"/>
    <cellStyle name="Percent 3 5 3 7 3" xfId="30031" xr:uid="{00000000-0005-0000-0000-00008D750000}"/>
    <cellStyle name="Percent 3 5 3 7 3 2" xfId="30032" xr:uid="{00000000-0005-0000-0000-00008E750000}"/>
    <cellStyle name="Percent 3 5 3 7 3 3" xfId="30033" xr:uid="{00000000-0005-0000-0000-00008F750000}"/>
    <cellStyle name="Percent 3 5 3 7 3 4" xfId="30034" xr:uid="{00000000-0005-0000-0000-000090750000}"/>
    <cellStyle name="Percent 3 5 3 7 4" xfId="30035" xr:uid="{00000000-0005-0000-0000-000091750000}"/>
    <cellStyle name="Percent 3 5 3 7 5" xfId="30036" xr:uid="{00000000-0005-0000-0000-000092750000}"/>
    <cellStyle name="Percent 3 5 3 7 6" xfId="30037" xr:uid="{00000000-0005-0000-0000-000093750000}"/>
    <cellStyle name="Percent 3 5 3 8" xfId="30038" xr:uid="{00000000-0005-0000-0000-000094750000}"/>
    <cellStyle name="Percent 3 5 3 8 2" xfId="30039" xr:uid="{00000000-0005-0000-0000-000095750000}"/>
    <cellStyle name="Percent 3 5 3 8 3" xfId="30040" xr:uid="{00000000-0005-0000-0000-000096750000}"/>
    <cellStyle name="Percent 3 5 3 8 4" xfId="30041" xr:uid="{00000000-0005-0000-0000-000097750000}"/>
    <cellStyle name="Percent 3 5 3 9" xfId="30042" xr:uid="{00000000-0005-0000-0000-000098750000}"/>
    <cellStyle name="Percent 3 5 3 9 2" xfId="30043" xr:uid="{00000000-0005-0000-0000-000099750000}"/>
    <cellStyle name="Percent 3 5 3 9 3" xfId="30044" xr:uid="{00000000-0005-0000-0000-00009A750000}"/>
    <cellStyle name="Percent 3 5 3 9 4" xfId="30045" xr:uid="{00000000-0005-0000-0000-00009B750000}"/>
    <cellStyle name="Percent 3 5 4" xfId="30046" xr:uid="{00000000-0005-0000-0000-00009C750000}"/>
    <cellStyle name="Percent 3 5 4 10" xfId="30047" xr:uid="{00000000-0005-0000-0000-00009D750000}"/>
    <cellStyle name="Percent 3 5 4 2" xfId="30048" xr:uid="{00000000-0005-0000-0000-00009E750000}"/>
    <cellStyle name="Percent 3 5 4 2 2" xfId="30049" xr:uid="{00000000-0005-0000-0000-00009F750000}"/>
    <cellStyle name="Percent 3 5 4 2 2 2" xfId="30050" xr:uid="{00000000-0005-0000-0000-0000A0750000}"/>
    <cellStyle name="Percent 3 5 4 2 2 2 2" xfId="30051" xr:uid="{00000000-0005-0000-0000-0000A1750000}"/>
    <cellStyle name="Percent 3 5 4 2 2 2 3" xfId="30052" xr:uid="{00000000-0005-0000-0000-0000A2750000}"/>
    <cellStyle name="Percent 3 5 4 2 2 2 4" xfId="30053" xr:uid="{00000000-0005-0000-0000-0000A3750000}"/>
    <cellStyle name="Percent 3 5 4 2 2 3" xfId="30054" xr:uid="{00000000-0005-0000-0000-0000A4750000}"/>
    <cellStyle name="Percent 3 5 4 2 2 3 2" xfId="30055" xr:uid="{00000000-0005-0000-0000-0000A5750000}"/>
    <cellStyle name="Percent 3 5 4 2 2 3 3" xfId="30056" xr:uid="{00000000-0005-0000-0000-0000A6750000}"/>
    <cellStyle name="Percent 3 5 4 2 2 3 4" xfId="30057" xr:uid="{00000000-0005-0000-0000-0000A7750000}"/>
    <cellStyle name="Percent 3 5 4 2 2 4" xfId="30058" xr:uid="{00000000-0005-0000-0000-0000A8750000}"/>
    <cellStyle name="Percent 3 5 4 2 2 5" xfId="30059" xr:uid="{00000000-0005-0000-0000-0000A9750000}"/>
    <cellStyle name="Percent 3 5 4 2 2 6" xfId="30060" xr:uid="{00000000-0005-0000-0000-0000AA750000}"/>
    <cellStyle name="Percent 3 5 4 2 3" xfId="30061" xr:uid="{00000000-0005-0000-0000-0000AB750000}"/>
    <cellStyle name="Percent 3 5 4 2 3 2" xfId="30062" xr:uid="{00000000-0005-0000-0000-0000AC750000}"/>
    <cellStyle name="Percent 3 5 4 2 3 2 2" xfId="30063" xr:uid="{00000000-0005-0000-0000-0000AD750000}"/>
    <cellStyle name="Percent 3 5 4 2 3 2 3" xfId="30064" xr:uid="{00000000-0005-0000-0000-0000AE750000}"/>
    <cellStyle name="Percent 3 5 4 2 3 2 4" xfId="30065" xr:uid="{00000000-0005-0000-0000-0000AF750000}"/>
    <cellStyle name="Percent 3 5 4 2 3 3" xfId="30066" xr:uid="{00000000-0005-0000-0000-0000B0750000}"/>
    <cellStyle name="Percent 3 5 4 2 3 3 2" xfId="30067" xr:uid="{00000000-0005-0000-0000-0000B1750000}"/>
    <cellStyle name="Percent 3 5 4 2 3 3 3" xfId="30068" xr:uid="{00000000-0005-0000-0000-0000B2750000}"/>
    <cellStyle name="Percent 3 5 4 2 3 3 4" xfId="30069" xr:uid="{00000000-0005-0000-0000-0000B3750000}"/>
    <cellStyle name="Percent 3 5 4 2 3 4" xfId="30070" xr:uid="{00000000-0005-0000-0000-0000B4750000}"/>
    <cellStyle name="Percent 3 5 4 2 3 5" xfId="30071" xr:uid="{00000000-0005-0000-0000-0000B5750000}"/>
    <cellStyle name="Percent 3 5 4 2 3 6" xfId="30072" xr:uid="{00000000-0005-0000-0000-0000B6750000}"/>
    <cellStyle name="Percent 3 5 4 2 4" xfId="30073" xr:uid="{00000000-0005-0000-0000-0000B7750000}"/>
    <cellStyle name="Percent 3 5 4 2 4 2" xfId="30074" xr:uid="{00000000-0005-0000-0000-0000B8750000}"/>
    <cellStyle name="Percent 3 5 4 2 4 3" xfId="30075" xr:uid="{00000000-0005-0000-0000-0000B9750000}"/>
    <cellStyle name="Percent 3 5 4 2 4 4" xfId="30076" xr:uid="{00000000-0005-0000-0000-0000BA750000}"/>
    <cellStyle name="Percent 3 5 4 2 5" xfId="30077" xr:uid="{00000000-0005-0000-0000-0000BB750000}"/>
    <cellStyle name="Percent 3 5 4 2 5 2" xfId="30078" xr:uid="{00000000-0005-0000-0000-0000BC750000}"/>
    <cellStyle name="Percent 3 5 4 2 5 3" xfId="30079" xr:uid="{00000000-0005-0000-0000-0000BD750000}"/>
    <cellStyle name="Percent 3 5 4 2 5 4" xfId="30080" xr:uid="{00000000-0005-0000-0000-0000BE750000}"/>
    <cellStyle name="Percent 3 5 4 2 6" xfId="30081" xr:uid="{00000000-0005-0000-0000-0000BF750000}"/>
    <cellStyle name="Percent 3 5 4 2 7" xfId="30082" xr:uid="{00000000-0005-0000-0000-0000C0750000}"/>
    <cellStyle name="Percent 3 5 4 2 8" xfId="30083" xr:uid="{00000000-0005-0000-0000-0000C1750000}"/>
    <cellStyle name="Percent 3 5 4 3" xfId="30084" xr:uid="{00000000-0005-0000-0000-0000C2750000}"/>
    <cellStyle name="Percent 3 5 4 3 2" xfId="30085" xr:uid="{00000000-0005-0000-0000-0000C3750000}"/>
    <cellStyle name="Percent 3 5 4 3 2 2" xfId="30086" xr:uid="{00000000-0005-0000-0000-0000C4750000}"/>
    <cellStyle name="Percent 3 5 4 3 2 2 2" xfId="30087" xr:uid="{00000000-0005-0000-0000-0000C5750000}"/>
    <cellStyle name="Percent 3 5 4 3 2 2 3" xfId="30088" xr:uid="{00000000-0005-0000-0000-0000C6750000}"/>
    <cellStyle name="Percent 3 5 4 3 2 2 4" xfId="30089" xr:uid="{00000000-0005-0000-0000-0000C7750000}"/>
    <cellStyle name="Percent 3 5 4 3 2 3" xfId="30090" xr:uid="{00000000-0005-0000-0000-0000C8750000}"/>
    <cellStyle name="Percent 3 5 4 3 2 3 2" xfId="30091" xr:uid="{00000000-0005-0000-0000-0000C9750000}"/>
    <cellStyle name="Percent 3 5 4 3 2 3 3" xfId="30092" xr:uid="{00000000-0005-0000-0000-0000CA750000}"/>
    <cellStyle name="Percent 3 5 4 3 2 3 4" xfId="30093" xr:uid="{00000000-0005-0000-0000-0000CB750000}"/>
    <cellStyle name="Percent 3 5 4 3 2 4" xfId="30094" xr:uid="{00000000-0005-0000-0000-0000CC750000}"/>
    <cellStyle name="Percent 3 5 4 3 2 5" xfId="30095" xr:uid="{00000000-0005-0000-0000-0000CD750000}"/>
    <cellStyle name="Percent 3 5 4 3 2 6" xfId="30096" xr:uid="{00000000-0005-0000-0000-0000CE750000}"/>
    <cellStyle name="Percent 3 5 4 3 3" xfId="30097" xr:uid="{00000000-0005-0000-0000-0000CF750000}"/>
    <cellStyle name="Percent 3 5 4 3 3 2" xfId="30098" xr:uid="{00000000-0005-0000-0000-0000D0750000}"/>
    <cellStyle name="Percent 3 5 4 3 3 2 2" xfId="30099" xr:uid="{00000000-0005-0000-0000-0000D1750000}"/>
    <cellStyle name="Percent 3 5 4 3 3 2 3" xfId="30100" xr:uid="{00000000-0005-0000-0000-0000D2750000}"/>
    <cellStyle name="Percent 3 5 4 3 3 2 4" xfId="30101" xr:uid="{00000000-0005-0000-0000-0000D3750000}"/>
    <cellStyle name="Percent 3 5 4 3 3 3" xfId="30102" xr:uid="{00000000-0005-0000-0000-0000D4750000}"/>
    <cellStyle name="Percent 3 5 4 3 3 3 2" xfId="30103" xr:uid="{00000000-0005-0000-0000-0000D5750000}"/>
    <cellStyle name="Percent 3 5 4 3 3 3 3" xfId="30104" xr:uid="{00000000-0005-0000-0000-0000D6750000}"/>
    <cellStyle name="Percent 3 5 4 3 3 3 4" xfId="30105" xr:uid="{00000000-0005-0000-0000-0000D7750000}"/>
    <cellStyle name="Percent 3 5 4 3 3 4" xfId="30106" xr:uid="{00000000-0005-0000-0000-0000D8750000}"/>
    <cellStyle name="Percent 3 5 4 3 3 5" xfId="30107" xr:uid="{00000000-0005-0000-0000-0000D9750000}"/>
    <cellStyle name="Percent 3 5 4 3 3 6" xfId="30108" xr:uid="{00000000-0005-0000-0000-0000DA750000}"/>
    <cellStyle name="Percent 3 5 4 3 4" xfId="30109" xr:uid="{00000000-0005-0000-0000-0000DB750000}"/>
    <cellStyle name="Percent 3 5 4 3 4 2" xfId="30110" xr:uid="{00000000-0005-0000-0000-0000DC750000}"/>
    <cellStyle name="Percent 3 5 4 3 4 3" xfId="30111" xr:uid="{00000000-0005-0000-0000-0000DD750000}"/>
    <cellStyle name="Percent 3 5 4 3 4 4" xfId="30112" xr:uid="{00000000-0005-0000-0000-0000DE750000}"/>
    <cellStyle name="Percent 3 5 4 3 5" xfId="30113" xr:uid="{00000000-0005-0000-0000-0000DF750000}"/>
    <cellStyle name="Percent 3 5 4 3 5 2" xfId="30114" xr:uid="{00000000-0005-0000-0000-0000E0750000}"/>
    <cellStyle name="Percent 3 5 4 3 5 3" xfId="30115" xr:uid="{00000000-0005-0000-0000-0000E1750000}"/>
    <cellStyle name="Percent 3 5 4 3 5 4" xfId="30116" xr:uid="{00000000-0005-0000-0000-0000E2750000}"/>
    <cellStyle name="Percent 3 5 4 3 6" xfId="30117" xr:uid="{00000000-0005-0000-0000-0000E3750000}"/>
    <cellStyle name="Percent 3 5 4 3 7" xfId="30118" xr:uid="{00000000-0005-0000-0000-0000E4750000}"/>
    <cellStyle name="Percent 3 5 4 3 8" xfId="30119" xr:uid="{00000000-0005-0000-0000-0000E5750000}"/>
    <cellStyle name="Percent 3 5 4 4" xfId="30120" xr:uid="{00000000-0005-0000-0000-0000E6750000}"/>
    <cellStyle name="Percent 3 5 4 4 2" xfId="30121" xr:uid="{00000000-0005-0000-0000-0000E7750000}"/>
    <cellStyle name="Percent 3 5 4 4 2 2" xfId="30122" xr:uid="{00000000-0005-0000-0000-0000E8750000}"/>
    <cellStyle name="Percent 3 5 4 4 2 3" xfId="30123" xr:uid="{00000000-0005-0000-0000-0000E9750000}"/>
    <cellStyle name="Percent 3 5 4 4 2 4" xfId="30124" xr:uid="{00000000-0005-0000-0000-0000EA750000}"/>
    <cellStyle name="Percent 3 5 4 4 3" xfId="30125" xr:uid="{00000000-0005-0000-0000-0000EB750000}"/>
    <cellStyle name="Percent 3 5 4 4 3 2" xfId="30126" xr:uid="{00000000-0005-0000-0000-0000EC750000}"/>
    <cellStyle name="Percent 3 5 4 4 3 3" xfId="30127" xr:uid="{00000000-0005-0000-0000-0000ED750000}"/>
    <cellStyle name="Percent 3 5 4 4 3 4" xfId="30128" xr:uid="{00000000-0005-0000-0000-0000EE750000}"/>
    <cellStyle name="Percent 3 5 4 4 4" xfId="30129" xr:uid="{00000000-0005-0000-0000-0000EF750000}"/>
    <cellStyle name="Percent 3 5 4 4 5" xfId="30130" xr:uid="{00000000-0005-0000-0000-0000F0750000}"/>
    <cellStyle name="Percent 3 5 4 4 6" xfId="30131" xr:uid="{00000000-0005-0000-0000-0000F1750000}"/>
    <cellStyle name="Percent 3 5 4 5" xfId="30132" xr:uid="{00000000-0005-0000-0000-0000F2750000}"/>
    <cellStyle name="Percent 3 5 4 5 2" xfId="30133" xr:uid="{00000000-0005-0000-0000-0000F3750000}"/>
    <cellStyle name="Percent 3 5 4 5 2 2" xfId="30134" xr:uid="{00000000-0005-0000-0000-0000F4750000}"/>
    <cellStyle name="Percent 3 5 4 5 2 3" xfId="30135" xr:uid="{00000000-0005-0000-0000-0000F5750000}"/>
    <cellStyle name="Percent 3 5 4 5 2 4" xfId="30136" xr:uid="{00000000-0005-0000-0000-0000F6750000}"/>
    <cellStyle name="Percent 3 5 4 5 3" xfId="30137" xr:uid="{00000000-0005-0000-0000-0000F7750000}"/>
    <cellStyle name="Percent 3 5 4 5 3 2" xfId="30138" xr:uid="{00000000-0005-0000-0000-0000F8750000}"/>
    <cellStyle name="Percent 3 5 4 5 3 3" xfId="30139" xr:uid="{00000000-0005-0000-0000-0000F9750000}"/>
    <cellStyle name="Percent 3 5 4 5 3 4" xfId="30140" xr:uid="{00000000-0005-0000-0000-0000FA750000}"/>
    <cellStyle name="Percent 3 5 4 5 4" xfId="30141" xr:uid="{00000000-0005-0000-0000-0000FB750000}"/>
    <cellStyle name="Percent 3 5 4 5 5" xfId="30142" xr:uid="{00000000-0005-0000-0000-0000FC750000}"/>
    <cellStyle name="Percent 3 5 4 5 6" xfId="30143" xr:uid="{00000000-0005-0000-0000-0000FD750000}"/>
    <cellStyle name="Percent 3 5 4 6" xfId="30144" xr:uid="{00000000-0005-0000-0000-0000FE750000}"/>
    <cellStyle name="Percent 3 5 4 6 2" xfId="30145" xr:uid="{00000000-0005-0000-0000-0000FF750000}"/>
    <cellStyle name="Percent 3 5 4 6 3" xfId="30146" xr:uid="{00000000-0005-0000-0000-000000760000}"/>
    <cellStyle name="Percent 3 5 4 6 4" xfId="30147" xr:uid="{00000000-0005-0000-0000-000001760000}"/>
    <cellStyle name="Percent 3 5 4 7" xfId="30148" xr:uid="{00000000-0005-0000-0000-000002760000}"/>
    <cellStyle name="Percent 3 5 4 7 2" xfId="30149" xr:uid="{00000000-0005-0000-0000-000003760000}"/>
    <cellStyle name="Percent 3 5 4 7 3" xfId="30150" xr:uid="{00000000-0005-0000-0000-000004760000}"/>
    <cellStyle name="Percent 3 5 4 7 4" xfId="30151" xr:uid="{00000000-0005-0000-0000-000005760000}"/>
    <cellStyle name="Percent 3 5 4 8" xfId="30152" xr:uid="{00000000-0005-0000-0000-000006760000}"/>
    <cellStyle name="Percent 3 5 4 9" xfId="30153" xr:uid="{00000000-0005-0000-0000-000007760000}"/>
    <cellStyle name="Percent 3 5 5" xfId="30154" xr:uid="{00000000-0005-0000-0000-000008760000}"/>
    <cellStyle name="Percent 3 5 5 2" xfId="30155" xr:uid="{00000000-0005-0000-0000-000009760000}"/>
    <cellStyle name="Percent 3 5 5 2 2" xfId="30156" xr:uid="{00000000-0005-0000-0000-00000A760000}"/>
    <cellStyle name="Percent 3 5 5 2 2 2" xfId="30157" xr:uid="{00000000-0005-0000-0000-00000B760000}"/>
    <cellStyle name="Percent 3 5 5 2 2 3" xfId="30158" xr:uid="{00000000-0005-0000-0000-00000C760000}"/>
    <cellStyle name="Percent 3 5 5 2 2 4" xfId="30159" xr:uid="{00000000-0005-0000-0000-00000D760000}"/>
    <cellStyle name="Percent 3 5 5 2 3" xfId="30160" xr:uid="{00000000-0005-0000-0000-00000E760000}"/>
    <cellStyle name="Percent 3 5 5 2 3 2" xfId="30161" xr:uid="{00000000-0005-0000-0000-00000F760000}"/>
    <cellStyle name="Percent 3 5 5 2 3 3" xfId="30162" xr:uid="{00000000-0005-0000-0000-000010760000}"/>
    <cellStyle name="Percent 3 5 5 2 3 4" xfId="30163" xr:uid="{00000000-0005-0000-0000-000011760000}"/>
    <cellStyle name="Percent 3 5 5 2 4" xfId="30164" xr:uid="{00000000-0005-0000-0000-000012760000}"/>
    <cellStyle name="Percent 3 5 5 2 5" xfId="30165" xr:uid="{00000000-0005-0000-0000-000013760000}"/>
    <cellStyle name="Percent 3 5 5 2 6" xfId="30166" xr:uid="{00000000-0005-0000-0000-000014760000}"/>
    <cellStyle name="Percent 3 5 5 3" xfId="30167" xr:uid="{00000000-0005-0000-0000-000015760000}"/>
    <cellStyle name="Percent 3 5 5 3 2" xfId="30168" xr:uid="{00000000-0005-0000-0000-000016760000}"/>
    <cellStyle name="Percent 3 5 5 3 2 2" xfId="30169" xr:uid="{00000000-0005-0000-0000-000017760000}"/>
    <cellStyle name="Percent 3 5 5 3 2 3" xfId="30170" xr:uid="{00000000-0005-0000-0000-000018760000}"/>
    <cellStyle name="Percent 3 5 5 3 2 4" xfId="30171" xr:uid="{00000000-0005-0000-0000-000019760000}"/>
    <cellStyle name="Percent 3 5 5 3 3" xfId="30172" xr:uid="{00000000-0005-0000-0000-00001A760000}"/>
    <cellStyle name="Percent 3 5 5 3 3 2" xfId="30173" xr:uid="{00000000-0005-0000-0000-00001B760000}"/>
    <cellStyle name="Percent 3 5 5 3 3 3" xfId="30174" xr:uid="{00000000-0005-0000-0000-00001C760000}"/>
    <cellStyle name="Percent 3 5 5 3 3 4" xfId="30175" xr:uid="{00000000-0005-0000-0000-00001D760000}"/>
    <cellStyle name="Percent 3 5 5 3 4" xfId="30176" xr:uid="{00000000-0005-0000-0000-00001E760000}"/>
    <cellStyle name="Percent 3 5 5 3 5" xfId="30177" xr:uid="{00000000-0005-0000-0000-00001F760000}"/>
    <cellStyle name="Percent 3 5 5 3 6" xfId="30178" xr:uid="{00000000-0005-0000-0000-000020760000}"/>
    <cellStyle name="Percent 3 5 5 4" xfId="30179" xr:uid="{00000000-0005-0000-0000-000021760000}"/>
    <cellStyle name="Percent 3 5 5 4 2" xfId="30180" xr:uid="{00000000-0005-0000-0000-000022760000}"/>
    <cellStyle name="Percent 3 5 5 4 3" xfId="30181" xr:uid="{00000000-0005-0000-0000-000023760000}"/>
    <cellStyle name="Percent 3 5 5 4 4" xfId="30182" xr:uid="{00000000-0005-0000-0000-000024760000}"/>
    <cellStyle name="Percent 3 5 5 5" xfId="30183" xr:uid="{00000000-0005-0000-0000-000025760000}"/>
    <cellStyle name="Percent 3 5 5 5 2" xfId="30184" xr:uid="{00000000-0005-0000-0000-000026760000}"/>
    <cellStyle name="Percent 3 5 5 5 3" xfId="30185" xr:uid="{00000000-0005-0000-0000-000027760000}"/>
    <cellStyle name="Percent 3 5 5 5 4" xfId="30186" xr:uid="{00000000-0005-0000-0000-000028760000}"/>
    <cellStyle name="Percent 3 5 5 6" xfId="30187" xr:uid="{00000000-0005-0000-0000-000029760000}"/>
    <cellStyle name="Percent 3 5 5 7" xfId="30188" xr:uid="{00000000-0005-0000-0000-00002A760000}"/>
    <cellStyle name="Percent 3 5 5 8" xfId="30189" xr:uid="{00000000-0005-0000-0000-00002B760000}"/>
    <cellStyle name="Percent 3 5 6" xfId="30190" xr:uid="{00000000-0005-0000-0000-00002C760000}"/>
    <cellStyle name="Percent 3 5 6 2" xfId="30191" xr:uid="{00000000-0005-0000-0000-00002D760000}"/>
    <cellStyle name="Percent 3 5 6 2 2" xfId="30192" xr:uid="{00000000-0005-0000-0000-00002E760000}"/>
    <cellStyle name="Percent 3 5 6 2 2 2" xfId="30193" xr:uid="{00000000-0005-0000-0000-00002F760000}"/>
    <cellStyle name="Percent 3 5 6 2 2 3" xfId="30194" xr:uid="{00000000-0005-0000-0000-000030760000}"/>
    <cellStyle name="Percent 3 5 6 2 2 4" xfId="30195" xr:uid="{00000000-0005-0000-0000-000031760000}"/>
    <cellStyle name="Percent 3 5 6 2 3" xfId="30196" xr:uid="{00000000-0005-0000-0000-000032760000}"/>
    <cellStyle name="Percent 3 5 6 2 3 2" xfId="30197" xr:uid="{00000000-0005-0000-0000-000033760000}"/>
    <cellStyle name="Percent 3 5 6 2 3 3" xfId="30198" xr:uid="{00000000-0005-0000-0000-000034760000}"/>
    <cellStyle name="Percent 3 5 6 2 3 4" xfId="30199" xr:uid="{00000000-0005-0000-0000-000035760000}"/>
    <cellStyle name="Percent 3 5 6 2 4" xfId="30200" xr:uid="{00000000-0005-0000-0000-000036760000}"/>
    <cellStyle name="Percent 3 5 6 2 5" xfId="30201" xr:uid="{00000000-0005-0000-0000-000037760000}"/>
    <cellStyle name="Percent 3 5 6 2 6" xfId="30202" xr:uid="{00000000-0005-0000-0000-000038760000}"/>
    <cellStyle name="Percent 3 5 6 3" xfId="30203" xr:uid="{00000000-0005-0000-0000-000039760000}"/>
    <cellStyle name="Percent 3 5 6 3 2" xfId="30204" xr:uid="{00000000-0005-0000-0000-00003A760000}"/>
    <cellStyle name="Percent 3 5 6 3 2 2" xfId="30205" xr:uid="{00000000-0005-0000-0000-00003B760000}"/>
    <cellStyle name="Percent 3 5 6 3 2 3" xfId="30206" xr:uid="{00000000-0005-0000-0000-00003C760000}"/>
    <cellStyle name="Percent 3 5 6 3 2 4" xfId="30207" xr:uid="{00000000-0005-0000-0000-00003D760000}"/>
    <cellStyle name="Percent 3 5 6 3 3" xfId="30208" xr:uid="{00000000-0005-0000-0000-00003E760000}"/>
    <cellStyle name="Percent 3 5 6 3 3 2" xfId="30209" xr:uid="{00000000-0005-0000-0000-00003F760000}"/>
    <cellStyle name="Percent 3 5 6 3 3 3" xfId="30210" xr:uid="{00000000-0005-0000-0000-000040760000}"/>
    <cellStyle name="Percent 3 5 6 3 3 4" xfId="30211" xr:uid="{00000000-0005-0000-0000-000041760000}"/>
    <cellStyle name="Percent 3 5 6 3 4" xfId="30212" xr:uid="{00000000-0005-0000-0000-000042760000}"/>
    <cellStyle name="Percent 3 5 6 3 5" xfId="30213" xr:uid="{00000000-0005-0000-0000-000043760000}"/>
    <cellStyle name="Percent 3 5 6 3 6" xfId="30214" xr:uid="{00000000-0005-0000-0000-000044760000}"/>
    <cellStyle name="Percent 3 5 6 4" xfId="30215" xr:uid="{00000000-0005-0000-0000-000045760000}"/>
    <cellStyle name="Percent 3 5 6 4 2" xfId="30216" xr:uid="{00000000-0005-0000-0000-000046760000}"/>
    <cellStyle name="Percent 3 5 6 4 3" xfId="30217" xr:uid="{00000000-0005-0000-0000-000047760000}"/>
    <cellStyle name="Percent 3 5 6 4 4" xfId="30218" xr:uid="{00000000-0005-0000-0000-000048760000}"/>
    <cellStyle name="Percent 3 5 6 5" xfId="30219" xr:uid="{00000000-0005-0000-0000-000049760000}"/>
    <cellStyle name="Percent 3 5 6 5 2" xfId="30220" xr:uid="{00000000-0005-0000-0000-00004A760000}"/>
    <cellStyle name="Percent 3 5 6 5 3" xfId="30221" xr:uid="{00000000-0005-0000-0000-00004B760000}"/>
    <cellStyle name="Percent 3 5 6 5 4" xfId="30222" xr:uid="{00000000-0005-0000-0000-00004C760000}"/>
    <cellStyle name="Percent 3 5 6 6" xfId="30223" xr:uid="{00000000-0005-0000-0000-00004D760000}"/>
    <cellStyle name="Percent 3 5 6 7" xfId="30224" xr:uid="{00000000-0005-0000-0000-00004E760000}"/>
    <cellStyle name="Percent 3 5 6 8" xfId="30225" xr:uid="{00000000-0005-0000-0000-00004F760000}"/>
    <cellStyle name="Percent 3 5 7" xfId="30226" xr:uid="{00000000-0005-0000-0000-000050760000}"/>
    <cellStyle name="Percent 3 5 7 2" xfId="30227" xr:uid="{00000000-0005-0000-0000-000051760000}"/>
    <cellStyle name="Percent 3 5 7 2 2" xfId="30228" xr:uid="{00000000-0005-0000-0000-000052760000}"/>
    <cellStyle name="Percent 3 5 7 2 2 2" xfId="30229" xr:uid="{00000000-0005-0000-0000-000053760000}"/>
    <cellStyle name="Percent 3 5 7 2 2 3" xfId="30230" xr:uid="{00000000-0005-0000-0000-000054760000}"/>
    <cellStyle name="Percent 3 5 7 2 2 4" xfId="30231" xr:uid="{00000000-0005-0000-0000-000055760000}"/>
    <cellStyle name="Percent 3 5 7 2 3" xfId="30232" xr:uid="{00000000-0005-0000-0000-000056760000}"/>
    <cellStyle name="Percent 3 5 7 2 3 2" xfId="30233" xr:uid="{00000000-0005-0000-0000-000057760000}"/>
    <cellStyle name="Percent 3 5 7 2 3 3" xfId="30234" xr:uid="{00000000-0005-0000-0000-000058760000}"/>
    <cellStyle name="Percent 3 5 7 2 3 4" xfId="30235" xr:uid="{00000000-0005-0000-0000-000059760000}"/>
    <cellStyle name="Percent 3 5 7 2 4" xfId="30236" xr:uid="{00000000-0005-0000-0000-00005A760000}"/>
    <cellStyle name="Percent 3 5 7 2 5" xfId="30237" xr:uid="{00000000-0005-0000-0000-00005B760000}"/>
    <cellStyle name="Percent 3 5 7 2 6" xfId="30238" xr:uid="{00000000-0005-0000-0000-00005C760000}"/>
    <cellStyle name="Percent 3 5 7 3" xfId="30239" xr:uid="{00000000-0005-0000-0000-00005D760000}"/>
    <cellStyle name="Percent 3 5 7 3 2" xfId="30240" xr:uid="{00000000-0005-0000-0000-00005E760000}"/>
    <cellStyle name="Percent 3 5 7 3 2 2" xfId="30241" xr:uid="{00000000-0005-0000-0000-00005F760000}"/>
    <cellStyle name="Percent 3 5 7 3 2 3" xfId="30242" xr:uid="{00000000-0005-0000-0000-000060760000}"/>
    <cellStyle name="Percent 3 5 7 3 2 4" xfId="30243" xr:uid="{00000000-0005-0000-0000-000061760000}"/>
    <cellStyle name="Percent 3 5 7 3 3" xfId="30244" xr:uid="{00000000-0005-0000-0000-000062760000}"/>
    <cellStyle name="Percent 3 5 7 3 3 2" xfId="30245" xr:uid="{00000000-0005-0000-0000-000063760000}"/>
    <cellStyle name="Percent 3 5 7 3 3 3" xfId="30246" xr:uid="{00000000-0005-0000-0000-000064760000}"/>
    <cellStyle name="Percent 3 5 7 3 3 4" xfId="30247" xr:uid="{00000000-0005-0000-0000-000065760000}"/>
    <cellStyle name="Percent 3 5 7 3 4" xfId="30248" xr:uid="{00000000-0005-0000-0000-000066760000}"/>
    <cellStyle name="Percent 3 5 7 3 5" xfId="30249" xr:uid="{00000000-0005-0000-0000-000067760000}"/>
    <cellStyle name="Percent 3 5 7 3 6" xfId="30250" xr:uid="{00000000-0005-0000-0000-000068760000}"/>
    <cellStyle name="Percent 3 5 7 4" xfId="30251" xr:uid="{00000000-0005-0000-0000-000069760000}"/>
    <cellStyle name="Percent 3 5 7 4 2" xfId="30252" xr:uid="{00000000-0005-0000-0000-00006A760000}"/>
    <cellStyle name="Percent 3 5 7 4 3" xfId="30253" xr:uid="{00000000-0005-0000-0000-00006B760000}"/>
    <cellStyle name="Percent 3 5 7 4 4" xfId="30254" xr:uid="{00000000-0005-0000-0000-00006C760000}"/>
    <cellStyle name="Percent 3 5 7 5" xfId="30255" xr:uid="{00000000-0005-0000-0000-00006D760000}"/>
    <cellStyle name="Percent 3 5 7 5 2" xfId="30256" xr:uid="{00000000-0005-0000-0000-00006E760000}"/>
    <cellStyle name="Percent 3 5 7 5 3" xfId="30257" xr:uid="{00000000-0005-0000-0000-00006F760000}"/>
    <cellStyle name="Percent 3 5 7 5 4" xfId="30258" xr:uid="{00000000-0005-0000-0000-000070760000}"/>
    <cellStyle name="Percent 3 5 7 6" xfId="30259" xr:uid="{00000000-0005-0000-0000-000071760000}"/>
    <cellStyle name="Percent 3 5 7 7" xfId="30260" xr:uid="{00000000-0005-0000-0000-000072760000}"/>
    <cellStyle name="Percent 3 5 7 8" xfId="30261" xr:uid="{00000000-0005-0000-0000-000073760000}"/>
    <cellStyle name="Percent 3 5 8" xfId="30262" xr:uid="{00000000-0005-0000-0000-000074760000}"/>
    <cellStyle name="Percent 3 5 8 2" xfId="30263" xr:uid="{00000000-0005-0000-0000-000075760000}"/>
    <cellStyle name="Percent 3 5 8 2 2" xfId="30264" xr:uid="{00000000-0005-0000-0000-000076760000}"/>
    <cellStyle name="Percent 3 5 8 2 3" xfId="30265" xr:uid="{00000000-0005-0000-0000-000077760000}"/>
    <cellStyle name="Percent 3 5 8 2 4" xfId="30266" xr:uid="{00000000-0005-0000-0000-000078760000}"/>
    <cellStyle name="Percent 3 5 8 3" xfId="30267" xr:uid="{00000000-0005-0000-0000-000079760000}"/>
    <cellStyle name="Percent 3 5 8 3 2" xfId="30268" xr:uid="{00000000-0005-0000-0000-00007A760000}"/>
    <cellStyle name="Percent 3 5 8 3 3" xfId="30269" xr:uid="{00000000-0005-0000-0000-00007B760000}"/>
    <cellStyle name="Percent 3 5 8 3 4" xfId="30270" xr:uid="{00000000-0005-0000-0000-00007C760000}"/>
    <cellStyle name="Percent 3 5 8 4" xfId="30271" xr:uid="{00000000-0005-0000-0000-00007D760000}"/>
    <cellStyle name="Percent 3 5 8 5" xfId="30272" xr:uid="{00000000-0005-0000-0000-00007E760000}"/>
    <cellStyle name="Percent 3 5 8 6" xfId="30273" xr:uid="{00000000-0005-0000-0000-00007F760000}"/>
    <cellStyle name="Percent 3 5 9" xfId="30274" xr:uid="{00000000-0005-0000-0000-000080760000}"/>
    <cellStyle name="Percent 3 5 9 2" xfId="30275" xr:uid="{00000000-0005-0000-0000-000081760000}"/>
    <cellStyle name="Percent 3 5 9 2 2" xfId="30276" xr:uid="{00000000-0005-0000-0000-000082760000}"/>
    <cellStyle name="Percent 3 5 9 2 3" xfId="30277" xr:uid="{00000000-0005-0000-0000-000083760000}"/>
    <cellStyle name="Percent 3 5 9 2 4" xfId="30278" xr:uid="{00000000-0005-0000-0000-000084760000}"/>
    <cellStyle name="Percent 3 5 9 3" xfId="30279" xr:uid="{00000000-0005-0000-0000-000085760000}"/>
    <cellStyle name="Percent 3 5 9 3 2" xfId="30280" xr:uid="{00000000-0005-0000-0000-000086760000}"/>
    <cellStyle name="Percent 3 5 9 3 3" xfId="30281" xr:uid="{00000000-0005-0000-0000-000087760000}"/>
    <cellStyle name="Percent 3 5 9 3 4" xfId="30282" xr:uid="{00000000-0005-0000-0000-000088760000}"/>
    <cellStyle name="Percent 3 5 9 4" xfId="30283" xr:uid="{00000000-0005-0000-0000-000089760000}"/>
    <cellStyle name="Percent 3 5 9 5" xfId="30284" xr:uid="{00000000-0005-0000-0000-00008A760000}"/>
    <cellStyle name="Percent 3 5 9 6" xfId="30285" xr:uid="{00000000-0005-0000-0000-00008B760000}"/>
    <cellStyle name="Percent 3 6" xfId="30286" xr:uid="{00000000-0005-0000-0000-00008C760000}"/>
    <cellStyle name="Percent 3 6 10" xfId="30287" xr:uid="{00000000-0005-0000-0000-00008D760000}"/>
    <cellStyle name="Percent 3 6 10 2" xfId="30288" xr:uid="{00000000-0005-0000-0000-00008E760000}"/>
    <cellStyle name="Percent 3 6 10 3" xfId="30289" xr:uid="{00000000-0005-0000-0000-00008F760000}"/>
    <cellStyle name="Percent 3 6 10 4" xfId="30290" xr:uid="{00000000-0005-0000-0000-000090760000}"/>
    <cellStyle name="Percent 3 6 11" xfId="30291" xr:uid="{00000000-0005-0000-0000-000091760000}"/>
    <cellStyle name="Percent 3 6 11 2" xfId="30292" xr:uid="{00000000-0005-0000-0000-000092760000}"/>
    <cellStyle name="Percent 3 6 11 3" xfId="30293" xr:uid="{00000000-0005-0000-0000-000093760000}"/>
    <cellStyle name="Percent 3 6 11 4" xfId="30294" xr:uid="{00000000-0005-0000-0000-000094760000}"/>
    <cellStyle name="Percent 3 6 12" xfId="30295" xr:uid="{00000000-0005-0000-0000-000095760000}"/>
    <cellStyle name="Percent 3 6 12 2" xfId="30296" xr:uid="{00000000-0005-0000-0000-000096760000}"/>
    <cellStyle name="Percent 3 6 12 3" xfId="30297" xr:uid="{00000000-0005-0000-0000-000097760000}"/>
    <cellStyle name="Percent 3 6 12 4" xfId="30298" xr:uid="{00000000-0005-0000-0000-000098760000}"/>
    <cellStyle name="Percent 3 6 13" xfId="30299" xr:uid="{00000000-0005-0000-0000-000099760000}"/>
    <cellStyle name="Percent 3 6 14" xfId="30300" xr:uid="{00000000-0005-0000-0000-00009A760000}"/>
    <cellStyle name="Percent 3 6 15" xfId="30301" xr:uid="{00000000-0005-0000-0000-00009B760000}"/>
    <cellStyle name="Percent 3 6 16" xfId="30302" xr:uid="{00000000-0005-0000-0000-00009C760000}"/>
    <cellStyle name="Percent 3 6 17" xfId="30303" xr:uid="{00000000-0005-0000-0000-00009D760000}"/>
    <cellStyle name="Percent 3 6 2" xfId="30304" xr:uid="{00000000-0005-0000-0000-00009E760000}"/>
    <cellStyle name="Percent 3 6 2 10" xfId="30305" xr:uid="{00000000-0005-0000-0000-00009F760000}"/>
    <cellStyle name="Percent 3 6 2 10 2" xfId="30306" xr:uid="{00000000-0005-0000-0000-0000A0760000}"/>
    <cellStyle name="Percent 3 6 2 10 3" xfId="30307" xr:uid="{00000000-0005-0000-0000-0000A1760000}"/>
    <cellStyle name="Percent 3 6 2 10 4" xfId="30308" xr:uid="{00000000-0005-0000-0000-0000A2760000}"/>
    <cellStyle name="Percent 3 6 2 11" xfId="30309" xr:uid="{00000000-0005-0000-0000-0000A3760000}"/>
    <cellStyle name="Percent 3 6 2 12" xfId="30310" xr:uid="{00000000-0005-0000-0000-0000A4760000}"/>
    <cellStyle name="Percent 3 6 2 13" xfId="30311" xr:uid="{00000000-0005-0000-0000-0000A5760000}"/>
    <cellStyle name="Percent 3 6 2 2" xfId="30312" xr:uid="{00000000-0005-0000-0000-0000A6760000}"/>
    <cellStyle name="Percent 3 6 2 2 10" xfId="30313" xr:uid="{00000000-0005-0000-0000-0000A7760000}"/>
    <cellStyle name="Percent 3 6 2 2 11" xfId="30314" xr:uid="{00000000-0005-0000-0000-0000A8760000}"/>
    <cellStyle name="Percent 3 6 2 2 12" xfId="30315" xr:uid="{00000000-0005-0000-0000-0000A9760000}"/>
    <cellStyle name="Percent 3 6 2 2 2" xfId="30316" xr:uid="{00000000-0005-0000-0000-0000AA760000}"/>
    <cellStyle name="Percent 3 6 2 2 2 10" xfId="30317" xr:uid="{00000000-0005-0000-0000-0000AB760000}"/>
    <cellStyle name="Percent 3 6 2 2 2 2" xfId="30318" xr:uid="{00000000-0005-0000-0000-0000AC760000}"/>
    <cellStyle name="Percent 3 6 2 2 2 2 2" xfId="30319" xr:uid="{00000000-0005-0000-0000-0000AD760000}"/>
    <cellStyle name="Percent 3 6 2 2 2 2 2 2" xfId="30320" xr:uid="{00000000-0005-0000-0000-0000AE760000}"/>
    <cellStyle name="Percent 3 6 2 2 2 2 2 2 2" xfId="30321" xr:uid="{00000000-0005-0000-0000-0000AF760000}"/>
    <cellStyle name="Percent 3 6 2 2 2 2 2 2 3" xfId="30322" xr:uid="{00000000-0005-0000-0000-0000B0760000}"/>
    <cellStyle name="Percent 3 6 2 2 2 2 2 2 4" xfId="30323" xr:uid="{00000000-0005-0000-0000-0000B1760000}"/>
    <cellStyle name="Percent 3 6 2 2 2 2 2 3" xfId="30324" xr:uid="{00000000-0005-0000-0000-0000B2760000}"/>
    <cellStyle name="Percent 3 6 2 2 2 2 2 3 2" xfId="30325" xr:uid="{00000000-0005-0000-0000-0000B3760000}"/>
    <cellStyle name="Percent 3 6 2 2 2 2 2 3 3" xfId="30326" xr:uid="{00000000-0005-0000-0000-0000B4760000}"/>
    <cellStyle name="Percent 3 6 2 2 2 2 2 3 4" xfId="30327" xr:uid="{00000000-0005-0000-0000-0000B5760000}"/>
    <cellStyle name="Percent 3 6 2 2 2 2 2 4" xfId="30328" xr:uid="{00000000-0005-0000-0000-0000B6760000}"/>
    <cellStyle name="Percent 3 6 2 2 2 2 2 5" xfId="30329" xr:uid="{00000000-0005-0000-0000-0000B7760000}"/>
    <cellStyle name="Percent 3 6 2 2 2 2 2 6" xfId="30330" xr:uid="{00000000-0005-0000-0000-0000B8760000}"/>
    <cellStyle name="Percent 3 6 2 2 2 2 3" xfId="30331" xr:uid="{00000000-0005-0000-0000-0000B9760000}"/>
    <cellStyle name="Percent 3 6 2 2 2 2 3 2" xfId="30332" xr:uid="{00000000-0005-0000-0000-0000BA760000}"/>
    <cellStyle name="Percent 3 6 2 2 2 2 3 2 2" xfId="30333" xr:uid="{00000000-0005-0000-0000-0000BB760000}"/>
    <cellStyle name="Percent 3 6 2 2 2 2 3 2 3" xfId="30334" xr:uid="{00000000-0005-0000-0000-0000BC760000}"/>
    <cellStyle name="Percent 3 6 2 2 2 2 3 2 4" xfId="30335" xr:uid="{00000000-0005-0000-0000-0000BD760000}"/>
    <cellStyle name="Percent 3 6 2 2 2 2 3 3" xfId="30336" xr:uid="{00000000-0005-0000-0000-0000BE760000}"/>
    <cellStyle name="Percent 3 6 2 2 2 2 3 3 2" xfId="30337" xr:uid="{00000000-0005-0000-0000-0000BF760000}"/>
    <cellStyle name="Percent 3 6 2 2 2 2 3 3 3" xfId="30338" xr:uid="{00000000-0005-0000-0000-0000C0760000}"/>
    <cellStyle name="Percent 3 6 2 2 2 2 3 3 4" xfId="30339" xr:uid="{00000000-0005-0000-0000-0000C1760000}"/>
    <cellStyle name="Percent 3 6 2 2 2 2 3 4" xfId="30340" xr:uid="{00000000-0005-0000-0000-0000C2760000}"/>
    <cellStyle name="Percent 3 6 2 2 2 2 3 5" xfId="30341" xr:uid="{00000000-0005-0000-0000-0000C3760000}"/>
    <cellStyle name="Percent 3 6 2 2 2 2 3 6" xfId="30342" xr:uid="{00000000-0005-0000-0000-0000C4760000}"/>
    <cellStyle name="Percent 3 6 2 2 2 2 4" xfId="30343" xr:uid="{00000000-0005-0000-0000-0000C5760000}"/>
    <cellStyle name="Percent 3 6 2 2 2 2 4 2" xfId="30344" xr:uid="{00000000-0005-0000-0000-0000C6760000}"/>
    <cellStyle name="Percent 3 6 2 2 2 2 4 3" xfId="30345" xr:uid="{00000000-0005-0000-0000-0000C7760000}"/>
    <cellStyle name="Percent 3 6 2 2 2 2 4 4" xfId="30346" xr:uid="{00000000-0005-0000-0000-0000C8760000}"/>
    <cellStyle name="Percent 3 6 2 2 2 2 5" xfId="30347" xr:uid="{00000000-0005-0000-0000-0000C9760000}"/>
    <cellStyle name="Percent 3 6 2 2 2 2 5 2" xfId="30348" xr:uid="{00000000-0005-0000-0000-0000CA760000}"/>
    <cellStyle name="Percent 3 6 2 2 2 2 5 3" xfId="30349" xr:uid="{00000000-0005-0000-0000-0000CB760000}"/>
    <cellStyle name="Percent 3 6 2 2 2 2 5 4" xfId="30350" xr:uid="{00000000-0005-0000-0000-0000CC760000}"/>
    <cellStyle name="Percent 3 6 2 2 2 2 6" xfId="30351" xr:uid="{00000000-0005-0000-0000-0000CD760000}"/>
    <cellStyle name="Percent 3 6 2 2 2 2 7" xfId="30352" xr:uid="{00000000-0005-0000-0000-0000CE760000}"/>
    <cellStyle name="Percent 3 6 2 2 2 2 8" xfId="30353" xr:uid="{00000000-0005-0000-0000-0000CF760000}"/>
    <cellStyle name="Percent 3 6 2 2 2 3" xfId="30354" xr:uid="{00000000-0005-0000-0000-0000D0760000}"/>
    <cellStyle name="Percent 3 6 2 2 2 3 2" xfId="30355" xr:uid="{00000000-0005-0000-0000-0000D1760000}"/>
    <cellStyle name="Percent 3 6 2 2 2 3 2 2" xfId="30356" xr:uid="{00000000-0005-0000-0000-0000D2760000}"/>
    <cellStyle name="Percent 3 6 2 2 2 3 2 2 2" xfId="30357" xr:uid="{00000000-0005-0000-0000-0000D3760000}"/>
    <cellStyle name="Percent 3 6 2 2 2 3 2 2 3" xfId="30358" xr:uid="{00000000-0005-0000-0000-0000D4760000}"/>
    <cellStyle name="Percent 3 6 2 2 2 3 2 2 4" xfId="30359" xr:uid="{00000000-0005-0000-0000-0000D5760000}"/>
    <cellStyle name="Percent 3 6 2 2 2 3 2 3" xfId="30360" xr:uid="{00000000-0005-0000-0000-0000D6760000}"/>
    <cellStyle name="Percent 3 6 2 2 2 3 2 3 2" xfId="30361" xr:uid="{00000000-0005-0000-0000-0000D7760000}"/>
    <cellStyle name="Percent 3 6 2 2 2 3 2 3 3" xfId="30362" xr:uid="{00000000-0005-0000-0000-0000D8760000}"/>
    <cellStyle name="Percent 3 6 2 2 2 3 2 3 4" xfId="30363" xr:uid="{00000000-0005-0000-0000-0000D9760000}"/>
    <cellStyle name="Percent 3 6 2 2 2 3 2 4" xfId="30364" xr:uid="{00000000-0005-0000-0000-0000DA760000}"/>
    <cellStyle name="Percent 3 6 2 2 2 3 2 5" xfId="30365" xr:uid="{00000000-0005-0000-0000-0000DB760000}"/>
    <cellStyle name="Percent 3 6 2 2 2 3 2 6" xfId="30366" xr:uid="{00000000-0005-0000-0000-0000DC760000}"/>
    <cellStyle name="Percent 3 6 2 2 2 3 3" xfId="30367" xr:uid="{00000000-0005-0000-0000-0000DD760000}"/>
    <cellStyle name="Percent 3 6 2 2 2 3 3 2" xfId="30368" xr:uid="{00000000-0005-0000-0000-0000DE760000}"/>
    <cellStyle name="Percent 3 6 2 2 2 3 3 2 2" xfId="30369" xr:uid="{00000000-0005-0000-0000-0000DF760000}"/>
    <cellStyle name="Percent 3 6 2 2 2 3 3 2 3" xfId="30370" xr:uid="{00000000-0005-0000-0000-0000E0760000}"/>
    <cellStyle name="Percent 3 6 2 2 2 3 3 2 4" xfId="30371" xr:uid="{00000000-0005-0000-0000-0000E1760000}"/>
    <cellStyle name="Percent 3 6 2 2 2 3 3 3" xfId="30372" xr:uid="{00000000-0005-0000-0000-0000E2760000}"/>
    <cellStyle name="Percent 3 6 2 2 2 3 3 3 2" xfId="30373" xr:uid="{00000000-0005-0000-0000-0000E3760000}"/>
    <cellStyle name="Percent 3 6 2 2 2 3 3 3 3" xfId="30374" xr:uid="{00000000-0005-0000-0000-0000E4760000}"/>
    <cellStyle name="Percent 3 6 2 2 2 3 3 3 4" xfId="30375" xr:uid="{00000000-0005-0000-0000-0000E5760000}"/>
    <cellStyle name="Percent 3 6 2 2 2 3 3 4" xfId="30376" xr:uid="{00000000-0005-0000-0000-0000E6760000}"/>
    <cellStyle name="Percent 3 6 2 2 2 3 3 5" xfId="30377" xr:uid="{00000000-0005-0000-0000-0000E7760000}"/>
    <cellStyle name="Percent 3 6 2 2 2 3 3 6" xfId="30378" xr:uid="{00000000-0005-0000-0000-0000E8760000}"/>
    <cellStyle name="Percent 3 6 2 2 2 3 4" xfId="30379" xr:uid="{00000000-0005-0000-0000-0000E9760000}"/>
    <cellStyle name="Percent 3 6 2 2 2 3 4 2" xfId="30380" xr:uid="{00000000-0005-0000-0000-0000EA760000}"/>
    <cellStyle name="Percent 3 6 2 2 2 3 4 3" xfId="30381" xr:uid="{00000000-0005-0000-0000-0000EB760000}"/>
    <cellStyle name="Percent 3 6 2 2 2 3 4 4" xfId="30382" xr:uid="{00000000-0005-0000-0000-0000EC760000}"/>
    <cellStyle name="Percent 3 6 2 2 2 3 5" xfId="30383" xr:uid="{00000000-0005-0000-0000-0000ED760000}"/>
    <cellStyle name="Percent 3 6 2 2 2 3 5 2" xfId="30384" xr:uid="{00000000-0005-0000-0000-0000EE760000}"/>
    <cellStyle name="Percent 3 6 2 2 2 3 5 3" xfId="30385" xr:uid="{00000000-0005-0000-0000-0000EF760000}"/>
    <cellStyle name="Percent 3 6 2 2 2 3 5 4" xfId="30386" xr:uid="{00000000-0005-0000-0000-0000F0760000}"/>
    <cellStyle name="Percent 3 6 2 2 2 3 6" xfId="30387" xr:uid="{00000000-0005-0000-0000-0000F1760000}"/>
    <cellStyle name="Percent 3 6 2 2 2 3 7" xfId="30388" xr:uid="{00000000-0005-0000-0000-0000F2760000}"/>
    <cellStyle name="Percent 3 6 2 2 2 3 8" xfId="30389" xr:uid="{00000000-0005-0000-0000-0000F3760000}"/>
    <cellStyle name="Percent 3 6 2 2 2 4" xfId="30390" xr:uid="{00000000-0005-0000-0000-0000F4760000}"/>
    <cellStyle name="Percent 3 6 2 2 2 4 2" xfId="30391" xr:uid="{00000000-0005-0000-0000-0000F5760000}"/>
    <cellStyle name="Percent 3 6 2 2 2 4 2 2" xfId="30392" xr:uid="{00000000-0005-0000-0000-0000F6760000}"/>
    <cellStyle name="Percent 3 6 2 2 2 4 2 3" xfId="30393" xr:uid="{00000000-0005-0000-0000-0000F7760000}"/>
    <cellStyle name="Percent 3 6 2 2 2 4 2 4" xfId="30394" xr:uid="{00000000-0005-0000-0000-0000F8760000}"/>
    <cellStyle name="Percent 3 6 2 2 2 4 3" xfId="30395" xr:uid="{00000000-0005-0000-0000-0000F9760000}"/>
    <cellStyle name="Percent 3 6 2 2 2 4 3 2" xfId="30396" xr:uid="{00000000-0005-0000-0000-0000FA760000}"/>
    <cellStyle name="Percent 3 6 2 2 2 4 3 3" xfId="30397" xr:uid="{00000000-0005-0000-0000-0000FB760000}"/>
    <cellStyle name="Percent 3 6 2 2 2 4 3 4" xfId="30398" xr:uid="{00000000-0005-0000-0000-0000FC760000}"/>
    <cellStyle name="Percent 3 6 2 2 2 4 4" xfId="30399" xr:uid="{00000000-0005-0000-0000-0000FD760000}"/>
    <cellStyle name="Percent 3 6 2 2 2 4 5" xfId="30400" xr:uid="{00000000-0005-0000-0000-0000FE760000}"/>
    <cellStyle name="Percent 3 6 2 2 2 4 6" xfId="30401" xr:uid="{00000000-0005-0000-0000-0000FF760000}"/>
    <cellStyle name="Percent 3 6 2 2 2 5" xfId="30402" xr:uid="{00000000-0005-0000-0000-000000770000}"/>
    <cellStyle name="Percent 3 6 2 2 2 5 2" xfId="30403" xr:uid="{00000000-0005-0000-0000-000001770000}"/>
    <cellStyle name="Percent 3 6 2 2 2 5 2 2" xfId="30404" xr:uid="{00000000-0005-0000-0000-000002770000}"/>
    <cellStyle name="Percent 3 6 2 2 2 5 2 3" xfId="30405" xr:uid="{00000000-0005-0000-0000-000003770000}"/>
    <cellStyle name="Percent 3 6 2 2 2 5 2 4" xfId="30406" xr:uid="{00000000-0005-0000-0000-000004770000}"/>
    <cellStyle name="Percent 3 6 2 2 2 5 3" xfId="30407" xr:uid="{00000000-0005-0000-0000-000005770000}"/>
    <cellStyle name="Percent 3 6 2 2 2 5 3 2" xfId="30408" xr:uid="{00000000-0005-0000-0000-000006770000}"/>
    <cellStyle name="Percent 3 6 2 2 2 5 3 3" xfId="30409" xr:uid="{00000000-0005-0000-0000-000007770000}"/>
    <cellStyle name="Percent 3 6 2 2 2 5 3 4" xfId="30410" xr:uid="{00000000-0005-0000-0000-000008770000}"/>
    <cellStyle name="Percent 3 6 2 2 2 5 4" xfId="30411" xr:uid="{00000000-0005-0000-0000-000009770000}"/>
    <cellStyle name="Percent 3 6 2 2 2 5 5" xfId="30412" xr:uid="{00000000-0005-0000-0000-00000A770000}"/>
    <cellStyle name="Percent 3 6 2 2 2 5 6" xfId="30413" xr:uid="{00000000-0005-0000-0000-00000B770000}"/>
    <cellStyle name="Percent 3 6 2 2 2 6" xfId="30414" xr:uid="{00000000-0005-0000-0000-00000C770000}"/>
    <cellStyle name="Percent 3 6 2 2 2 6 2" xfId="30415" xr:uid="{00000000-0005-0000-0000-00000D770000}"/>
    <cellStyle name="Percent 3 6 2 2 2 6 3" xfId="30416" xr:uid="{00000000-0005-0000-0000-00000E770000}"/>
    <cellStyle name="Percent 3 6 2 2 2 6 4" xfId="30417" xr:uid="{00000000-0005-0000-0000-00000F770000}"/>
    <cellStyle name="Percent 3 6 2 2 2 7" xfId="30418" xr:uid="{00000000-0005-0000-0000-000010770000}"/>
    <cellStyle name="Percent 3 6 2 2 2 7 2" xfId="30419" xr:uid="{00000000-0005-0000-0000-000011770000}"/>
    <cellStyle name="Percent 3 6 2 2 2 7 3" xfId="30420" xr:uid="{00000000-0005-0000-0000-000012770000}"/>
    <cellStyle name="Percent 3 6 2 2 2 7 4" xfId="30421" xr:uid="{00000000-0005-0000-0000-000013770000}"/>
    <cellStyle name="Percent 3 6 2 2 2 8" xfId="30422" xr:uid="{00000000-0005-0000-0000-000014770000}"/>
    <cellStyle name="Percent 3 6 2 2 2 9" xfId="30423" xr:uid="{00000000-0005-0000-0000-000015770000}"/>
    <cellStyle name="Percent 3 6 2 2 3" xfId="30424" xr:uid="{00000000-0005-0000-0000-000016770000}"/>
    <cellStyle name="Percent 3 6 2 2 3 2" xfId="30425" xr:uid="{00000000-0005-0000-0000-000017770000}"/>
    <cellStyle name="Percent 3 6 2 2 3 2 2" xfId="30426" xr:uid="{00000000-0005-0000-0000-000018770000}"/>
    <cellStyle name="Percent 3 6 2 2 3 2 2 2" xfId="30427" xr:uid="{00000000-0005-0000-0000-000019770000}"/>
    <cellStyle name="Percent 3 6 2 2 3 2 2 3" xfId="30428" xr:uid="{00000000-0005-0000-0000-00001A770000}"/>
    <cellStyle name="Percent 3 6 2 2 3 2 2 4" xfId="30429" xr:uid="{00000000-0005-0000-0000-00001B770000}"/>
    <cellStyle name="Percent 3 6 2 2 3 2 3" xfId="30430" xr:uid="{00000000-0005-0000-0000-00001C770000}"/>
    <cellStyle name="Percent 3 6 2 2 3 2 3 2" xfId="30431" xr:uid="{00000000-0005-0000-0000-00001D770000}"/>
    <cellStyle name="Percent 3 6 2 2 3 2 3 3" xfId="30432" xr:uid="{00000000-0005-0000-0000-00001E770000}"/>
    <cellStyle name="Percent 3 6 2 2 3 2 3 4" xfId="30433" xr:uid="{00000000-0005-0000-0000-00001F770000}"/>
    <cellStyle name="Percent 3 6 2 2 3 2 4" xfId="30434" xr:uid="{00000000-0005-0000-0000-000020770000}"/>
    <cellStyle name="Percent 3 6 2 2 3 2 5" xfId="30435" xr:uid="{00000000-0005-0000-0000-000021770000}"/>
    <cellStyle name="Percent 3 6 2 2 3 2 6" xfId="30436" xr:uid="{00000000-0005-0000-0000-000022770000}"/>
    <cellStyle name="Percent 3 6 2 2 3 3" xfId="30437" xr:uid="{00000000-0005-0000-0000-000023770000}"/>
    <cellStyle name="Percent 3 6 2 2 3 3 2" xfId="30438" xr:uid="{00000000-0005-0000-0000-000024770000}"/>
    <cellStyle name="Percent 3 6 2 2 3 3 2 2" xfId="30439" xr:uid="{00000000-0005-0000-0000-000025770000}"/>
    <cellStyle name="Percent 3 6 2 2 3 3 2 3" xfId="30440" xr:uid="{00000000-0005-0000-0000-000026770000}"/>
    <cellStyle name="Percent 3 6 2 2 3 3 2 4" xfId="30441" xr:uid="{00000000-0005-0000-0000-000027770000}"/>
    <cellStyle name="Percent 3 6 2 2 3 3 3" xfId="30442" xr:uid="{00000000-0005-0000-0000-000028770000}"/>
    <cellStyle name="Percent 3 6 2 2 3 3 3 2" xfId="30443" xr:uid="{00000000-0005-0000-0000-000029770000}"/>
    <cellStyle name="Percent 3 6 2 2 3 3 3 3" xfId="30444" xr:uid="{00000000-0005-0000-0000-00002A770000}"/>
    <cellStyle name="Percent 3 6 2 2 3 3 3 4" xfId="30445" xr:uid="{00000000-0005-0000-0000-00002B770000}"/>
    <cellStyle name="Percent 3 6 2 2 3 3 4" xfId="30446" xr:uid="{00000000-0005-0000-0000-00002C770000}"/>
    <cellStyle name="Percent 3 6 2 2 3 3 5" xfId="30447" xr:uid="{00000000-0005-0000-0000-00002D770000}"/>
    <cellStyle name="Percent 3 6 2 2 3 3 6" xfId="30448" xr:uid="{00000000-0005-0000-0000-00002E770000}"/>
    <cellStyle name="Percent 3 6 2 2 3 4" xfId="30449" xr:uid="{00000000-0005-0000-0000-00002F770000}"/>
    <cellStyle name="Percent 3 6 2 2 3 4 2" xfId="30450" xr:uid="{00000000-0005-0000-0000-000030770000}"/>
    <cellStyle name="Percent 3 6 2 2 3 4 3" xfId="30451" xr:uid="{00000000-0005-0000-0000-000031770000}"/>
    <cellStyle name="Percent 3 6 2 2 3 4 4" xfId="30452" xr:uid="{00000000-0005-0000-0000-000032770000}"/>
    <cellStyle name="Percent 3 6 2 2 3 5" xfId="30453" xr:uid="{00000000-0005-0000-0000-000033770000}"/>
    <cellStyle name="Percent 3 6 2 2 3 5 2" xfId="30454" xr:uid="{00000000-0005-0000-0000-000034770000}"/>
    <cellStyle name="Percent 3 6 2 2 3 5 3" xfId="30455" xr:uid="{00000000-0005-0000-0000-000035770000}"/>
    <cellStyle name="Percent 3 6 2 2 3 5 4" xfId="30456" xr:uid="{00000000-0005-0000-0000-000036770000}"/>
    <cellStyle name="Percent 3 6 2 2 3 6" xfId="30457" xr:uid="{00000000-0005-0000-0000-000037770000}"/>
    <cellStyle name="Percent 3 6 2 2 3 7" xfId="30458" xr:uid="{00000000-0005-0000-0000-000038770000}"/>
    <cellStyle name="Percent 3 6 2 2 3 8" xfId="30459" xr:uid="{00000000-0005-0000-0000-000039770000}"/>
    <cellStyle name="Percent 3 6 2 2 4" xfId="30460" xr:uid="{00000000-0005-0000-0000-00003A770000}"/>
    <cellStyle name="Percent 3 6 2 2 4 2" xfId="30461" xr:uid="{00000000-0005-0000-0000-00003B770000}"/>
    <cellStyle name="Percent 3 6 2 2 4 2 2" xfId="30462" xr:uid="{00000000-0005-0000-0000-00003C770000}"/>
    <cellStyle name="Percent 3 6 2 2 4 2 2 2" xfId="30463" xr:uid="{00000000-0005-0000-0000-00003D770000}"/>
    <cellStyle name="Percent 3 6 2 2 4 2 2 3" xfId="30464" xr:uid="{00000000-0005-0000-0000-00003E770000}"/>
    <cellStyle name="Percent 3 6 2 2 4 2 2 4" xfId="30465" xr:uid="{00000000-0005-0000-0000-00003F770000}"/>
    <cellStyle name="Percent 3 6 2 2 4 2 3" xfId="30466" xr:uid="{00000000-0005-0000-0000-000040770000}"/>
    <cellStyle name="Percent 3 6 2 2 4 2 3 2" xfId="30467" xr:uid="{00000000-0005-0000-0000-000041770000}"/>
    <cellStyle name="Percent 3 6 2 2 4 2 3 3" xfId="30468" xr:uid="{00000000-0005-0000-0000-000042770000}"/>
    <cellStyle name="Percent 3 6 2 2 4 2 3 4" xfId="30469" xr:uid="{00000000-0005-0000-0000-000043770000}"/>
    <cellStyle name="Percent 3 6 2 2 4 2 4" xfId="30470" xr:uid="{00000000-0005-0000-0000-000044770000}"/>
    <cellStyle name="Percent 3 6 2 2 4 2 5" xfId="30471" xr:uid="{00000000-0005-0000-0000-000045770000}"/>
    <cellStyle name="Percent 3 6 2 2 4 2 6" xfId="30472" xr:uid="{00000000-0005-0000-0000-000046770000}"/>
    <cellStyle name="Percent 3 6 2 2 4 3" xfId="30473" xr:uid="{00000000-0005-0000-0000-000047770000}"/>
    <cellStyle name="Percent 3 6 2 2 4 3 2" xfId="30474" xr:uid="{00000000-0005-0000-0000-000048770000}"/>
    <cellStyle name="Percent 3 6 2 2 4 3 2 2" xfId="30475" xr:uid="{00000000-0005-0000-0000-000049770000}"/>
    <cellStyle name="Percent 3 6 2 2 4 3 2 3" xfId="30476" xr:uid="{00000000-0005-0000-0000-00004A770000}"/>
    <cellStyle name="Percent 3 6 2 2 4 3 2 4" xfId="30477" xr:uid="{00000000-0005-0000-0000-00004B770000}"/>
    <cellStyle name="Percent 3 6 2 2 4 3 3" xfId="30478" xr:uid="{00000000-0005-0000-0000-00004C770000}"/>
    <cellStyle name="Percent 3 6 2 2 4 3 3 2" xfId="30479" xr:uid="{00000000-0005-0000-0000-00004D770000}"/>
    <cellStyle name="Percent 3 6 2 2 4 3 3 3" xfId="30480" xr:uid="{00000000-0005-0000-0000-00004E770000}"/>
    <cellStyle name="Percent 3 6 2 2 4 3 3 4" xfId="30481" xr:uid="{00000000-0005-0000-0000-00004F770000}"/>
    <cellStyle name="Percent 3 6 2 2 4 3 4" xfId="30482" xr:uid="{00000000-0005-0000-0000-000050770000}"/>
    <cellStyle name="Percent 3 6 2 2 4 3 5" xfId="30483" xr:uid="{00000000-0005-0000-0000-000051770000}"/>
    <cellStyle name="Percent 3 6 2 2 4 3 6" xfId="30484" xr:uid="{00000000-0005-0000-0000-000052770000}"/>
    <cellStyle name="Percent 3 6 2 2 4 4" xfId="30485" xr:uid="{00000000-0005-0000-0000-000053770000}"/>
    <cellStyle name="Percent 3 6 2 2 4 4 2" xfId="30486" xr:uid="{00000000-0005-0000-0000-000054770000}"/>
    <cellStyle name="Percent 3 6 2 2 4 4 3" xfId="30487" xr:uid="{00000000-0005-0000-0000-000055770000}"/>
    <cellStyle name="Percent 3 6 2 2 4 4 4" xfId="30488" xr:uid="{00000000-0005-0000-0000-000056770000}"/>
    <cellStyle name="Percent 3 6 2 2 4 5" xfId="30489" xr:uid="{00000000-0005-0000-0000-000057770000}"/>
    <cellStyle name="Percent 3 6 2 2 4 5 2" xfId="30490" xr:uid="{00000000-0005-0000-0000-000058770000}"/>
    <cellStyle name="Percent 3 6 2 2 4 5 3" xfId="30491" xr:uid="{00000000-0005-0000-0000-000059770000}"/>
    <cellStyle name="Percent 3 6 2 2 4 5 4" xfId="30492" xr:uid="{00000000-0005-0000-0000-00005A770000}"/>
    <cellStyle name="Percent 3 6 2 2 4 6" xfId="30493" xr:uid="{00000000-0005-0000-0000-00005B770000}"/>
    <cellStyle name="Percent 3 6 2 2 4 7" xfId="30494" xr:uid="{00000000-0005-0000-0000-00005C770000}"/>
    <cellStyle name="Percent 3 6 2 2 4 8" xfId="30495" xr:uid="{00000000-0005-0000-0000-00005D770000}"/>
    <cellStyle name="Percent 3 6 2 2 5" xfId="30496" xr:uid="{00000000-0005-0000-0000-00005E770000}"/>
    <cellStyle name="Percent 3 6 2 2 5 2" xfId="30497" xr:uid="{00000000-0005-0000-0000-00005F770000}"/>
    <cellStyle name="Percent 3 6 2 2 5 2 2" xfId="30498" xr:uid="{00000000-0005-0000-0000-000060770000}"/>
    <cellStyle name="Percent 3 6 2 2 5 2 2 2" xfId="30499" xr:uid="{00000000-0005-0000-0000-000061770000}"/>
    <cellStyle name="Percent 3 6 2 2 5 2 2 3" xfId="30500" xr:uid="{00000000-0005-0000-0000-000062770000}"/>
    <cellStyle name="Percent 3 6 2 2 5 2 2 4" xfId="30501" xr:uid="{00000000-0005-0000-0000-000063770000}"/>
    <cellStyle name="Percent 3 6 2 2 5 2 3" xfId="30502" xr:uid="{00000000-0005-0000-0000-000064770000}"/>
    <cellStyle name="Percent 3 6 2 2 5 2 3 2" xfId="30503" xr:uid="{00000000-0005-0000-0000-000065770000}"/>
    <cellStyle name="Percent 3 6 2 2 5 2 3 3" xfId="30504" xr:uid="{00000000-0005-0000-0000-000066770000}"/>
    <cellStyle name="Percent 3 6 2 2 5 2 3 4" xfId="30505" xr:uid="{00000000-0005-0000-0000-000067770000}"/>
    <cellStyle name="Percent 3 6 2 2 5 2 4" xfId="30506" xr:uid="{00000000-0005-0000-0000-000068770000}"/>
    <cellStyle name="Percent 3 6 2 2 5 2 5" xfId="30507" xr:uid="{00000000-0005-0000-0000-000069770000}"/>
    <cellStyle name="Percent 3 6 2 2 5 2 6" xfId="30508" xr:uid="{00000000-0005-0000-0000-00006A770000}"/>
    <cellStyle name="Percent 3 6 2 2 5 3" xfId="30509" xr:uid="{00000000-0005-0000-0000-00006B770000}"/>
    <cellStyle name="Percent 3 6 2 2 5 3 2" xfId="30510" xr:uid="{00000000-0005-0000-0000-00006C770000}"/>
    <cellStyle name="Percent 3 6 2 2 5 3 2 2" xfId="30511" xr:uid="{00000000-0005-0000-0000-00006D770000}"/>
    <cellStyle name="Percent 3 6 2 2 5 3 2 3" xfId="30512" xr:uid="{00000000-0005-0000-0000-00006E770000}"/>
    <cellStyle name="Percent 3 6 2 2 5 3 2 4" xfId="30513" xr:uid="{00000000-0005-0000-0000-00006F770000}"/>
    <cellStyle name="Percent 3 6 2 2 5 3 3" xfId="30514" xr:uid="{00000000-0005-0000-0000-000070770000}"/>
    <cellStyle name="Percent 3 6 2 2 5 3 3 2" xfId="30515" xr:uid="{00000000-0005-0000-0000-000071770000}"/>
    <cellStyle name="Percent 3 6 2 2 5 3 3 3" xfId="30516" xr:uid="{00000000-0005-0000-0000-000072770000}"/>
    <cellStyle name="Percent 3 6 2 2 5 3 3 4" xfId="30517" xr:uid="{00000000-0005-0000-0000-000073770000}"/>
    <cellStyle name="Percent 3 6 2 2 5 3 4" xfId="30518" xr:uid="{00000000-0005-0000-0000-000074770000}"/>
    <cellStyle name="Percent 3 6 2 2 5 3 5" xfId="30519" xr:uid="{00000000-0005-0000-0000-000075770000}"/>
    <cellStyle name="Percent 3 6 2 2 5 3 6" xfId="30520" xr:uid="{00000000-0005-0000-0000-000076770000}"/>
    <cellStyle name="Percent 3 6 2 2 5 4" xfId="30521" xr:uid="{00000000-0005-0000-0000-000077770000}"/>
    <cellStyle name="Percent 3 6 2 2 5 4 2" xfId="30522" xr:uid="{00000000-0005-0000-0000-000078770000}"/>
    <cellStyle name="Percent 3 6 2 2 5 4 3" xfId="30523" xr:uid="{00000000-0005-0000-0000-000079770000}"/>
    <cellStyle name="Percent 3 6 2 2 5 4 4" xfId="30524" xr:uid="{00000000-0005-0000-0000-00007A770000}"/>
    <cellStyle name="Percent 3 6 2 2 5 5" xfId="30525" xr:uid="{00000000-0005-0000-0000-00007B770000}"/>
    <cellStyle name="Percent 3 6 2 2 5 5 2" xfId="30526" xr:uid="{00000000-0005-0000-0000-00007C770000}"/>
    <cellStyle name="Percent 3 6 2 2 5 5 3" xfId="30527" xr:uid="{00000000-0005-0000-0000-00007D770000}"/>
    <cellStyle name="Percent 3 6 2 2 5 5 4" xfId="30528" xr:uid="{00000000-0005-0000-0000-00007E770000}"/>
    <cellStyle name="Percent 3 6 2 2 5 6" xfId="30529" xr:uid="{00000000-0005-0000-0000-00007F770000}"/>
    <cellStyle name="Percent 3 6 2 2 5 7" xfId="30530" xr:uid="{00000000-0005-0000-0000-000080770000}"/>
    <cellStyle name="Percent 3 6 2 2 5 8" xfId="30531" xr:uid="{00000000-0005-0000-0000-000081770000}"/>
    <cellStyle name="Percent 3 6 2 2 6" xfId="30532" xr:uid="{00000000-0005-0000-0000-000082770000}"/>
    <cellStyle name="Percent 3 6 2 2 6 2" xfId="30533" xr:uid="{00000000-0005-0000-0000-000083770000}"/>
    <cellStyle name="Percent 3 6 2 2 6 2 2" xfId="30534" xr:uid="{00000000-0005-0000-0000-000084770000}"/>
    <cellStyle name="Percent 3 6 2 2 6 2 3" xfId="30535" xr:uid="{00000000-0005-0000-0000-000085770000}"/>
    <cellStyle name="Percent 3 6 2 2 6 2 4" xfId="30536" xr:uid="{00000000-0005-0000-0000-000086770000}"/>
    <cellStyle name="Percent 3 6 2 2 6 3" xfId="30537" xr:uid="{00000000-0005-0000-0000-000087770000}"/>
    <cellStyle name="Percent 3 6 2 2 6 3 2" xfId="30538" xr:uid="{00000000-0005-0000-0000-000088770000}"/>
    <cellStyle name="Percent 3 6 2 2 6 3 3" xfId="30539" xr:uid="{00000000-0005-0000-0000-000089770000}"/>
    <cellStyle name="Percent 3 6 2 2 6 3 4" xfId="30540" xr:uid="{00000000-0005-0000-0000-00008A770000}"/>
    <cellStyle name="Percent 3 6 2 2 6 4" xfId="30541" xr:uid="{00000000-0005-0000-0000-00008B770000}"/>
    <cellStyle name="Percent 3 6 2 2 6 5" xfId="30542" xr:uid="{00000000-0005-0000-0000-00008C770000}"/>
    <cellStyle name="Percent 3 6 2 2 6 6" xfId="30543" xr:uid="{00000000-0005-0000-0000-00008D770000}"/>
    <cellStyle name="Percent 3 6 2 2 7" xfId="30544" xr:uid="{00000000-0005-0000-0000-00008E770000}"/>
    <cellStyle name="Percent 3 6 2 2 7 2" xfId="30545" xr:uid="{00000000-0005-0000-0000-00008F770000}"/>
    <cellStyle name="Percent 3 6 2 2 7 2 2" xfId="30546" xr:uid="{00000000-0005-0000-0000-000090770000}"/>
    <cellStyle name="Percent 3 6 2 2 7 2 3" xfId="30547" xr:uid="{00000000-0005-0000-0000-000091770000}"/>
    <cellStyle name="Percent 3 6 2 2 7 2 4" xfId="30548" xr:uid="{00000000-0005-0000-0000-000092770000}"/>
    <cellStyle name="Percent 3 6 2 2 7 3" xfId="30549" xr:uid="{00000000-0005-0000-0000-000093770000}"/>
    <cellStyle name="Percent 3 6 2 2 7 3 2" xfId="30550" xr:uid="{00000000-0005-0000-0000-000094770000}"/>
    <cellStyle name="Percent 3 6 2 2 7 3 3" xfId="30551" xr:uid="{00000000-0005-0000-0000-000095770000}"/>
    <cellStyle name="Percent 3 6 2 2 7 3 4" xfId="30552" xr:uid="{00000000-0005-0000-0000-000096770000}"/>
    <cellStyle name="Percent 3 6 2 2 7 4" xfId="30553" xr:uid="{00000000-0005-0000-0000-000097770000}"/>
    <cellStyle name="Percent 3 6 2 2 7 5" xfId="30554" xr:uid="{00000000-0005-0000-0000-000098770000}"/>
    <cellStyle name="Percent 3 6 2 2 7 6" xfId="30555" xr:uid="{00000000-0005-0000-0000-000099770000}"/>
    <cellStyle name="Percent 3 6 2 2 8" xfId="30556" xr:uid="{00000000-0005-0000-0000-00009A770000}"/>
    <cellStyle name="Percent 3 6 2 2 8 2" xfId="30557" xr:uid="{00000000-0005-0000-0000-00009B770000}"/>
    <cellStyle name="Percent 3 6 2 2 8 3" xfId="30558" xr:uid="{00000000-0005-0000-0000-00009C770000}"/>
    <cellStyle name="Percent 3 6 2 2 8 4" xfId="30559" xr:uid="{00000000-0005-0000-0000-00009D770000}"/>
    <cellStyle name="Percent 3 6 2 2 9" xfId="30560" xr:uid="{00000000-0005-0000-0000-00009E770000}"/>
    <cellStyle name="Percent 3 6 2 2 9 2" xfId="30561" xr:uid="{00000000-0005-0000-0000-00009F770000}"/>
    <cellStyle name="Percent 3 6 2 2 9 3" xfId="30562" xr:uid="{00000000-0005-0000-0000-0000A0770000}"/>
    <cellStyle name="Percent 3 6 2 2 9 4" xfId="30563" xr:uid="{00000000-0005-0000-0000-0000A1770000}"/>
    <cellStyle name="Percent 3 6 2 3" xfId="30564" xr:uid="{00000000-0005-0000-0000-0000A2770000}"/>
    <cellStyle name="Percent 3 6 2 3 10" xfId="30565" xr:uid="{00000000-0005-0000-0000-0000A3770000}"/>
    <cellStyle name="Percent 3 6 2 3 2" xfId="30566" xr:uid="{00000000-0005-0000-0000-0000A4770000}"/>
    <cellStyle name="Percent 3 6 2 3 2 2" xfId="30567" xr:uid="{00000000-0005-0000-0000-0000A5770000}"/>
    <cellStyle name="Percent 3 6 2 3 2 2 2" xfId="30568" xr:uid="{00000000-0005-0000-0000-0000A6770000}"/>
    <cellStyle name="Percent 3 6 2 3 2 2 2 2" xfId="30569" xr:uid="{00000000-0005-0000-0000-0000A7770000}"/>
    <cellStyle name="Percent 3 6 2 3 2 2 2 3" xfId="30570" xr:uid="{00000000-0005-0000-0000-0000A8770000}"/>
    <cellStyle name="Percent 3 6 2 3 2 2 2 4" xfId="30571" xr:uid="{00000000-0005-0000-0000-0000A9770000}"/>
    <cellStyle name="Percent 3 6 2 3 2 2 3" xfId="30572" xr:uid="{00000000-0005-0000-0000-0000AA770000}"/>
    <cellStyle name="Percent 3 6 2 3 2 2 3 2" xfId="30573" xr:uid="{00000000-0005-0000-0000-0000AB770000}"/>
    <cellStyle name="Percent 3 6 2 3 2 2 3 3" xfId="30574" xr:uid="{00000000-0005-0000-0000-0000AC770000}"/>
    <cellStyle name="Percent 3 6 2 3 2 2 3 4" xfId="30575" xr:uid="{00000000-0005-0000-0000-0000AD770000}"/>
    <cellStyle name="Percent 3 6 2 3 2 2 4" xfId="30576" xr:uid="{00000000-0005-0000-0000-0000AE770000}"/>
    <cellStyle name="Percent 3 6 2 3 2 2 5" xfId="30577" xr:uid="{00000000-0005-0000-0000-0000AF770000}"/>
    <cellStyle name="Percent 3 6 2 3 2 2 6" xfId="30578" xr:uid="{00000000-0005-0000-0000-0000B0770000}"/>
    <cellStyle name="Percent 3 6 2 3 2 3" xfId="30579" xr:uid="{00000000-0005-0000-0000-0000B1770000}"/>
    <cellStyle name="Percent 3 6 2 3 2 3 2" xfId="30580" xr:uid="{00000000-0005-0000-0000-0000B2770000}"/>
    <cellStyle name="Percent 3 6 2 3 2 3 2 2" xfId="30581" xr:uid="{00000000-0005-0000-0000-0000B3770000}"/>
    <cellStyle name="Percent 3 6 2 3 2 3 2 3" xfId="30582" xr:uid="{00000000-0005-0000-0000-0000B4770000}"/>
    <cellStyle name="Percent 3 6 2 3 2 3 2 4" xfId="30583" xr:uid="{00000000-0005-0000-0000-0000B5770000}"/>
    <cellStyle name="Percent 3 6 2 3 2 3 3" xfId="30584" xr:uid="{00000000-0005-0000-0000-0000B6770000}"/>
    <cellStyle name="Percent 3 6 2 3 2 3 3 2" xfId="30585" xr:uid="{00000000-0005-0000-0000-0000B7770000}"/>
    <cellStyle name="Percent 3 6 2 3 2 3 3 3" xfId="30586" xr:uid="{00000000-0005-0000-0000-0000B8770000}"/>
    <cellStyle name="Percent 3 6 2 3 2 3 3 4" xfId="30587" xr:uid="{00000000-0005-0000-0000-0000B9770000}"/>
    <cellStyle name="Percent 3 6 2 3 2 3 4" xfId="30588" xr:uid="{00000000-0005-0000-0000-0000BA770000}"/>
    <cellStyle name="Percent 3 6 2 3 2 3 5" xfId="30589" xr:uid="{00000000-0005-0000-0000-0000BB770000}"/>
    <cellStyle name="Percent 3 6 2 3 2 3 6" xfId="30590" xr:uid="{00000000-0005-0000-0000-0000BC770000}"/>
    <cellStyle name="Percent 3 6 2 3 2 4" xfId="30591" xr:uid="{00000000-0005-0000-0000-0000BD770000}"/>
    <cellStyle name="Percent 3 6 2 3 2 4 2" xfId="30592" xr:uid="{00000000-0005-0000-0000-0000BE770000}"/>
    <cellStyle name="Percent 3 6 2 3 2 4 3" xfId="30593" xr:uid="{00000000-0005-0000-0000-0000BF770000}"/>
    <cellStyle name="Percent 3 6 2 3 2 4 4" xfId="30594" xr:uid="{00000000-0005-0000-0000-0000C0770000}"/>
    <cellStyle name="Percent 3 6 2 3 2 5" xfId="30595" xr:uid="{00000000-0005-0000-0000-0000C1770000}"/>
    <cellStyle name="Percent 3 6 2 3 2 5 2" xfId="30596" xr:uid="{00000000-0005-0000-0000-0000C2770000}"/>
    <cellStyle name="Percent 3 6 2 3 2 5 3" xfId="30597" xr:uid="{00000000-0005-0000-0000-0000C3770000}"/>
    <cellStyle name="Percent 3 6 2 3 2 5 4" xfId="30598" xr:uid="{00000000-0005-0000-0000-0000C4770000}"/>
    <cellStyle name="Percent 3 6 2 3 2 6" xfId="30599" xr:uid="{00000000-0005-0000-0000-0000C5770000}"/>
    <cellStyle name="Percent 3 6 2 3 2 7" xfId="30600" xr:uid="{00000000-0005-0000-0000-0000C6770000}"/>
    <cellStyle name="Percent 3 6 2 3 2 8" xfId="30601" xr:uid="{00000000-0005-0000-0000-0000C7770000}"/>
    <cellStyle name="Percent 3 6 2 3 3" xfId="30602" xr:uid="{00000000-0005-0000-0000-0000C8770000}"/>
    <cellStyle name="Percent 3 6 2 3 3 2" xfId="30603" xr:uid="{00000000-0005-0000-0000-0000C9770000}"/>
    <cellStyle name="Percent 3 6 2 3 3 2 2" xfId="30604" xr:uid="{00000000-0005-0000-0000-0000CA770000}"/>
    <cellStyle name="Percent 3 6 2 3 3 2 2 2" xfId="30605" xr:uid="{00000000-0005-0000-0000-0000CB770000}"/>
    <cellStyle name="Percent 3 6 2 3 3 2 2 3" xfId="30606" xr:uid="{00000000-0005-0000-0000-0000CC770000}"/>
    <cellStyle name="Percent 3 6 2 3 3 2 2 4" xfId="30607" xr:uid="{00000000-0005-0000-0000-0000CD770000}"/>
    <cellStyle name="Percent 3 6 2 3 3 2 3" xfId="30608" xr:uid="{00000000-0005-0000-0000-0000CE770000}"/>
    <cellStyle name="Percent 3 6 2 3 3 2 3 2" xfId="30609" xr:uid="{00000000-0005-0000-0000-0000CF770000}"/>
    <cellStyle name="Percent 3 6 2 3 3 2 3 3" xfId="30610" xr:uid="{00000000-0005-0000-0000-0000D0770000}"/>
    <cellStyle name="Percent 3 6 2 3 3 2 3 4" xfId="30611" xr:uid="{00000000-0005-0000-0000-0000D1770000}"/>
    <cellStyle name="Percent 3 6 2 3 3 2 4" xfId="30612" xr:uid="{00000000-0005-0000-0000-0000D2770000}"/>
    <cellStyle name="Percent 3 6 2 3 3 2 5" xfId="30613" xr:uid="{00000000-0005-0000-0000-0000D3770000}"/>
    <cellStyle name="Percent 3 6 2 3 3 2 6" xfId="30614" xr:uid="{00000000-0005-0000-0000-0000D4770000}"/>
    <cellStyle name="Percent 3 6 2 3 3 3" xfId="30615" xr:uid="{00000000-0005-0000-0000-0000D5770000}"/>
    <cellStyle name="Percent 3 6 2 3 3 3 2" xfId="30616" xr:uid="{00000000-0005-0000-0000-0000D6770000}"/>
    <cellStyle name="Percent 3 6 2 3 3 3 2 2" xfId="30617" xr:uid="{00000000-0005-0000-0000-0000D7770000}"/>
    <cellStyle name="Percent 3 6 2 3 3 3 2 3" xfId="30618" xr:uid="{00000000-0005-0000-0000-0000D8770000}"/>
    <cellStyle name="Percent 3 6 2 3 3 3 2 4" xfId="30619" xr:uid="{00000000-0005-0000-0000-0000D9770000}"/>
    <cellStyle name="Percent 3 6 2 3 3 3 3" xfId="30620" xr:uid="{00000000-0005-0000-0000-0000DA770000}"/>
    <cellStyle name="Percent 3 6 2 3 3 3 3 2" xfId="30621" xr:uid="{00000000-0005-0000-0000-0000DB770000}"/>
    <cellStyle name="Percent 3 6 2 3 3 3 3 3" xfId="30622" xr:uid="{00000000-0005-0000-0000-0000DC770000}"/>
    <cellStyle name="Percent 3 6 2 3 3 3 3 4" xfId="30623" xr:uid="{00000000-0005-0000-0000-0000DD770000}"/>
    <cellStyle name="Percent 3 6 2 3 3 3 4" xfId="30624" xr:uid="{00000000-0005-0000-0000-0000DE770000}"/>
    <cellStyle name="Percent 3 6 2 3 3 3 5" xfId="30625" xr:uid="{00000000-0005-0000-0000-0000DF770000}"/>
    <cellStyle name="Percent 3 6 2 3 3 3 6" xfId="30626" xr:uid="{00000000-0005-0000-0000-0000E0770000}"/>
    <cellStyle name="Percent 3 6 2 3 3 4" xfId="30627" xr:uid="{00000000-0005-0000-0000-0000E1770000}"/>
    <cellStyle name="Percent 3 6 2 3 3 4 2" xfId="30628" xr:uid="{00000000-0005-0000-0000-0000E2770000}"/>
    <cellStyle name="Percent 3 6 2 3 3 4 3" xfId="30629" xr:uid="{00000000-0005-0000-0000-0000E3770000}"/>
    <cellStyle name="Percent 3 6 2 3 3 4 4" xfId="30630" xr:uid="{00000000-0005-0000-0000-0000E4770000}"/>
    <cellStyle name="Percent 3 6 2 3 3 5" xfId="30631" xr:uid="{00000000-0005-0000-0000-0000E5770000}"/>
    <cellStyle name="Percent 3 6 2 3 3 5 2" xfId="30632" xr:uid="{00000000-0005-0000-0000-0000E6770000}"/>
    <cellStyle name="Percent 3 6 2 3 3 5 3" xfId="30633" xr:uid="{00000000-0005-0000-0000-0000E7770000}"/>
    <cellStyle name="Percent 3 6 2 3 3 5 4" xfId="30634" xr:uid="{00000000-0005-0000-0000-0000E8770000}"/>
    <cellStyle name="Percent 3 6 2 3 3 6" xfId="30635" xr:uid="{00000000-0005-0000-0000-0000E9770000}"/>
    <cellStyle name="Percent 3 6 2 3 3 7" xfId="30636" xr:uid="{00000000-0005-0000-0000-0000EA770000}"/>
    <cellStyle name="Percent 3 6 2 3 3 8" xfId="30637" xr:uid="{00000000-0005-0000-0000-0000EB770000}"/>
    <cellStyle name="Percent 3 6 2 3 4" xfId="30638" xr:uid="{00000000-0005-0000-0000-0000EC770000}"/>
    <cellStyle name="Percent 3 6 2 3 4 2" xfId="30639" xr:uid="{00000000-0005-0000-0000-0000ED770000}"/>
    <cellStyle name="Percent 3 6 2 3 4 2 2" xfId="30640" xr:uid="{00000000-0005-0000-0000-0000EE770000}"/>
    <cellStyle name="Percent 3 6 2 3 4 2 3" xfId="30641" xr:uid="{00000000-0005-0000-0000-0000EF770000}"/>
    <cellStyle name="Percent 3 6 2 3 4 2 4" xfId="30642" xr:uid="{00000000-0005-0000-0000-0000F0770000}"/>
    <cellStyle name="Percent 3 6 2 3 4 3" xfId="30643" xr:uid="{00000000-0005-0000-0000-0000F1770000}"/>
    <cellStyle name="Percent 3 6 2 3 4 3 2" xfId="30644" xr:uid="{00000000-0005-0000-0000-0000F2770000}"/>
    <cellStyle name="Percent 3 6 2 3 4 3 3" xfId="30645" xr:uid="{00000000-0005-0000-0000-0000F3770000}"/>
    <cellStyle name="Percent 3 6 2 3 4 3 4" xfId="30646" xr:uid="{00000000-0005-0000-0000-0000F4770000}"/>
    <cellStyle name="Percent 3 6 2 3 4 4" xfId="30647" xr:uid="{00000000-0005-0000-0000-0000F5770000}"/>
    <cellStyle name="Percent 3 6 2 3 4 5" xfId="30648" xr:uid="{00000000-0005-0000-0000-0000F6770000}"/>
    <cellStyle name="Percent 3 6 2 3 4 6" xfId="30649" xr:uid="{00000000-0005-0000-0000-0000F7770000}"/>
    <cellStyle name="Percent 3 6 2 3 5" xfId="30650" xr:uid="{00000000-0005-0000-0000-0000F8770000}"/>
    <cellStyle name="Percent 3 6 2 3 5 2" xfId="30651" xr:uid="{00000000-0005-0000-0000-0000F9770000}"/>
    <cellStyle name="Percent 3 6 2 3 5 2 2" xfId="30652" xr:uid="{00000000-0005-0000-0000-0000FA770000}"/>
    <cellStyle name="Percent 3 6 2 3 5 2 3" xfId="30653" xr:uid="{00000000-0005-0000-0000-0000FB770000}"/>
    <cellStyle name="Percent 3 6 2 3 5 2 4" xfId="30654" xr:uid="{00000000-0005-0000-0000-0000FC770000}"/>
    <cellStyle name="Percent 3 6 2 3 5 3" xfId="30655" xr:uid="{00000000-0005-0000-0000-0000FD770000}"/>
    <cellStyle name="Percent 3 6 2 3 5 3 2" xfId="30656" xr:uid="{00000000-0005-0000-0000-0000FE770000}"/>
    <cellStyle name="Percent 3 6 2 3 5 3 3" xfId="30657" xr:uid="{00000000-0005-0000-0000-0000FF770000}"/>
    <cellStyle name="Percent 3 6 2 3 5 3 4" xfId="30658" xr:uid="{00000000-0005-0000-0000-000000780000}"/>
    <cellStyle name="Percent 3 6 2 3 5 4" xfId="30659" xr:uid="{00000000-0005-0000-0000-000001780000}"/>
    <cellStyle name="Percent 3 6 2 3 5 5" xfId="30660" xr:uid="{00000000-0005-0000-0000-000002780000}"/>
    <cellStyle name="Percent 3 6 2 3 5 6" xfId="30661" xr:uid="{00000000-0005-0000-0000-000003780000}"/>
    <cellStyle name="Percent 3 6 2 3 6" xfId="30662" xr:uid="{00000000-0005-0000-0000-000004780000}"/>
    <cellStyle name="Percent 3 6 2 3 6 2" xfId="30663" xr:uid="{00000000-0005-0000-0000-000005780000}"/>
    <cellStyle name="Percent 3 6 2 3 6 3" xfId="30664" xr:uid="{00000000-0005-0000-0000-000006780000}"/>
    <cellStyle name="Percent 3 6 2 3 6 4" xfId="30665" xr:uid="{00000000-0005-0000-0000-000007780000}"/>
    <cellStyle name="Percent 3 6 2 3 7" xfId="30666" xr:uid="{00000000-0005-0000-0000-000008780000}"/>
    <cellStyle name="Percent 3 6 2 3 7 2" xfId="30667" xr:uid="{00000000-0005-0000-0000-000009780000}"/>
    <cellStyle name="Percent 3 6 2 3 7 3" xfId="30668" xr:uid="{00000000-0005-0000-0000-00000A780000}"/>
    <cellStyle name="Percent 3 6 2 3 7 4" xfId="30669" xr:uid="{00000000-0005-0000-0000-00000B780000}"/>
    <cellStyle name="Percent 3 6 2 3 8" xfId="30670" xr:uid="{00000000-0005-0000-0000-00000C780000}"/>
    <cellStyle name="Percent 3 6 2 3 9" xfId="30671" xr:uid="{00000000-0005-0000-0000-00000D780000}"/>
    <cellStyle name="Percent 3 6 2 4" xfId="30672" xr:uid="{00000000-0005-0000-0000-00000E780000}"/>
    <cellStyle name="Percent 3 6 2 4 2" xfId="30673" xr:uid="{00000000-0005-0000-0000-00000F780000}"/>
    <cellStyle name="Percent 3 6 2 4 2 2" xfId="30674" xr:uid="{00000000-0005-0000-0000-000010780000}"/>
    <cellStyle name="Percent 3 6 2 4 2 2 2" xfId="30675" xr:uid="{00000000-0005-0000-0000-000011780000}"/>
    <cellStyle name="Percent 3 6 2 4 2 2 3" xfId="30676" xr:uid="{00000000-0005-0000-0000-000012780000}"/>
    <cellStyle name="Percent 3 6 2 4 2 2 4" xfId="30677" xr:uid="{00000000-0005-0000-0000-000013780000}"/>
    <cellStyle name="Percent 3 6 2 4 2 3" xfId="30678" xr:uid="{00000000-0005-0000-0000-000014780000}"/>
    <cellStyle name="Percent 3 6 2 4 2 3 2" xfId="30679" xr:uid="{00000000-0005-0000-0000-000015780000}"/>
    <cellStyle name="Percent 3 6 2 4 2 3 3" xfId="30680" xr:uid="{00000000-0005-0000-0000-000016780000}"/>
    <cellStyle name="Percent 3 6 2 4 2 3 4" xfId="30681" xr:uid="{00000000-0005-0000-0000-000017780000}"/>
    <cellStyle name="Percent 3 6 2 4 2 4" xfId="30682" xr:uid="{00000000-0005-0000-0000-000018780000}"/>
    <cellStyle name="Percent 3 6 2 4 2 5" xfId="30683" xr:uid="{00000000-0005-0000-0000-000019780000}"/>
    <cellStyle name="Percent 3 6 2 4 2 6" xfId="30684" xr:uid="{00000000-0005-0000-0000-00001A780000}"/>
    <cellStyle name="Percent 3 6 2 4 3" xfId="30685" xr:uid="{00000000-0005-0000-0000-00001B780000}"/>
    <cellStyle name="Percent 3 6 2 4 3 2" xfId="30686" xr:uid="{00000000-0005-0000-0000-00001C780000}"/>
    <cellStyle name="Percent 3 6 2 4 3 2 2" xfId="30687" xr:uid="{00000000-0005-0000-0000-00001D780000}"/>
    <cellStyle name="Percent 3 6 2 4 3 2 3" xfId="30688" xr:uid="{00000000-0005-0000-0000-00001E780000}"/>
    <cellStyle name="Percent 3 6 2 4 3 2 4" xfId="30689" xr:uid="{00000000-0005-0000-0000-00001F780000}"/>
    <cellStyle name="Percent 3 6 2 4 3 3" xfId="30690" xr:uid="{00000000-0005-0000-0000-000020780000}"/>
    <cellStyle name="Percent 3 6 2 4 3 3 2" xfId="30691" xr:uid="{00000000-0005-0000-0000-000021780000}"/>
    <cellStyle name="Percent 3 6 2 4 3 3 3" xfId="30692" xr:uid="{00000000-0005-0000-0000-000022780000}"/>
    <cellStyle name="Percent 3 6 2 4 3 3 4" xfId="30693" xr:uid="{00000000-0005-0000-0000-000023780000}"/>
    <cellStyle name="Percent 3 6 2 4 3 4" xfId="30694" xr:uid="{00000000-0005-0000-0000-000024780000}"/>
    <cellStyle name="Percent 3 6 2 4 3 5" xfId="30695" xr:uid="{00000000-0005-0000-0000-000025780000}"/>
    <cellStyle name="Percent 3 6 2 4 3 6" xfId="30696" xr:uid="{00000000-0005-0000-0000-000026780000}"/>
    <cellStyle name="Percent 3 6 2 4 4" xfId="30697" xr:uid="{00000000-0005-0000-0000-000027780000}"/>
    <cellStyle name="Percent 3 6 2 4 4 2" xfId="30698" xr:uid="{00000000-0005-0000-0000-000028780000}"/>
    <cellStyle name="Percent 3 6 2 4 4 3" xfId="30699" xr:uid="{00000000-0005-0000-0000-000029780000}"/>
    <cellStyle name="Percent 3 6 2 4 4 4" xfId="30700" xr:uid="{00000000-0005-0000-0000-00002A780000}"/>
    <cellStyle name="Percent 3 6 2 4 5" xfId="30701" xr:uid="{00000000-0005-0000-0000-00002B780000}"/>
    <cellStyle name="Percent 3 6 2 4 5 2" xfId="30702" xr:uid="{00000000-0005-0000-0000-00002C780000}"/>
    <cellStyle name="Percent 3 6 2 4 5 3" xfId="30703" xr:uid="{00000000-0005-0000-0000-00002D780000}"/>
    <cellStyle name="Percent 3 6 2 4 5 4" xfId="30704" xr:uid="{00000000-0005-0000-0000-00002E780000}"/>
    <cellStyle name="Percent 3 6 2 4 6" xfId="30705" xr:uid="{00000000-0005-0000-0000-00002F780000}"/>
    <cellStyle name="Percent 3 6 2 4 7" xfId="30706" xr:uid="{00000000-0005-0000-0000-000030780000}"/>
    <cellStyle name="Percent 3 6 2 4 8" xfId="30707" xr:uid="{00000000-0005-0000-0000-000031780000}"/>
    <cellStyle name="Percent 3 6 2 5" xfId="30708" xr:uid="{00000000-0005-0000-0000-000032780000}"/>
    <cellStyle name="Percent 3 6 2 5 2" xfId="30709" xr:uid="{00000000-0005-0000-0000-000033780000}"/>
    <cellStyle name="Percent 3 6 2 5 2 2" xfId="30710" xr:uid="{00000000-0005-0000-0000-000034780000}"/>
    <cellStyle name="Percent 3 6 2 5 2 2 2" xfId="30711" xr:uid="{00000000-0005-0000-0000-000035780000}"/>
    <cellStyle name="Percent 3 6 2 5 2 2 3" xfId="30712" xr:uid="{00000000-0005-0000-0000-000036780000}"/>
    <cellStyle name="Percent 3 6 2 5 2 2 4" xfId="30713" xr:uid="{00000000-0005-0000-0000-000037780000}"/>
    <cellStyle name="Percent 3 6 2 5 2 3" xfId="30714" xr:uid="{00000000-0005-0000-0000-000038780000}"/>
    <cellStyle name="Percent 3 6 2 5 2 3 2" xfId="30715" xr:uid="{00000000-0005-0000-0000-000039780000}"/>
    <cellStyle name="Percent 3 6 2 5 2 3 3" xfId="30716" xr:uid="{00000000-0005-0000-0000-00003A780000}"/>
    <cellStyle name="Percent 3 6 2 5 2 3 4" xfId="30717" xr:uid="{00000000-0005-0000-0000-00003B780000}"/>
    <cellStyle name="Percent 3 6 2 5 2 4" xfId="30718" xr:uid="{00000000-0005-0000-0000-00003C780000}"/>
    <cellStyle name="Percent 3 6 2 5 2 5" xfId="30719" xr:uid="{00000000-0005-0000-0000-00003D780000}"/>
    <cellStyle name="Percent 3 6 2 5 2 6" xfId="30720" xr:uid="{00000000-0005-0000-0000-00003E780000}"/>
    <cellStyle name="Percent 3 6 2 5 3" xfId="30721" xr:uid="{00000000-0005-0000-0000-00003F780000}"/>
    <cellStyle name="Percent 3 6 2 5 3 2" xfId="30722" xr:uid="{00000000-0005-0000-0000-000040780000}"/>
    <cellStyle name="Percent 3 6 2 5 3 2 2" xfId="30723" xr:uid="{00000000-0005-0000-0000-000041780000}"/>
    <cellStyle name="Percent 3 6 2 5 3 2 3" xfId="30724" xr:uid="{00000000-0005-0000-0000-000042780000}"/>
    <cellStyle name="Percent 3 6 2 5 3 2 4" xfId="30725" xr:uid="{00000000-0005-0000-0000-000043780000}"/>
    <cellStyle name="Percent 3 6 2 5 3 3" xfId="30726" xr:uid="{00000000-0005-0000-0000-000044780000}"/>
    <cellStyle name="Percent 3 6 2 5 3 3 2" xfId="30727" xr:uid="{00000000-0005-0000-0000-000045780000}"/>
    <cellStyle name="Percent 3 6 2 5 3 3 3" xfId="30728" xr:uid="{00000000-0005-0000-0000-000046780000}"/>
    <cellStyle name="Percent 3 6 2 5 3 3 4" xfId="30729" xr:uid="{00000000-0005-0000-0000-000047780000}"/>
    <cellStyle name="Percent 3 6 2 5 3 4" xfId="30730" xr:uid="{00000000-0005-0000-0000-000048780000}"/>
    <cellStyle name="Percent 3 6 2 5 3 5" xfId="30731" xr:uid="{00000000-0005-0000-0000-000049780000}"/>
    <cellStyle name="Percent 3 6 2 5 3 6" xfId="30732" xr:uid="{00000000-0005-0000-0000-00004A780000}"/>
    <cellStyle name="Percent 3 6 2 5 4" xfId="30733" xr:uid="{00000000-0005-0000-0000-00004B780000}"/>
    <cellStyle name="Percent 3 6 2 5 4 2" xfId="30734" xr:uid="{00000000-0005-0000-0000-00004C780000}"/>
    <cellStyle name="Percent 3 6 2 5 4 3" xfId="30735" xr:uid="{00000000-0005-0000-0000-00004D780000}"/>
    <cellStyle name="Percent 3 6 2 5 4 4" xfId="30736" xr:uid="{00000000-0005-0000-0000-00004E780000}"/>
    <cellStyle name="Percent 3 6 2 5 5" xfId="30737" xr:uid="{00000000-0005-0000-0000-00004F780000}"/>
    <cellStyle name="Percent 3 6 2 5 5 2" xfId="30738" xr:uid="{00000000-0005-0000-0000-000050780000}"/>
    <cellStyle name="Percent 3 6 2 5 5 3" xfId="30739" xr:uid="{00000000-0005-0000-0000-000051780000}"/>
    <cellStyle name="Percent 3 6 2 5 5 4" xfId="30740" xr:uid="{00000000-0005-0000-0000-000052780000}"/>
    <cellStyle name="Percent 3 6 2 5 6" xfId="30741" xr:uid="{00000000-0005-0000-0000-000053780000}"/>
    <cellStyle name="Percent 3 6 2 5 7" xfId="30742" xr:uid="{00000000-0005-0000-0000-000054780000}"/>
    <cellStyle name="Percent 3 6 2 5 8" xfId="30743" xr:uid="{00000000-0005-0000-0000-000055780000}"/>
    <cellStyle name="Percent 3 6 2 6" xfId="30744" xr:uid="{00000000-0005-0000-0000-000056780000}"/>
    <cellStyle name="Percent 3 6 2 6 2" xfId="30745" xr:uid="{00000000-0005-0000-0000-000057780000}"/>
    <cellStyle name="Percent 3 6 2 6 2 2" xfId="30746" xr:uid="{00000000-0005-0000-0000-000058780000}"/>
    <cellStyle name="Percent 3 6 2 6 2 2 2" xfId="30747" xr:uid="{00000000-0005-0000-0000-000059780000}"/>
    <cellStyle name="Percent 3 6 2 6 2 2 3" xfId="30748" xr:uid="{00000000-0005-0000-0000-00005A780000}"/>
    <cellStyle name="Percent 3 6 2 6 2 2 4" xfId="30749" xr:uid="{00000000-0005-0000-0000-00005B780000}"/>
    <cellStyle name="Percent 3 6 2 6 2 3" xfId="30750" xr:uid="{00000000-0005-0000-0000-00005C780000}"/>
    <cellStyle name="Percent 3 6 2 6 2 3 2" xfId="30751" xr:uid="{00000000-0005-0000-0000-00005D780000}"/>
    <cellStyle name="Percent 3 6 2 6 2 3 3" xfId="30752" xr:uid="{00000000-0005-0000-0000-00005E780000}"/>
    <cellStyle name="Percent 3 6 2 6 2 3 4" xfId="30753" xr:uid="{00000000-0005-0000-0000-00005F780000}"/>
    <cellStyle name="Percent 3 6 2 6 2 4" xfId="30754" xr:uid="{00000000-0005-0000-0000-000060780000}"/>
    <cellStyle name="Percent 3 6 2 6 2 5" xfId="30755" xr:uid="{00000000-0005-0000-0000-000061780000}"/>
    <cellStyle name="Percent 3 6 2 6 2 6" xfId="30756" xr:uid="{00000000-0005-0000-0000-000062780000}"/>
    <cellStyle name="Percent 3 6 2 6 3" xfId="30757" xr:uid="{00000000-0005-0000-0000-000063780000}"/>
    <cellStyle name="Percent 3 6 2 6 3 2" xfId="30758" xr:uid="{00000000-0005-0000-0000-000064780000}"/>
    <cellStyle name="Percent 3 6 2 6 3 2 2" xfId="30759" xr:uid="{00000000-0005-0000-0000-000065780000}"/>
    <cellStyle name="Percent 3 6 2 6 3 2 3" xfId="30760" xr:uid="{00000000-0005-0000-0000-000066780000}"/>
    <cellStyle name="Percent 3 6 2 6 3 2 4" xfId="30761" xr:uid="{00000000-0005-0000-0000-000067780000}"/>
    <cellStyle name="Percent 3 6 2 6 3 3" xfId="30762" xr:uid="{00000000-0005-0000-0000-000068780000}"/>
    <cellStyle name="Percent 3 6 2 6 3 3 2" xfId="30763" xr:uid="{00000000-0005-0000-0000-000069780000}"/>
    <cellStyle name="Percent 3 6 2 6 3 3 3" xfId="30764" xr:uid="{00000000-0005-0000-0000-00006A780000}"/>
    <cellStyle name="Percent 3 6 2 6 3 3 4" xfId="30765" xr:uid="{00000000-0005-0000-0000-00006B780000}"/>
    <cellStyle name="Percent 3 6 2 6 3 4" xfId="30766" xr:uid="{00000000-0005-0000-0000-00006C780000}"/>
    <cellStyle name="Percent 3 6 2 6 3 5" xfId="30767" xr:uid="{00000000-0005-0000-0000-00006D780000}"/>
    <cellStyle name="Percent 3 6 2 6 3 6" xfId="30768" xr:uid="{00000000-0005-0000-0000-00006E780000}"/>
    <cellStyle name="Percent 3 6 2 6 4" xfId="30769" xr:uid="{00000000-0005-0000-0000-00006F780000}"/>
    <cellStyle name="Percent 3 6 2 6 4 2" xfId="30770" xr:uid="{00000000-0005-0000-0000-000070780000}"/>
    <cellStyle name="Percent 3 6 2 6 4 3" xfId="30771" xr:uid="{00000000-0005-0000-0000-000071780000}"/>
    <cellStyle name="Percent 3 6 2 6 4 4" xfId="30772" xr:uid="{00000000-0005-0000-0000-000072780000}"/>
    <cellStyle name="Percent 3 6 2 6 5" xfId="30773" xr:uid="{00000000-0005-0000-0000-000073780000}"/>
    <cellStyle name="Percent 3 6 2 6 5 2" xfId="30774" xr:uid="{00000000-0005-0000-0000-000074780000}"/>
    <cellStyle name="Percent 3 6 2 6 5 3" xfId="30775" xr:uid="{00000000-0005-0000-0000-000075780000}"/>
    <cellStyle name="Percent 3 6 2 6 5 4" xfId="30776" xr:uid="{00000000-0005-0000-0000-000076780000}"/>
    <cellStyle name="Percent 3 6 2 6 6" xfId="30777" xr:uid="{00000000-0005-0000-0000-000077780000}"/>
    <cellStyle name="Percent 3 6 2 6 7" xfId="30778" xr:uid="{00000000-0005-0000-0000-000078780000}"/>
    <cellStyle name="Percent 3 6 2 6 8" xfId="30779" xr:uid="{00000000-0005-0000-0000-000079780000}"/>
    <cellStyle name="Percent 3 6 2 7" xfId="30780" xr:uid="{00000000-0005-0000-0000-00007A780000}"/>
    <cellStyle name="Percent 3 6 2 7 2" xfId="30781" xr:uid="{00000000-0005-0000-0000-00007B780000}"/>
    <cellStyle name="Percent 3 6 2 7 2 2" xfId="30782" xr:uid="{00000000-0005-0000-0000-00007C780000}"/>
    <cellStyle name="Percent 3 6 2 7 2 3" xfId="30783" xr:uid="{00000000-0005-0000-0000-00007D780000}"/>
    <cellStyle name="Percent 3 6 2 7 2 4" xfId="30784" xr:uid="{00000000-0005-0000-0000-00007E780000}"/>
    <cellStyle name="Percent 3 6 2 7 3" xfId="30785" xr:uid="{00000000-0005-0000-0000-00007F780000}"/>
    <cellStyle name="Percent 3 6 2 7 3 2" xfId="30786" xr:uid="{00000000-0005-0000-0000-000080780000}"/>
    <cellStyle name="Percent 3 6 2 7 3 3" xfId="30787" xr:uid="{00000000-0005-0000-0000-000081780000}"/>
    <cellStyle name="Percent 3 6 2 7 3 4" xfId="30788" xr:uid="{00000000-0005-0000-0000-000082780000}"/>
    <cellStyle name="Percent 3 6 2 7 4" xfId="30789" xr:uid="{00000000-0005-0000-0000-000083780000}"/>
    <cellStyle name="Percent 3 6 2 7 5" xfId="30790" xr:uid="{00000000-0005-0000-0000-000084780000}"/>
    <cellStyle name="Percent 3 6 2 7 6" xfId="30791" xr:uid="{00000000-0005-0000-0000-000085780000}"/>
    <cellStyle name="Percent 3 6 2 8" xfId="30792" xr:uid="{00000000-0005-0000-0000-000086780000}"/>
    <cellStyle name="Percent 3 6 2 8 2" xfId="30793" xr:uid="{00000000-0005-0000-0000-000087780000}"/>
    <cellStyle name="Percent 3 6 2 8 2 2" xfId="30794" xr:uid="{00000000-0005-0000-0000-000088780000}"/>
    <cellStyle name="Percent 3 6 2 8 2 3" xfId="30795" xr:uid="{00000000-0005-0000-0000-000089780000}"/>
    <cellStyle name="Percent 3 6 2 8 2 4" xfId="30796" xr:uid="{00000000-0005-0000-0000-00008A780000}"/>
    <cellStyle name="Percent 3 6 2 8 3" xfId="30797" xr:uid="{00000000-0005-0000-0000-00008B780000}"/>
    <cellStyle name="Percent 3 6 2 8 3 2" xfId="30798" xr:uid="{00000000-0005-0000-0000-00008C780000}"/>
    <cellStyle name="Percent 3 6 2 8 3 3" xfId="30799" xr:uid="{00000000-0005-0000-0000-00008D780000}"/>
    <cellStyle name="Percent 3 6 2 8 3 4" xfId="30800" xr:uid="{00000000-0005-0000-0000-00008E780000}"/>
    <cellStyle name="Percent 3 6 2 8 4" xfId="30801" xr:uid="{00000000-0005-0000-0000-00008F780000}"/>
    <cellStyle name="Percent 3 6 2 8 5" xfId="30802" xr:uid="{00000000-0005-0000-0000-000090780000}"/>
    <cellStyle name="Percent 3 6 2 8 6" xfId="30803" xr:uid="{00000000-0005-0000-0000-000091780000}"/>
    <cellStyle name="Percent 3 6 2 9" xfId="30804" xr:uid="{00000000-0005-0000-0000-000092780000}"/>
    <cellStyle name="Percent 3 6 2 9 2" xfId="30805" xr:uid="{00000000-0005-0000-0000-000093780000}"/>
    <cellStyle name="Percent 3 6 2 9 3" xfId="30806" xr:uid="{00000000-0005-0000-0000-000094780000}"/>
    <cellStyle name="Percent 3 6 2 9 4" xfId="30807" xr:uid="{00000000-0005-0000-0000-000095780000}"/>
    <cellStyle name="Percent 3 6 3" xfId="30808" xr:uid="{00000000-0005-0000-0000-000096780000}"/>
    <cellStyle name="Percent 3 6 3 10" xfId="30809" xr:uid="{00000000-0005-0000-0000-000097780000}"/>
    <cellStyle name="Percent 3 6 3 11" xfId="30810" xr:uid="{00000000-0005-0000-0000-000098780000}"/>
    <cellStyle name="Percent 3 6 3 12" xfId="30811" xr:uid="{00000000-0005-0000-0000-000099780000}"/>
    <cellStyle name="Percent 3 6 3 2" xfId="30812" xr:uid="{00000000-0005-0000-0000-00009A780000}"/>
    <cellStyle name="Percent 3 6 3 2 10" xfId="30813" xr:uid="{00000000-0005-0000-0000-00009B780000}"/>
    <cellStyle name="Percent 3 6 3 2 2" xfId="30814" xr:uid="{00000000-0005-0000-0000-00009C780000}"/>
    <cellStyle name="Percent 3 6 3 2 2 2" xfId="30815" xr:uid="{00000000-0005-0000-0000-00009D780000}"/>
    <cellStyle name="Percent 3 6 3 2 2 2 2" xfId="30816" xr:uid="{00000000-0005-0000-0000-00009E780000}"/>
    <cellStyle name="Percent 3 6 3 2 2 2 2 2" xfId="30817" xr:uid="{00000000-0005-0000-0000-00009F780000}"/>
    <cellStyle name="Percent 3 6 3 2 2 2 2 3" xfId="30818" xr:uid="{00000000-0005-0000-0000-0000A0780000}"/>
    <cellStyle name="Percent 3 6 3 2 2 2 2 4" xfId="30819" xr:uid="{00000000-0005-0000-0000-0000A1780000}"/>
    <cellStyle name="Percent 3 6 3 2 2 2 3" xfId="30820" xr:uid="{00000000-0005-0000-0000-0000A2780000}"/>
    <cellStyle name="Percent 3 6 3 2 2 2 3 2" xfId="30821" xr:uid="{00000000-0005-0000-0000-0000A3780000}"/>
    <cellStyle name="Percent 3 6 3 2 2 2 3 3" xfId="30822" xr:uid="{00000000-0005-0000-0000-0000A4780000}"/>
    <cellStyle name="Percent 3 6 3 2 2 2 3 4" xfId="30823" xr:uid="{00000000-0005-0000-0000-0000A5780000}"/>
    <cellStyle name="Percent 3 6 3 2 2 2 4" xfId="30824" xr:uid="{00000000-0005-0000-0000-0000A6780000}"/>
    <cellStyle name="Percent 3 6 3 2 2 2 5" xfId="30825" xr:uid="{00000000-0005-0000-0000-0000A7780000}"/>
    <cellStyle name="Percent 3 6 3 2 2 2 6" xfId="30826" xr:uid="{00000000-0005-0000-0000-0000A8780000}"/>
    <cellStyle name="Percent 3 6 3 2 2 3" xfId="30827" xr:uid="{00000000-0005-0000-0000-0000A9780000}"/>
    <cellStyle name="Percent 3 6 3 2 2 3 2" xfId="30828" xr:uid="{00000000-0005-0000-0000-0000AA780000}"/>
    <cellStyle name="Percent 3 6 3 2 2 3 2 2" xfId="30829" xr:uid="{00000000-0005-0000-0000-0000AB780000}"/>
    <cellStyle name="Percent 3 6 3 2 2 3 2 3" xfId="30830" xr:uid="{00000000-0005-0000-0000-0000AC780000}"/>
    <cellStyle name="Percent 3 6 3 2 2 3 2 4" xfId="30831" xr:uid="{00000000-0005-0000-0000-0000AD780000}"/>
    <cellStyle name="Percent 3 6 3 2 2 3 3" xfId="30832" xr:uid="{00000000-0005-0000-0000-0000AE780000}"/>
    <cellStyle name="Percent 3 6 3 2 2 3 3 2" xfId="30833" xr:uid="{00000000-0005-0000-0000-0000AF780000}"/>
    <cellStyle name="Percent 3 6 3 2 2 3 3 3" xfId="30834" xr:uid="{00000000-0005-0000-0000-0000B0780000}"/>
    <cellStyle name="Percent 3 6 3 2 2 3 3 4" xfId="30835" xr:uid="{00000000-0005-0000-0000-0000B1780000}"/>
    <cellStyle name="Percent 3 6 3 2 2 3 4" xfId="30836" xr:uid="{00000000-0005-0000-0000-0000B2780000}"/>
    <cellStyle name="Percent 3 6 3 2 2 3 5" xfId="30837" xr:uid="{00000000-0005-0000-0000-0000B3780000}"/>
    <cellStyle name="Percent 3 6 3 2 2 3 6" xfId="30838" xr:uid="{00000000-0005-0000-0000-0000B4780000}"/>
    <cellStyle name="Percent 3 6 3 2 2 4" xfId="30839" xr:uid="{00000000-0005-0000-0000-0000B5780000}"/>
    <cellStyle name="Percent 3 6 3 2 2 4 2" xfId="30840" xr:uid="{00000000-0005-0000-0000-0000B6780000}"/>
    <cellStyle name="Percent 3 6 3 2 2 4 3" xfId="30841" xr:uid="{00000000-0005-0000-0000-0000B7780000}"/>
    <cellStyle name="Percent 3 6 3 2 2 4 4" xfId="30842" xr:uid="{00000000-0005-0000-0000-0000B8780000}"/>
    <cellStyle name="Percent 3 6 3 2 2 5" xfId="30843" xr:uid="{00000000-0005-0000-0000-0000B9780000}"/>
    <cellStyle name="Percent 3 6 3 2 2 5 2" xfId="30844" xr:uid="{00000000-0005-0000-0000-0000BA780000}"/>
    <cellStyle name="Percent 3 6 3 2 2 5 3" xfId="30845" xr:uid="{00000000-0005-0000-0000-0000BB780000}"/>
    <cellStyle name="Percent 3 6 3 2 2 5 4" xfId="30846" xr:uid="{00000000-0005-0000-0000-0000BC780000}"/>
    <cellStyle name="Percent 3 6 3 2 2 6" xfId="30847" xr:uid="{00000000-0005-0000-0000-0000BD780000}"/>
    <cellStyle name="Percent 3 6 3 2 2 7" xfId="30848" xr:uid="{00000000-0005-0000-0000-0000BE780000}"/>
    <cellStyle name="Percent 3 6 3 2 2 8" xfId="30849" xr:uid="{00000000-0005-0000-0000-0000BF780000}"/>
    <cellStyle name="Percent 3 6 3 2 3" xfId="30850" xr:uid="{00000000-0005-0000-0000-0000C0780000}"/>
    <cellStyle name="Percent 3 6 3 2 3 2" xfId="30851" xr:uid="{00000000-0005-0000-0000-0000C1780000}"/>
    <cellStyle name="Percent 3 6 3 2 3 2 2" xfId="30852" xr:uid="{00000000-0005-0000-0000-0000C2780000}"/>
    <cellStyle name="Percent 3 6 3 2 3 2 2 2" xfId="30853" xr:uid="{00000000-0005-0000-0000-0000C3780000}"/>
    <cellStyle name="Percent 3 6 3 2 3 2 2 3" xfId="30854" xr:uid="{00000000-0005-0000-0000-0000C4780000}"/>
    <cellStyle name="Percent 3 6 3 2 3 2 2 4" xfId="30855" xr:uid="{00000000-0005-0000-0000-0000C5780000}"/>
    <cellStyle name="Percent 3 6 3 2 3 2 3" xfId="30856" xr:uid="{00000000-0005-0000-0000-0000C6780000}"/>
    <cellStyle name="Percent 3 6 3 2 3 2 3 2" xfId="30857" xr:uid="{00000000-0005-0000-0000-0000C7780000}"/>
    <cellStyle name="Percent 3 6 3 2 3 2 3 3" xfId="30858" xr:uid="{00000000-0005-0000-0000-0000C8780000}"/>
    <cellStyle name="Percent 3 6 3 2 3 2 3 4" xfId="30859" xr:uid="{00000000-0005-0000-0000-0000C9780000}"/>
    <cellStyle name="Percent 3 6 3 2 3 2 4" xfId="30860" xr:uid="{00000000-0005-0000-0000-0000CA780000}"/>
    <cellStyle name="Percent 3 6 3 2 3 2 5" xfId="30861" xr:uid="{00000000-0005-0000-0000-0000CB780000}"/>
    <cellStyle name="Percent 3 6 3 2 3 2 6" xfId="30862" xr:uid="{00000000-0005-0000-0000-0000CC780000}"/>
    <cellStyle name="Percent 3 6 3 2 3 3" xfId="30863" xr:uid="{00000000-0005-0000-0000-0000CD780000}"/>
    <cellStyle name="Percent 3 6 3 2 3 3 2" xfId="30864" xr:uid="{00000000-0005-0000-0000-0000CE780000}"/>
    <cellStyle name="Percent 3 6 3 2 3 3 2 2" xfId="30865" xr:uid="{00000000-0005-0000-0000-0000CF780000}"/>
    <cellStyle name="Percent 3 6 3 2 3 3 2 3" xfId="30866" xr:uid="{00000000-0005-0000-0000-0000D0780000}"/>
    <cellStyle name="Percent 3 6 3 2 3 3 2 4" xfId="30867" xr:uid="{00000000-0005-0000-0000-0000D1780000}"/>
    <cellStyle name="Percent 3 6 3 2 3 3 3" xfId="30868" xr:uid="{00000000-0005-0000-0000-0000D2780000}"/>
    <cellStyle name="Percent 3 6 3 2 3 3 3 2" xfId="30869" xr:uid="{00000000-0005-0000-0000-0000D3780000}"/>
    <cellStyle name="Percent 3 6 3 2 3 3 3 3" xfId="30870" xr:uid="{00000000-0005-0000-0000-0000D4780000}"/>
    <cellStyle name="Percent 3 6 3 2 3 3 3 4" xfId="30871" xr:uid="{00000000-0005-0000-0000-0000D5780000}"/>
    <cellStyle name="Percent 3 6 3 2 3 3 4" xfId="30872" xr:uid="{00000000-0005-0000-0000-0000D6780000}"/>
    <cellStyle name="Percent 3 6 3 2 3 3 5" xfId="30873" xr:uid="{00000000-0005-0000-0000-0000D7780000}"/>
    <cellStyle name="Percent 3 6 3 2 3 3 6" xfId="30874" xr:uid="{00000000-0005-0000-0000-0000D8780000}"/>
    <cellStyle name="Percent 3 6 3 2 3 4" xfId="30875" xr:uid="{00000000-0005-0000-0000-0000D9780000}"/>
    <cellStyle name="Percent 3 6 3 2 3 4 2" xfId="30876" xr:uid="{00000000-0005-0000-0000-0000DA780000}"/>
    <cellStyle name="Percent 3 6 3 2 3 4 3" xfId="30877" xr:uid="{00000000-0005-0000-0000-0000DB780000}"/>
    <cellStyle name="Percent 3 6 3 2 3 4 4" xfId="30878" xr:uid="{00000000-0005-0000-0000-0000DC780000}"/>
    <cellStyle name="Percent 3 6 3 2 3 5" xfId="30879" xr:uid="{00000000-0005-0000-0000-0000DD780000}"/>
    <cellStyle name="Percent 3 6 3 2 3 5 2" xfId="30880" xr:uid="{00000000-0005-0000-0000-0000DE780000}"/>
    <cellStyle name="Percent 3 6 3 2 3 5 3" xfId="30881" xr:uid="{00000000-0005-0000-0000-0000DF780000}"/>
    <cellStyle name="Percent 3 6 3 2 3 5 4" xfId="30882" xr:uid="{00000000-0005-0000-0000-0000E0780000}"/>
    <cellStyle name="Percent 3 6 3 2 3 6" xfId="30883" xr:uid="{00000000-0005-0000-0000-0000E1780000}"/>
    <cellStyle name="Percent 3 6 3 2 3 7" xfId="30884" xr:uid="{00000000-0005-0000-0000-0000E2780000}"/>
    <cellStyle name="Percent 3 6 3 2 3 8" xfId="30885" xr:uid="{00000000-0005-0000-0000-0000E3780000}"/>
    <cellStyle name="Percent 3 6 3 2 4" xfId="30886" xr:uid="{00000000-0005-0000-0000-0000E4780000}"/>
    <cellStyle name="Percent 3 6 3 2 4 2" xfId="30887" xr:uid="{00000000-0005-0000-0000-0000E5780000}"/>
    <cellStyle name="Percent 3 6 3 2 4 2 2" xfId="30888" xr:uid="{00000000-0005-0000-0000-0000E6780000}"/>
    <cellStyle name="Percent 3 6 3 2 4 2 3" xfId="30889" xr:uid="{00000000-0005-0000-0000-0000E7780000}"/>
    <cellStyle name="Percent 3 6 3 2 4 2 4" xfId="30890" xr:uid="{00000000-0005-0000-0000-0000E8780000}"/>
    <cellStyle name="Percent 3 6 3 2 4 3" xfId="30891" xr:uid="{00000000-0005-0000-0000-0000E9780000}"/>
    <cellStyle name="Percent 3 6 3 2 4 3 2" xfId="30892" xr:uid="{00000000-0005-0000-0000-0000EA780000}"/>
    <cellStyle name="Percent 3 6 3 2 4 3 3" xfId="30893" xr:uid="{00000000-0005-0000-0000-0000EB780000}"/>
    <cellStyle name="Percent 3 6 3 2 4 3 4" xfId="30894" xr:uid="{00000000-0005-0000-0000-0000EC780000}"/>
    <cellStyle name="Percent 3 6 3 2 4 4" xfId="30895" xr:uid="{00000000-0005-0000-0000-0000ED780000}"/>
    <cellStyle name="Percent 3 6 3 2 4 5" xfId="30896" xr:uid="{00000000-0005-0000-0000-0000EE780000}"/>
    <cellStyle name="Percent 3 6 3 2 4 6" xfId="30897" xr:uid="{00000000-0005-0000-0000-0000EF780000}"/>
    <cellStyle name="Percent 3 6 3 2 5" xfId="30898" xr:uid="{00000000-0005-0000-0000-0000F0780000}"/>
    <cellStyle name="Percent 3 6 3 2 5 2" xfId="30899" xr:uid="{00000000-0005-0000-0000-0000F1780000}"/>
    <cellStyle name="Percent 3 6 3 2 5 2 2" xfId="30900" xr:uid="{00000000-0005-0000-0000-0000F2780000}"/>
    <cellStyle name="Percent 3 6 3 2 5 2 3" xfId="30901" xr:uid="{00000000-0005-0000-0000-0000F3780000}"/>
    <cellStyle name="Percent 3 6 3 2 5 2 4" xfId="30902" xr:uid="{00000000-0005-0000-0000-0000F4780000}"/>
    <cellStyle name="Percent 3 6 3 2 5 3" xfId="30903" xr:uid="{00000000-0005-0000-0000-0000F5780000}"/>
    <cellStyle name="Percent 3 6 3 2 5 3 2" xfId="30904" xr:uid="{00000000-0005-0000-0000-0000F6780000}"/>
    <cellStyle name="Percent 3 6 3 2 5 3 3" xfId="30905" xr:uid="{00000000-0005-0000-0000-0000F7780000}"/>
    <cellStyle name="Percent 3 6 3 2 5 3 4" xfId="30906" xr:uid="{00000000-0005-0000-0000-0000F8780000}"/>
    <cellStyle name="Percent 3 6 3 2 5 4" xfId="30907" xr:uid="{00000000-0005-0000-0000-0000F9780000}"/>
    <cellStyle name="Percent 3 6 3 2 5 5" xfId="30908" xr:uid="{00000000-0005-0000-0000-0000FA780000}"/>
    <cellStyle name="Percent 3 6 3 2 5 6" xfId="30909" xr:uid="{00000000-0005-0000-0000-0000FB780000}"/>
    <cellStyle name="Percent 3 6 3 2 6" xfId="30910" xr:uid="{00000000-0005-0000-0000-0000FC780000}"/>
    <cellStyle name="Percent 3 6 3 2 6 2" xfId="30911" xr:uid="{00000000-0005-0000-0000-0000FD780000}"/>
    <cellStyle name="Percent 3 6 3 2 6 3" xfId="30912" xr:uid="{00000000-0005-0000-0000-0000FE780000}"/>
    <cellStyle name="Percent 3 6 3 2 6 4" xfId="30913" xr:uid="{00000000-0005-0000-0000-0000FF780000}"/>
    <cellStyle name="Percent 3 6 3 2 7" xfId="30914" xr:uid="{00000000-0005-0000-0000-000000790000}"/>
    <cellStyle name="Percent 3 6 3 2 7 2" xfId="30915" xr:uid="{00000000-0005-0000-0000-000001790000}"/>
    <cellStyle name="Percent 3 6 3 2 7 3" xfId="30916" xr:uid="{00000000-0005-0000-0000-000002790000}"/>
    <cellStyle name="Percent 3 6 3 2 7 4" xfId="30917" xr:uid="{00000000-0005-0000-0000-000003790000}"/>
    <cellStyle name="Percent 3 6 3 2 8" xfId="30918" xr:uid="{00000000-0005-0000-0000-000004790000}"/>
    <cellStyle name="Percent 3 6 3 2 9" xfId="30919" xr:uid="{00000000-0005-0000-0000-000005790000}"/>
    <cellStyle name="Percent 3 6 3 3" xfId="30920" xr:uid="{00000000-0005-0000-0000-000006790000}"/>
    <cellStyle name="Percent 3 6 3 3 2" xfId="30921" xr:uid="{00000000-0005-0000-0000-000007790000}"/>
    <cellStyle name="Percent 3 6 3 3 2 2" xfId="30922" xr:uid="{00000000-0005-0000-0000-000008790000}"/>
    <cellStyle name="Percent 3 6 3 3 2 2 2" xfId="30923" xr:uid="{00000000-0005-0000-0000-000009790000}"/>
    <cellStyle name="Percent 3 6 3 3 2 2 3" xfId="30924" xr:uid="{00000000-0005-0000-0000-00000A790000}"/>
    <cellStyle name="Percent 3 6 3 3 2 2 4" xfId="30925" xr:uid="{00000000-0005-0000-0000-00000B790000}"/>
    <cellStyle name="Percent 3 6 3 3 2 3" xfId="30926" xr:uid="{00000000-0005-0000-0000-00000C790000}"/>
    <cellStyle name="Percent 3 6 3 3 2 3 2" xfId="30927" xr:uid="{00000000-0005-0000-0000-00000D790000}"/>
    <cellStyle name="Percent 3 6 3 3 2 3 3" xfId="30928" xr:uid="{00000000-0005-0000-0000-00000E790000}"/>
    <cellStyle name="Percent 3 6 3 3 2 3 4" xfId="30929" xr:uid="{00000000-0005-0000-0000-00000F790000}"/>
    <cellStyle name="Percent 3 6 3 3 2 4" xfId="30930" xr:uid="{00000000-0005-0000-0000-000010790000}"/>
    <cellStyle name="Percent 3 6 3 3 2 5" xfId="30931" xr:uid="{00000000-0005-0000-0000-000011790000}"/>
    <cellStyle name="Percent 3 6 3 3 2 6" xfId="30932" xr:uid="{00000000-0005-0000-0000-000012790000}"/>
    <cellStyle name="Percent 3 6 3 3 3" xfId="30933" xr:uid="{00000000-0005-0000-0000-000013790000}"/>
    <cellStyle name="Percent 3 6 3 3 3 2" xfId="30934" xr:uid="{00000000-0005-0000-0000-000014790000}"/>
    <cellStyle name="Percent 3 6 3 3 3 2 2" xfId="30935" xr:uid="{00000000-0005-0000-0000-000015790000}"/>
    <cellStyle name="Percent 3 6 3 3 3 2 3" xfId="30936" xr:uid="{00000000-0005-0000-0000-000016790000}"/>
    <cellStyle name="Percent 3 6 3 3 3 2 4" xfId="30937" xr:uid="{00000000-0005-0000-0000-000017790000}"/>
    <cellStyle name="Percent 3 6 3 3 3 3" xfId="30938" xr:uid="{00000000-0005-0000-0000-000018790000}"/>
    <cellStyle name="Percent 3 6 3 3 3 3 2" xfId="30939" xr:uid="{00000000-0005-0000-0000-000019790000}"/>
    <cellStyle name="Percent 3 6 3 3 3 3 3" xfId="30940" xr:uid="{00000000-0005-0000-0000-00001A790000}"/>
    <cellStyle name="Percent 3 6 3 3 3 3 4" xfId="30941" xr:uid="{00000000-0005-0000-0000-00001B790000}"/>
    <cellStyle name="Percent 3 6 3 3 3 4" xfId="30942" xr:uid="{00000000-0005-0000-0000-00001C790000}"/>
    <cellStyle name="Percent 3 6 3 3 3 5" xfId="30943" xr:uid="{00000000-0005-0000-0000-00001D790000}"/>
    <cellStyle name="Percent 3 6 3 3 3 6" xfId="30944" xr:uid="{00000000-0005-0000-0000-00001E790000}"/>
    <cellStyle name="Percent 3 6 3 3 4" xfId="30945" xr:uid="{00000000-0005-0000-0000-00001F790000}"/>
    <cellStyle name="Percent 3 6 3 3 4 2" xfId="30946" xr:uid="{00000000-0005-0000-0000-000020790000}"/>
    <cellStyle name="Percent 3 6 3 3 4 3" xfId="30947" xr:uid="{00000000-0005-0000-0000-000021790000}"/>
    <cellStyle name="Percent 3 6 3 3 4 4" xfId="30948" xr:uid="{00000000-0005-0000-0000-000022790000}"/>
    <cellStyle name="Percent 3 6 3 3 5" xfId="30949" xr:uid="{00000000-0005-0000-0000-000023790000}"/>
    <cellStyle name="Percent 3 6 3 3 5 2" xfId="30950" xr:uid="{00000000-0005-0000-0000-000024790000}"/>
    <cellStyle name="Percent 3 6 3 3 5 3" xfId="30951" xr:uid="{00000000-0005-0000-0000-000025790000}"/>
    <cellStyle name="Percent 3 6 3 3 5 4" xfId="30952" xr:uid="{00000000-0005-0000-0000-000026790000}"/>
    <cellStyle name="Percent 3 6 3 3 6" xfId="30953" xr:uid="{00000000-0005-0000-0000-000027790000}"/>
    <cellStyle name="Percent 3 6 3 3 7" xfId="30954" xr:uid="{00000000-0005-0000-0000-000028790000}"/>
    <cellStyle name="Percent 3 6 3 3 8" xfId="30955" xr:uid="{00000000-0005-0000-0000-000029790000}"/>
    <cellStyle name="Percent 3 6 3 4" xfId="30956" xr:uid="{00000000-0005-0000-0000-00002A790000}"/>
    <cellStyle name="Percent 3 6 3 4 2" xfId="30957" xr:uid="{00000000-0005-0000-0000-00002B790000}"/>
    <cellStyle name="Percent 3 6 3 4 2 2" xfId="30958" xr:uid="{00000000-0005-0000-0000-00002C790000}"/>
    <cellStyle name="Percent 3 6 3 4 2 2 2" xfId="30959" xr:uid="{00000000-0005-0000-0000-00002D790000}"/>
    <cellStyle name="Percent 3 6 3 4 2 2 3" xfId="30960" xr:uid="{00000000-0005-0000-0000-00002E790000}"/>
    <cellStyle name="Percent 3 6 3 4 2 2 4" xfId="30961" xr:uid="{00000000-0005-0000-0000-00002F790000}"/>
    <cellStyle name="Percent 3 6 3 4 2 3" xfId="30962" xr:uid="{00000000-0005-0000-0000-000030790000}"/>
    <cellStyle name="Percent 3 6 3 4 2 3 2" xfId="30963" xr:uid="{00000000-0005-0000-0000-000031790000}"/>
    <cellStyle name="Percent 3 6 3 4 2 3 3" xfId="30964" xr:uid="{00000000-0005-0000-0000-000032790000}"/>
    <cellStyle name="Percent 3 6 3 4 2 3 4" xfId="30965" xr:uid="{00000000-0005-0000-0000-000033790000}"/>
    <cellStyle name="Percent 3 6 3 4 2 4" xfId="30966" xr:uid="{00000000-0005-0000-0000-000034790000}"/>
    <cellStyle name="Percent 3 6 3 4 2 5" xfId="30967" xr:uid="{00000000-0005-0000-0000-000035790000}"/>
    <cellStyle name="Percent 3 6 3 4 2 6" xfId="30968" xr:uid="{00000000-0005-0000-0000-000036790000}"/>
    <cellStyle name="Percent 3 6 3 4 3" xfId="30969" xr:uid="{00000000-0005-0000-0000-000037790000}"/>
    <cellStyle name="Percent 3 6 3 4 3 2" xfId="30970" xr:uid="{00000000-0005-0000-0000-000038790000}"/>
    <cellStyle name="Percent 3 6 3 4 3 2 2" xfId="30971" xr:uid="{00000000-0005-0000-0000-000039790000}"/>
    <cellStyle name="Percent 3 6 3 4 3 2 3" xfId="30972" xr:uid="{00000000-0005-0000-0000-00003A790000}"/>
    <cellStyle name="Percent 3 6 3 4 3 2 4" xfId="30973" xr:uid="{00000000-0005-0000-0000-00003B790000}"/>
    <cellStyle name="Percent 3 6 3 4 3 3" xfId="30974" xr:uid="{00000000-0005-0000-0000-00003C790000}"/>
    <cellStyle name="Percent 3 6 3 4 3 3 2" xfId="30975" xr:uid="{00000000-0005-0000-0000-00003D790000}"/>
    <cellStyle name="Percent 3 6 3 4 3 3 3" xfId="30976" xr:uid="{00000000-0005-0000-0000-00003E790000}"/>
    <cellStyle name="Percent 3 6 3 4 3 3 4" xfId="30977" xr:uid="{00000000-0005-0000-0000-00003F790000}"/>
    <cellStyle name="Percent 3 6 3 4 3 4" xfId="30978" xr:uid="{00000000-0005-0000-0000-000040790000}"/>
    <cellStyle name="Percent 3 6 3 4 3 5" xfId="30979" xr:uid="{00000000-0005-0000-0000-000041790000}"/>
    <cellStyle name="Percent 3 6 3 4 3 6" xfId="30980" xr:uid="{00000000-0005-0000-0000-000042790000}"/>
    <cellStyle name="Percent 3 6 3 4 4" xfId="30981" xr:uid="{00000000-0005-0000-0000-000043790000}"/>
    <cellStyle name="Percent 3 6 3 4 4 2" xfId="30982" xr:uid="{00000000-0005-0000-0000-000044790000}"/>
    <cellStyle name="Percent 3 6 3 4 4 3" xfId="30983" xr:uid="{00000000-0005-0000-0000-000045790000}"/>
    <cellStyle name="Percent 3 6 3 4 4 4" xfId="30984" xr:uid="{00000000-0005-0000-0000-000046790000}"/>
    <cellStyle name="Percent 3 6 3 4 5" xfId="30985" xr:uid="{00000000-0005-0000-0000-000047790000}"/>
    <cellStyle name="Percent 3 6 3 4 5 2" xfId="30986" xr:uid="{00000000-0005-0000-0000-000048790000}"/>
    <cellStyle name="Percent 3 6 3 4 5 3" xfId="30987" xr:uid="{00000000-0005-0000-0000-000049790000}"/>
    <cellStyle name="Percent 3 6 3 4 5 4" xfId="30988" xr:uid="{00000000-0005-0000-0000-00004A790000}"/>
    <cellStyle name="Percent 3 6 3 4 6" xfId="30989" xr:uid="{00000000-0005-0000-0000-00004B790000}"/>
    <cellStyle name="Percent 3 6 3 4 7" xfId="30990" xr:uid="{00000000-0005-0000-0000-00004C790000}"/>
    <cellStyle name="Percent 3 6 3 4 8" xfId="30991" xr:uid="{00000000-0005-0000-0000-00004D790000}"/>
    <cellStyle name="Percent 3 6 3 5" xfId="30992" xr:uid="{00000000-0005-0000-0000-00004E790000}"/>
    <cellStyle name="Percent 3 6 3 5 2" xfId="30993" xr:uid="{00000000-0005-0000-0000-00004F790000}"/>
    <cellStyle name="Percent 3 6 3 5 2 2" xfId="30994" xr:uid="{00000000-0005-0000-0000-000050790000}"/>
    <cellStyle name="Percent 3 6 3 5 2 2 2" xfId="30995" xr:uid="{00000000-0005-0000-0000-000051790000}"/>
    <cellStyle name="Percent 3 6 3 5 2 2 3" xfId="30996" xr:uid="{00000000-0005-0000-0000-000052790000}"/>
    <cellStyle name="Percent 3 6 3 5 2 2 4" xfId="30997" xr:uid="{00000000-0005-0000-0000-000053790000}"/>
    <cellStyle name="Percent 3 6 3 5 2 3" xfId="30998" xr:uid="{00000000-0005-0000-0000-000054790000}"/>
    <cellStyle name="Percent 3 6 3 5 2 3 2" xfId="30999" xr:uid="{00000000-0005-0000-0000-000055790000}"/>
    <cellStyle name="Percent 3 6 3 5 2 3 3" xfId="31000" xr:uid="{00000000-0005-0000-0000-000056790000}"/>
    <cellStyle name="Percent 3 6 3 5 2 3 4" xfId="31001" xr:uid="{00000000-0005-0000-0000-000057790000}"/>
    <cellStyle name="Percent 3 6 3 5 2 4" xfId="31002" xr:uid="{00000000-0005-0000-0000-000058790000}"/>
    <cellStyle name="Percent 3 6 3 5 2 5" xfId="31003" xr:uid="{00000000-0005-0000-0000-000059790000}"/>
    <cellStyle name="Percent 3 6 3 5 2 6" xfId="31004" xr:uid="{00000000-0005-0000-0000-00005A790000}"/>
    <cellStyle name="Percent 3 6 3 5 3" xfId="31005" xr:uid="{00000000-0005-0000-0000-00005B790000}"/>
    <cellStyle name="Percent 3 6 3 5 3 2" xfId="31006" xr:uid="{00000000-0005-0000-0000-00005C790000}"/>
    <cellStyle name="Percent 3 6 3 5 3 2 2" xfId="31007" xr:uid="{00000000-0005-0000-0000-00005D790000}"/>
    <cellStyle name="Percent 3 6 3 5 3 2 3" xfId="31008" xr:uid="{00000000-0005-0000-0000-00005E790000}"/>
    <cellStyle name="Percent 3 6 3 5 3 2 4" xfId="31009" xr:uid="{00000000-0005-0000-0000-00005F790000}"/>
    <cellStyle name="Percent 3 6 3 5 3 3" xfId="31010" xr:uid="{00000000-0005-0000-0000-000060790000}"/>
    <cellStyle name="Percent 3 6 3 5 3 3 2" xfId="31011" xr:uid="{00000000-0005-0000-0000-000061790000}"/>
    <cellStyle name="Percent 3 6 3 5 3 3 3" xfId="31012" xr:uid="{00000000-0005-0000-0000-000062790000}"/>
    <cellStyle name="Percent 3 6 3 5 3 3 4" xfId="31013" xr:uid="{00000000-0005-0000-0000-000063790000}"/>
    <cellStyle name="Percent 3 6 3 5 3 4" xfId="31014" xr:uid="{00000000-0005-0000-0000-000064790000}"/>
    <cellStyle name="Percent 3 6 3 5 3 5" xfId="31015" xr:uid="{00000000-0005-0000-0000-000065790000}"/>
    <cellStyle name="Percent 3 6 3 5 3 6" xfId="31016" xr:uid="{00000000-0005-0000-0000-000066790000}"/>
    <cellStyle name="Percent 3 6 3 5 4" xfId="31017" xr:uid="{00000000-0005-0000-0000-000067790000}"/>
    <cellStyle name="Percent 3 6 3 5 4 2" xfId="31018" xr:uid="{00000000-0005-0000-0000-000068790000}"/>
    <cellStyle name="Percent 3 6 3 5 4 3" xfId="31019" xr:uid="{00000000-0005-0000-0000-000069790000}"/>
    <cellStyle name="Percent 3 6 3 5 4 4" xfId="31020" xr:uid="{00000000-0005-0000-0000-00006A790000}"/>
    <cellStyle name="Percent 3 6 3 5 5" xfId="31021" xr:uid="{00000000-0005-0000-0000-00006B790000}"/>
    <cellStyle name="Percent 3 6 3 5 5 2" xfId="31022" xr:uid="{00000000-0005-0000-0000-00006C790000}"/>
    <cellStyle name="Percent 3 6 3 5 5 3" xfId="31023" xr:uid="{00000000-0005-0000-0000-00006D790000}"/>
    <cellStyle name="Percent 3 6 3 5 5 4" xfId="31024" xr:uid="{00000000-0005-0000-0000-00006E790000}"/>
    <cellStyle name="Percent 3 6 3 5 6" xfId="31025" xr:uid="{00000000-0005-0000-0000-00006F790000}"/>
    <cellStyle name="Percent 3 6 3 5 7" xfId="31026" xr:uid="{00000000-0005-0000-0000-000070790000}"/>
    <cellStyle name="Percent 3 6 3 5 8" xfId="31027" xr:uid="{00000000-0005-0000-0000-000071790000}"/>
    <cellStyle name="Percent 3 6 3 6" xfId="31028" xr:uid="{00000000-0005-0000-0000-000072790000}"/>
    <cellStyle name="Percent 3 6 3 6 2" xfId="31029" xr:uid="{00000000-0005-0000-0000-000073790000}"/>
    <cellStyle name="Percent 3 6 3 6 2 2" xfId="31030" xr:uid="{00000000-0005-0000-0000-000074790000}"/>
    <cellStyle name="Percent 3 6 3 6 2 3" xfId="31031" xr:uid="{00000000-0005-0000-0000-000075790000}"/>
    <cellStyle name="Percent 3 6 3 6 2 4" xfId="31032" xr:uid="{00000000-0005-0000-0000-000076790000}"/>
    <cellStyle name="Percent 3 6 3 6 3" xfId="31033" xr:uid="{00000000-0005-0000-0000-000077790000}"/>
    <cellStyle name="Percent 3 6 3 6 3 2" xfId="31034" xr:uid="{00000000-0005-0000-0000-000078790000}"/>
    <cellStyle name="Percent 3 6 3 6 3 3" xfId="31035" xr:uid="{00000000-0005-0000-0000-000079790000}"/>
    <cellStyle name="Percent 3 6 3 6 3 4" xfId="31036" xr:uid="{00000000-0005-0000-0000-00007A790000}"/>
    <cellStyle name="Percent 3 6 3 6 4" xfId="31037" xr:uid="{00000000-0005-0000-0000-00007B790000}"/>
    <cellStyle name="Percent 3 6 3 6 5" xfId="31038" xr:uid="{00000000-0005-0000-0000-00007C790000}"/>
    <cellStyle name="Percent 3 6 3 6 6" xfId="31039" xr:uid="{00000000-0005-0000-0000-00007D790000}"/>
    <cellStyle name="Percent 3 6 3 7" xfId="31040" xr:uid="{00000000-0005-0000-0000-00007E790000}"/>
    <cellStyle name="Percent 3 6 3 7 2" xfId="31041" xr:uid="{00000000-0005-0000-0000-00007F790000}"/>
    <cellStyle name="Percent 3 6 3 7 2 2" xfId="31042" xr:uid="{00000000-0005-0000-0000-000080790000}"/>
    <cellStyle name="Percent 3 6 3 7 2 3" xfId="31043" xr:uid="{00000000-0005-0000-0000-000081790000}"/>
    <cellStyle name="Percent 3 6 3 7 2 4" xfId="31044" xr:uid="{00000000-0005-0000-0000-000082790000}"/>
    <cellStyle name="Percent 3 6 3 7 3" xfId="31045" xr:uid="{00000000-0005-0000-0000-000083790000}"/>
    <cellStyle name="Percent 3 6 3 7 3 2" xfId="31046" xr:uid="{00000000-0005-0000-0000-000084790000}"/>
    <cellStyle name="Percent 3 6 3 7 3 3" xfId="31047" xr:uid="{00000000-0005-0000-0000-000085790000}"/>
    <cellStyle name="Percent 3 6 3 7 3 4" xfId="31048" xr:uid="{00000000-0005-0000-0000-000086790000}"/>
    <cellStyle name="Percent 3 6 3 7 4" xfId="31049" xr:uid="{00000000-0005-0000-0000-000087790000}"/>
    <cellStyle name="Percent 3 6 3 7 5" xfId="31050" xr:uid="{00000000-0005-0000-0000-000088790000}"/>
    <cellStyle name="Percent 3 6 3 7 6" xfId="31051" xr:uid="{00000000-0005-0000-0000-000089790000}"/>
    <cellStyle name="Percent 3 6 3 8" xfId="31052" xr:uid="{00000000-0005-0000-0000-00008A790000}"/>
    <cellStyle name="Percent 3 6 3 8 2" xfId="31053" xr:uid="{00000000-0005-0000-0000-00008B790000}"/>
    <cellStyle name="Percent 3 6 3 8 3" xfId="31054" xr:uid="{00000000-0005-0000-0000-00008C790000}"/>
    <cellStyle name="Percent 3 6 3 8 4" xfId="31055" xr:uid="{00000000-0005-0000-0000-00008D790000}"/>
    <cellStyle name="Percent 3 6 3 9" xfId="31056" xr:uid="{00000000-0005-0000-0000-00008E790000}"/>
    <cellStyle name="Percent 3 6 3 9 2" xfId="31057" xr:uid="{00000000-0005-0000-0000-00008F790000}"/>
    <cellStyle name="Percent 3 6 3 9 3" xfId="31058" xr:uid="{00000000-0005-0000-0000-000090790000}"/>
    <cellStyle name="Percent 3 6 3 9 4" xfId="31059" xr:uid="{00000000-0005-0000-0000-000091790000}"/>
    <cellStyle name="Percent 3 6 4" xfId="31060" xr:uid="{00000000-0005-0000-0000-000092790000}"/>
    <cellStyle name="Percent 3 6 4 10" xfId="31061" xr:uid="{00000000-0005-0000-0000-000093790000}"/>
    <cellStyle name="Percent 3 6 4 2" xfId="31062" xr:uid="{00000000-0005-0000-0000-000094790000}"/>
    <cellStyle name="Percent 3 6 4 2 2" xfId="31063" xr:uid="{00000000-0005-0000-0000-000095790000}"/>
    <cellStyle name="Percent 3 6 4 2 2 2" xfId="31064" xr:uid="{00000000-0005-0000-0000-000096790000}"/>
    <cellStyle name="Percent 3 6 4 2 2 2 2" xfId="31065" xr:uid="{00000000-0005-0000-0000-000097790000}"/>
    <cellStyle name="Percent 3 6 4 2 2 2 3" xfId="31066" xr:uid="{00000000-0005-0000-0000-000098790000}"/>
    <cellStyle name="Percent 3 6 4 2 2 2 4" xfId="31067" xr:uid="{00000000-0005-0000-0000-000099790000}"/>
    <cellStyle name="Percent 3 6 4 2 2 3" xfId="31068" xr:uid="{00000000-0005-0000-0000-00009A790000}"/>
    <cellStyle name="Percent 3 6 4 2 2 3 2" xfId="31069" xr:uid="{00000000-0005-0000-0000-00009B790000}"/>
    <cellStyle name="Percent 3 6 4 2 2 3 3" xfId="31070" xr:uid="{00000000-0005-0000-0000-00009C790000}"/>
    <cellStyle name="Percent 3 6 4 2 2 3 4" xfId="31071" xr:uid="{00000000-0005-0000-0000-00009D790000}"/>
    <cellStyle name="Percent 3 6 4 2 2 4" xfId="31072" xr:uid="{00000000-0005-0000-0000-00009E790000}"/>
    <cellStyle name="Percent 3 6 4 2 2 5" xfId="31073" xr:uid="{00000000-0005-0000-0000-00009F790000}"/>
    <cellStyle name="Percent 3 6 4 2 2 6" xfId="31074" xr:uid="{00000000-0005-0000-0000-0000A0790000}"/>
    <cellStyle name="Percent 3 6 4 2 3" xfId="31075" xr:uid="{00000000-0005-0000-0000-0000A1790000}"/>
    <cellStyle name="Percent 3 6 4 2 3 2" xfId="31076" xr:uid="{00000000-0005-0000-0000-0000A2790000}"/>
    <cellStyle name="Percent 3 6 4 2 3 2 2" xfId="31077" xr:uid="{00000000-0005-0000-0000-0000A3790000}"/>
    <cellStyle name="Percent 3 6 4 2 3 2 3" xfId="31078" xr:uid="{00000000-0005-0000-0000-0000A4790000}"/>
    <cellStyle name="Percent 3 6 4 2 3 2 4" xfId="31079" xr:uid="{00000000-0005-0000-0000-0000A5790000}"/>
    <cellStyle name="Percent 3 6 4 2 3 3" xfId="31080" xr:uid="{00000000-0005-0000-0000-0000A6790000}"/>
    <cellStyle name="Percent 3 6 4 2 3 3 2" xfId="31081" xr:uid="{00000000-0005-0000-0000-0000A7790000}"/>
    <cellStyle name="Percent 3 6 4 2 3 3 3" xfId="31082" xr:uid="{00000000-0005-0000-0000-0000A8790000}"/>
    <cellStyle name="Percent 3 6 4 2 3 3 4" xfId="31083" xr:uid="{00000000-0005-0000-0000-0000A9790000}"/>
    <cellStyle name="Percent 3 6 4 2 3 4" xfId="31084" xr:uid="{00000000-0005-0000-0000-0000AA790000}"/>
    <cellStyle name="Percent 3 6 4 2 3 5" xfId="31085" xr:uid="{00000000-0005-0000-0000-0000AB790000}"/>
    <cellStyle name="Percent 3 6 4 2 3 6" xfId="31086" xr:uid="{00000000-0005-0000-0000-0000AC790000}"/>
    <cellStyle name="Percent 3 6 4 2 4" xfId="31087" xr:uid="{00000000-0005-0000-0000-0000AD790000}"/>
    <cellStyle name="Percent 3 6 4 2 4 2" xfId="31088" xr:uid="{00000000-0005-0000-0000-0000AE790000}"/>
    <cellStyle name="Percent 3 6 4 2 4 3" xfId="31089" xr:uid="{00000000-0005-0000-0000-0000AF790000}"/>
    <cellStyle name="Percent 3 6 4 2 4 4" xfId="31090" xr:uid="{00000000-0005-0000-0000-0000B0790000}"/>
    <cellStyle name="Percent 3 6 4 2 5" xfId="31091" xr:uid="{00000000-0005-0000-0000-0000B1790000}"/>
    <cellStyle name="Percent 3 6 4 2 5 2" xfId="31092" xr:uid="{00000000-0005-0000-0000-0000B2790000}"/>
    <cellStyle name="Percent 3 6 4 2 5 3" xfId="31093" xr:uid="{00000000-0005-0000-0000-0000B3790000}"/>
    <cellStyle name="Percent 3 6 4 2 5 4" xfId="31094" xr:uid="{00000000-0005-0000-0000-0000B4790000}"/>
    <cellStyle name="Percent 3 6 4 2 6" xfId="31095" xr:uid="{00000000-0005-0000-0000-0000B5790000}"/>
    <cellStyle name="Percent 3 6 4 2 7" xfId="31096" xr:uid="{00000000-0005-0000-0000-0000B6790000}"/>
    <cellStyle name="Percent 3 6 4 2 8" xfId="31097" xr:uid="{00000000-0005-0000-0000-0000B7790000}"/>
    <cellStyle name="Percent 3 6 4 3" xfId="31098" xr:uid="{00000000-0005-0000-0000-0000B8790000}"/>
    <cellStyle name="Percent 3 6 4 3 2" xfId="31099" xr:uid="{00000000-0005-0000-0000-0000B9790000}"/>
    <cellStyle name="Percent 3 6 4 3 2 2" xfId="31100" xr:uid="{00000000-0005-0000-0000-0000BA790000}"/>
    <cellStyle name="Percent 3 6 4 3 2 2 2" xfId="31101" xr:uid="{00000000-0005-0000-0000-0000BB790000}"/>
    <cellStyle name="Percent 3 6 4 3 2 2 3" xfId="31102" xr:uid="{00000000-0005-0000-0000-0000BC790000}"/>
    <cellStyle name="Percent 3 6 4 3 2 2 4" xfId="31103" xr:uid="{00000000-0005-0000-0000-0000BD790000}"/>
    <cellStyle name="Percent 3 6 4 3 2 3" xfId="31104" xr:uid="{00000000-0005-0000-0000-0000BE790000}"/>
    <cellStyle name="Percent 3 6 4 3 2 3 2" xfId="31105" xr:uid="{00000000-0005-0000-0000-0000BF790000}"/>
    <cellStyle name="Percent 3 6 4 3 2 3 3" xfId="31106" xr:uid="{00000000-0005-0000-0000-0000C0790000}"/>
    <cellStyle name="Percent 3 6 4 3 2 3 4" xfId="31107" xr:uid="{00000000-0005-0000-0000-0000C1790000}"/>
    <cellStyle name="Percent 3 6 4 3 2 4" xfId="31108" xr:uid="{00000000-0005-0000-0000-0000C2790000}"/>
    <cellStyle name="Percent 3 6 4 3 2 5" xfId="31109" xr:uid="{00000000-0005-0000-0000-0000C3790000}"/>
    <cellStyle name="Percent 3 6 4 3 2 6" xfId="31110" xr:uid="{00000000-0005-0000-0000-0000C4790000}"/>
    <cellStyle name="Percent 3 6 4 3 3" xfId="31111" xr:uid="{00000000-0005-0000-0000-0000C5790000}"/>
    <cellStyle name="Percent 3 6 4 3 3 2" xfId="31112" xr:uid="{00000000-0005-0000-0000-0000C6790000}"/>
    <cellStyle name="Percent 3 6 4 3 3 2 2" xfId="31113" xr:uid="{00000000-0005-0000-0000-0000C7790000}"/>
    <cellStyle name="Percent 3 6 4 3 3 2 3" xfId="31114" xr:uid="{00000000-0005-0000-0000-0000C8790000}"/>
    <cellStyle name="Percent 3 6 4 3 3 2 4" xfId="31115" xr:uid="{00000000-0005-0000-0000-0000C9790000}"/>
    <cellStyle name="Percent 3 6 4 3 3 3" xfId="31116" xr:uid="{00000000-0005-0000-0000-0000CA790000}"/>
    <cellStyle name="Percent 3 6 4 3 3 3 2" xfId="31117" xr:uid="{00000000-0005-0000-0000-0000CB790000}"/>
    <cellStyle name="Percent 3 6 4 3 3 3 3" xfId="31118" xr:uid="{00000000-0005-0000-0000-0000CC790000}"/>
    <cellStyle name="Percent 3 6 4 3 3 3 4" xfId="31119" xr:uid="{00000000-0005-0000-0000-0000CD790000}"/>
    <cellStyle name="Percent 3 6 4 3 3 4" xfId="31120" xr:uid="{00000000-0005-0000-0000-0000CE790000}"/>
    <cellStyle name="Percent 3 6 4 3 3 5" xfId="31121" xr:uid="{00000000-0005-0000-0000-0000CF790000}"/>
    <cellStyle name="Percent 3 6 4 3 3 6" xfId="31122" xr:uid="{00000000-0005-0000-0000-0000D0790000}"/>
    <cellStyle name="Percent 3 6 4 3 4" xfId="31123" xr:uid="{00000000-0005-0000-0000-0000D1790000}"/>
    <cellStyle name="Percent 3 6 4 3 4 2" xfId="31124" xr:uid="{00000000-0005-0000-0000-0000D2790000}"/>
    <cellStyle name="Percent 3 6 4 3 4 3" xfId="31125" xr:uid="{00000000-0005-0000-0000-0000D3790000}"/>
    <cellStyle name="Percent 3 6 4 3 4 4" xfId="31126" xr:uid="{00000000-0005-0000-0000-0000D4790000}"/>
    <cellStyle name="Percent 3 6 4 3 5" xfId="31127" xr:uid="{00000000-0005-0000-0000-0000D5790000}"/>
    <cellStyle name="Percent 3 6 4 3 5 2" xfId="31128" xr:uid="{00000000-0005-0000-0000-0000D6790000}"/>
    <cellStyle name="Percent 3 6 4 3 5 3" xfId="31129" xr:uid="{00000000-0005-0000-0000-0000D7790000}"/>
    <cellStyle name="Percent 3 6 4 3 5 4" xfId="31130" xr:uid="{00000000-0005-0000-0000-0000D8790000}"/>
    <cellStyle name="Percent 3 6 4 3 6" xfId="31131" xr:uid="{00000000-0005-0000-0000-0000D9790000}"/>
    <cellStyle name="Percent 3 6 4 3 7" xfId="31132" xr:uid="{00000000-0005-0000-0000-0000DA790000}"/>
    <cellStyle name="Percent 3 6 4 3 8" xfId="31133" xr:uid="{00000000-0005-0000-0000-0000DB790000}"/>
    <cellStyle name="Percent 3 6 4 4" xfId="31134" xr:uid="{00000000-0005-0000-0000-0000DC790000}"/>
    <cellStyle name="Percent 3 6 4 4 2" xfId="31135" xr:uid="{00000000-0005-0000-0000-0000DD790000}"/>
    <cellStyle name="Percent 3 6 4 4 2 2" xfId="31136" xr:uid="{00000000-0005-0000-0000-0000DE790000}"/>
    <cellStyle name="Percent 3 6 4 4 2 3" xfId="31137" xr:uid="{00000000-0005-0000-0000-0000DF790000}"/>
    <cellStyle name="Percent 3 6 4 4 2 4" xfId="31138" xr:uid="{00000000-0005-0000-0000-0000E0790000}"/>
    <cellStyle name="Percent 3 6 4 4 3" xfId="31139" xr:uid="{00000000-0005-0000-0000-0000E1790000}"/>
    <cellStyle name="Percent 3 6 4 4 3 2" xfId="31140" xr:uid="{00000000-0005-0000-0000-0000E2790000}"/>
    <cellStyle name="Percent 3 6 4 4 3 3" xfId="31141" xr:uid="{00000000-0005-0000-0000-0000E3790000}"/>
    <cellStyle name="Percent 3 6 4 4 3 4" xfId="31142" xr:uid="{00000000-0005-0000-0000-0000E4790000}"/>
    <cellStyle name="Percent 3 6 4 4 4" xfId="31143" xr:uid="{00000000-0005-0000-0000-0000E5790000}"/>
    <cellStyle name="Percent 3 6 4 4 5" xfId="31144" xr:uid="{00000000-0005-0000-0000-0000E6790000}"/>
    <cellStyle name="Percent 3 6 4 4 6" xfId="31145" xr:uid="{00000000-0005-0000-0000-0000E7790000}"/>
    <cellStyle name="Percent 3 6 4 5" xfId="31146" xr:uid="{00000000-0005-0000-0000-0000E8790000}"/>
    <cellStyle name="Percent 3 6 4 5 2" xfId="31147" xr:uid="{00000000-0005-0000-0000-0000E9790000}"/>
    <cellStyle name="Percent 3 6 4 5 2 2" xfId="31148" xr:uid="{00000000-0005-0000-0000-0000EA790000}"/>
    <cellStyle name="Percent 3 6 4 5 2 3" xfId="31149" xr:uid="{00000000-0005-0000-0000-0000EB790000}"/>
    <cellStyle name="Percent 3 6 4 5 2 4" xfId="31150" xr:uid="{00000000-0005-0000-0000-0000EC790000}"/>
    <cellStyle name="Percent 3 6 4 5 3" xfId="31151" xr:uid="{00000000-0005-0000-0000-0000ED790000}"/>
    <cellStyle name="Percent 3 6 4 5 3 2" xfId="31152" xr:uid="{00000000-0005-0000-0000-0000EE790000}"/>
    <cellStyle name="Percent 3 6 4 5 3 3" xfId="31153" xr:uid="{00000000-0005-0000-0000-0000EF790000}"/>
    <cellStyle name="Percent 3 6 4 5 3 4" xfId="31154" xr:uid="{00000000-0005-0000-0000-0000F0790000}"/>
    <cellStyle name="Percent 3 6 4 5 4" xfId="31155" xr:uid="{00000000-0005-0000-0000-0000F1790000}"/>
    <cellStyle name="Percent 3 6 4 5 5" xfId="31156" xr:uid="{00000000-0005-0000-0000-0000F2790000}"/>
    <cellStyle name="Percent 3 6 4 5 6" xfId="31157" xr:uid="{00000000-0005-0000-0000-0000F3790000}"/>
    <cellStyle name="Percent 3 6 4 6" xfId="31158" xr:uid="{00000000-0005-0000-0000-0000F4790000}"/>
    <cellStyle name="Percent 3 6 4 6 2" xfId="31159" xr:uid="{00000000-0005-0000-0000-0000F5790000}"/>
    <cellStyle name="Percent 3 6 4 6 3" xfId="31160" xr:uid="{00000000-0005-0000-0000-0000F6790000}"/>
    <cellStyle name="Percent 3 6 4 6 4" xfId="31161" xr:uid="{00000000-0005-0000-0000-0000F7790000}"/>
    <cellStyle name="Percent 3 6 4 7" xfId="31162" xr:uid="{00000000-0005-0000-0000-0000F8790000}"/>
    <cellStyle name="Percent 3 6 4 7 2" xfId="31163" xr:uid="{00000000-0005-0000-0000-0000F9790000}"/>
    <cellStyle name="Percent 3 6 4 7 3" xfId="31164" xr:uid="{00000000-0005-0000-0000-0000FA790000}"/>
    <cellStyle name="Percent 3 6 4 7 4" xfId="31165" xr:uid="{00000000-0005-0000-0000-0000FB790000}"/>
    <cellStyle name="Percent 3 6 4 8" xfId="31166" xr:uid="{00000000-0005-0000-0000-0000FC790000}"/>
    <cellStyle name="Percent 3 6 4 9" xfId="31167" xr:uid="{00000000-0005-0000-0000-0000FD790000}"/>
    <cellStyle name="Percent 3 6 5" xfId="31168" xr:uid="{00000000-0005-0000-0000-0000FE790000}"/>
    <cellStyle name="Percent 3 6 5 2" xfId="31169" xr:uid="{00000000-0005-0000-0000-0000FF790000}"/>
    <cellStyle name="Percent 3 6 5 2 2" xfId="31170" xr:uid="{00000000-0005-0000-0000-0000007A0000}"/>
    <cellStyle name="Percent 3 6 5 2 2 2" xfId="31171" xr:uid="{00000000-0005-0000-0000-0000017A0000}"/>
    <cellStyle name="Percent 3 6 5 2 2 3" xfId="31172" xr:uid="{00000000-0005-0000-0000-0000027A0000}"/>
    <cellStyle name="Percent 3 6 5 2 2 4" xfId="31173" xr:uid="{00000000-0005-0000-0000-0000037A0000}"/>
    <cellStyle name="Percent 3 6 5 2 3" xfId="31174" xr:uid="{00000000-0005-0000-0000-0000047A0000}"/>
    <cellStyle name="Percent 3 6 5 2 3 2" xfId="31175" xr:uid="{00000000-0005-0000-0000-0000057A0000}"/>
    <cellStyle name="Percent 3 6 5 2 3 3" xfId="31176" xr:uid="{00000000-0005-0000-0000-0000067A0000}"/>
    <cellStyle name="Percent 3 6 5 2 3 4" xfId="31177" xr:uid="{00000000-0005-0000-0000-0000077A0000}"/>
    <cellStyle name="Percent 3 6 5 2 4" xfId="31178" xr:uid="{00000000-0005-0000-0000-0000087A0000}"/>
    <cellStyle name="Percent 3 6 5 2 5" xfId="31179" xr:uid="{00000000-0005-0000-0000-0000097A0000}"/>
    <cellStyle name="Percent 3 6 5 2 6" xfId="31180" xr:uid="{00000000-0005-0000-0000-00000A7A0000}"/>
    <cellStyle name="Percent 3 6 5 3" xfId="31181" xr:uid="{00000000-0005-0000-0000-00000B7A0000}"/>
    <cellStyle name="Percent 3 6 5 3 2" xfId="31182" xr:uid="{00000000-0005-0000-0000-00000C7A0000}"/>
    <cellStyle name="Percent 3 6 5 3 2 2" xfId="31183" xr:uid="{00000000-0005-0000-0000-00000D7A0000}"/>
    <cellStyle name="Percent 3 6 5 3 2 3" xfId="31184" xr:uid="{00000000-0005-0000-0000-00000E7A0000}"/>
    <cellStyle name="Percent 3 6 5 3 2 4" xfId="31185" xr:uid="{00000000-0005-0000-0000-00000F7A0000}"/>
    <cellStyle name="Percent 3 6 5 3 3" xfId="31186" xr:uid="{00000000-0005-0000-0000-0000107A0000}"/>
    <cellStyle name="Percent 3 6 5 3 3 2" xfId="31187" xr:uid="{00000000-0005-0000-0000-0000117A0000}"/>
    <cellStyle name="Percent 3 6 5 3 3 3" xfId="31188" xr:uid="{00000000-0005-0000-0000-0000127A0000}"/>
    <cellStyle name="Percent 3 6 5 3 3 4" xfId="31189" xr:uid="{00000000-0005-0000-0000-0000137A0000}"/>
    <cellStyle name="Percent 3 6 5 3 4" xfId="31190" xr:uid="{00000000-0005-0000-0000-0000147A0000}"/>
    <cellStyle name="Percent 3 6 5 3 5" xfId="31191" xr:uid="{00000000-0005-0000-0000-0000157A0000}"/>
    <cellStyle name="Percent 3 6 5 3 6" xfId="31192" xr:uid="{00000000-0005-0000-0000-0000167A0000}"/>
    <cellStyle name="Percent 3 6 5 4" xfId="31193" xr:uid="{00000000-0005-0000-0000-0000177A0000}"/>
    <cellStyle name="Percent 3 6 5 4 2" xfId="31194" xr:uid="{00000000-0005-0000-0000-0000187A0000}"/>
    <cellStyle name="Percent 3 6 5 4 3" xfId="31195" xr:uid="{00000000-0005-0000-0000-0000197A0000}"/>
    <cellStyle name="Percent 3 6 5 4 4" xfId="31196" xr:uid="{00000000-0005-0000-0000-00001A7A0000}"/>
    <cellStyle name="Percent 3 6 5 5" xfId="31197" xr:uid="{00000000-0005-0000-0000-00001B7A0000}"/>
    <cellStyle name="Percent 3 6 5 5 2" xfId="31198" xr:uid="{00000000-0005-0000-0000-00001C7A0000}"/>
    <cellStyle name="Percent 3 6 5 5 3" xfId="31199" xr:uid="{00000000-0005-0000-0000-00001D7A0000}"/>
    <cellStyle name="Percent 3 6 5 5 4" xfId="31200" xr:uid="{00000000-0005-0000-0000-00001E7A0000}"/>
    <cellStyle name="Percent 3 6 5 6" xfId="31201" xr:uid="{00000000-0005-0000-0000-00001F7A0000}"/>
    <cellStyle name="Percent 3 6 5 7" xfId="31202" xr:uid="{00000000-0005-0000-0000-0000207A0000}"/>
    <cellStyle name="Percent 3 6 5 8" xfId="31203" xr:uid="{00000000-0005-0000-0000-0000217A0000}"/>
    <cellStyle name="Percent 3 6 6" xfId="31204" xr:uid="{00000000-0005-0000-0000-0000227A0000}"/>
    <cellStyle name="Percent 3 6 6 2" xfId="31205" xr:uid="{00000000-0005-0000-0000-0000237A0000}"/>
    <cellStyle name="Percent 3 6 6 2 2" xfId="31206" xr:uid="{00000000-0005-0000-0000-0000247A0000}"/>
    <cellStyle name="Percent 3 6 6 2 2 2" xfId="31207" xr:uid="{00000000-0005-0000-0000-0000257A0000}"/>
    <cellStyle name="Percent 3 6 6 2 2 3" xfId="31208" xr:uid="{00000000-0005-0000-0000-0000267A0000}"/>
    <cellStyle name="Percent 3 6 6 2 2 4" xfId="31209" xr:uid="{00000000-0005-0000-0000-0000277A0000}"/>
    <cellStyle name="Percent 3 6 6 2 3" xfId="31210" xr:uid="{00000000-0005-0000-0000-0000287A0000}"/>
    <cellStyle name="Percent 3 6 6 2 3 2" xfId="31211" xr:uid="{00000000-0005-0000-0000-0000297A0000}"/>
    <cellStyle name="Percent 3 6 6 2 3 3" xfId="31212" xr:uid="{00000000-0005-0000-0000-00002A7A0000}"/>
    <cellStyle name="Percent 3 6 6 2 3 4" xfId="31213" xr:uid="{00000000-0005-0000-0000-00002B7A0000}"/>
    <cellStyle name="Percent 3 6 6 2 4" xfId="31214" xr:uid="{00000000-0005-0000-0000-00002C7A0000}"/>
    <cellStyle name="Percent 3 6 6 2 5" xfId="31215" xr:uid="{00000000-0005-0000-0000-00002D7A0000}"/>
    <cellStyle name="Percent 3 6 6 2 6" xfId="31216" xr:uid="{00000000-0005-0000-0000-00002E7A0000}"/>
    <cellStyle name="Percent 3 6 6 3" xfId="31217" xr:uid="{00000000-0005-0000-0000-00002F7A0000}"/>
    <cellStyle name="Percent 3 6 6 3 2" xfId="31218" xr:uid="{00000000-0005-0000-0000-0000307A0000}"/>
    <cellStyle name="Percent 3 6 6 3 2 2" xfId="31219" xr:uid="{00000000-0005-0000-0000-0000317A0000}"/>
    <cellStyle name="Percent 3 6 6 3 2 3" xfId="31220" xr:uid="{00000000-0005-0000-0000-0000327A0000}"/>
    <cellStyle name="Percent 3 6 6 3 2 4" xfId="31221" xr:uid="{00000000-0005-0000-0000-0000337A0000}"/>
    <cellStyle name="Percent 3 6 6 3 3" xfId="31222" xr:uid="{00000000-0005-0000-0000-0000347A0000}"/>
    <cellStyle name="Percent 3 6 6 3 3 2" xfId="31223" xr:uid="{00000000-0005-0000-0000-0000357A0000}"/>
    <cellStyle name="Percent 3 6 6 3 3 3" xfId="31224" xr:uid="{00000000-0005-0000-0000-0000367A0000}"/>
    <cellStyle name="Percent 3 6 6 3 3 4" xfId="31225" xr:uid="{00000000-0005-0000-0000-0000377A0000}"/>
    <cellStyle name="Percent 3 6 6 3 4" xfId="31226" xr:uid="{00000000-0005-0000-0000-0000387A0000}"/>
    <cellStyle name="Percent 3 6 6 3 5" xfId="31227" xr:uid="{00000000-0005-0000-0000-0000397A0000}"/>
    <cellStyle name="Percent 3 6 6 3 6" xfId="31228" xr:uid="{00000000-0005-0000-0000-00003A7A0000}"/>
    <cellStyle name="Percent 3 6 6 4" xfId="31229" xr:uid="{00000000-0005-0000-0000-00003B7A0000}"/>
    <cellStyle name="Percent 3 6 6 4 2" xfId="31230" xr:uid="{00000000-0005-0000-0000-00003C7A0000}"/>
    <cellStyle name="Percent 3 6 6 4 3" xfId="31231" xr:uid="{00000000-0005-0000-0000-00003D7A0000}"/>
    <cellStyle name="Percent 3 6 6 4 4" xfId="31232" xr:uid="{00000000-0005-0000-0000-00003E7A0000}"/>
    <cellStyle name="Percent 3 6 6 5" xfId="31233" xr:uid="{00000000-0005-0000-0000-00003F7A0000}"/>
    <cellStyle name="Percent 3 6 6 5 2" xfId="31234" xr:uid="{00000000-0005-0000-0000-0000407A0000}"/>
    <cellStyle name="Percent 3 6 6 5 3" xfId="31235" xr:uid="{00000000-0005-0000-0000-0000417A0000}"/>
    <cellStyle name="Percent 3 6 6 5 4" xfId="31236" xr:uid="{00000000-0005-0000-0000-0000427A0000}"/>
    <cellStyle name="Percent 3 6 6 6" xfId="31237" xr:uid="{00000000-0005-0000-0000-0000437A0000}"/>
    <cellStyle name="Percent 3 6 6 7" xfId="31238" xr:uid="{00000000-0005-0000-0000-0000447A0000}"/>
    <cellStyle name="Percent 3 6 6 8" xfId="31239" xr:uid="{00000000-0005-0000-0000-0000457A0000}"/>
    <cellStyle name="Percent 3 6 7" xfId="31240" xr:uid="{00000000-0005-0000-0000-0000467A0000}"/>
    <cellStyle name="Percent 3 6 7 2" xfId="31241" xr:uid="{00000000-0005-0000-0000-0000477A0000}"/>
    <cellStyle name="Percent 3 6 7 2 2" xfId="31242" xr:uid="{00000000-0005-0000-0000-0000487A0000}"/>
    <cellStyle name="Percent 3 6 7 2 2 2" xfId="31243" xr:uid="{00000000-0005-0000-0000-0000497A0000}"/>
    <cellStyle name="Percent 3 6 7 2 2 3" xfId="31244" xr:uid="{00000000-0005-0000-0000-00004A7A0000}"/>
    <cellStyle name="Percent 3 6 7 2 2 4" xfId="31245" xr:uid="{00000000-0005-0000-0000-00004B7A0000}"/>
    <cellStyle name="Percent 3 6 7 2 3" xfId="31246" xr:uid="{00000000-0005-0000-0000-00004C7A0000}"/>
    <cellStyle name="Percent 3 6 7 2 3 2" xfId="31247" xr:uid="{00000000-0005-0000-0000-00004D7A0000}"/>
    <cellStyle name="Percent 3 6 7 2 3 3" xfId="31248" xr:uid="{00000000-0005-0000-0000-00004E7A0000}"/>
    <cellStyle name="Percent 3 6 7 2 3 4" xfId="31249" xr:uid="{00000000-0005-0000-0000-00004F7A0000}"/>
    <cellStyle name="Percent 3 6 7 2 4" xfId="31250" xr:uid="{00000000-0005-0000-0000-0000507A0000}"/>
    <cellStyle name="Percent 3 6 7 2 5" xfId="31251" xr:uid="{00000000-0005-0000-0000-0000517A0000}"/>
    <cellStyle name="Percent 3 6 7 2 6" xfId="31252" xr:uid="{00000000-0005-0000-0000-0000527A0000}"/>
    <cellStyle name="Percent 3 6 7 3" xfId="31253" xr:uid="{00000000-0005-0000-0000-0000537A0000}"/>
    <cellStyle name="Percent 3 6 7 3 2" xfId="31254" xr:uid="{00000000-0005-0000-0000-0000547A0000}"/>
    <cellStyle name="Percent 3 6 7 3 2 2" xfId="31255" xr:uid="{00000000-0005-0000-0000-0000557A0000}"/>
    <cellStyle name="Percent 3 6 7 3 2 3" xfId="31256" xr:uid="{00000000-0005-0000-0000-0000567A0000}"/>
    <cellStyle name="Percent 3 6 7 3 2 4" xfId="31257" xr:uid="{00000000-0005-0000-0000-0000577A0000}"/>
    <cellStyle name="Percent 3 6 7 3 3" xfId="31258" xr:uid="{00000000-0005-0000-0000-0000587A0000}"/>
    <cellStyle name="Percent 3 6 7 3 3 2" xfId="31259" xr:uid="{00000000-0005-0000-0000-0000597A0000}"/>
    <cellStyle name="Percent 3 6 7 3 3 3" xfId="31260" xr:uid="{00000000-0005-0000-0000-00005A7A0000}"/>
    <cellStyle name="Percent 3 6 7 3 3 4" xfId="31261" xr:uid="{00000000-0005-0000-0000-00005B7A0000}"/>
    <cellStyle name="Percent 3 6 7 3 4" xfId="31262" xr:uid="{00000000-0005-0000-0000-00005C7A0000}"/>
    <cellStyle name="Percent 3 6 7 3 5" xfId="31263" xr:uid="{00000000-0005-0000-0000-00005D7A0000}"/>
    <cellStyle name="Percent 3 6 7 3 6" xfId="31264" xr:uid="{00000000-0005-0000-0000-00005E7A0000}"/>
    <cellStyle name="Percent 3 6 7 4" xfId="31265" xr:uid="{00000000-0005-0000-0000-00005F7A0000}"/>
    <cellStyle name="Percent 3 6 7 4 2" xfId="31266" xr:uid="{00000000-0005-0000-0000-0000607A0000}"/>
    <cellStyle name="Percent 3 6 7 4 3" xfId="31267" xr:uid="{00000000-0005-0000-0000-0000617A0000}"/>
    <cellStyle name="Percent 3 6 7 4 4" xfId="31268" xr:uid="{00000000-0005-0000-0000-0000627A0000}"/>
    <cellStyle name="Percent 3 6 7 5" xfId="31269" xr:uid="{00000000-0005-0000-0000-0000637A0000}"/>
    <cellStyle name="Percent 3 6 7 5 2" xfId="31270" xr:uid="{00000000-0005-0000-0000-0000647A0000}"/>
    <cellStyle name="Percent 3 6 7 5 3" xfId="31271" xr:uid="{00000000-0005-0000-0000-0000657A0000}"/>
    <cellStyle name="Percent 3 6 7 5 4" xfId="31272" xr:uid="{00000000-0005-0000-0000-0000667A0000}"/>
    <cellStyle name="Percent 3 6 7 6" xfId="31273" xr:uid="{00000000-0005-0000-0000-0000677A0000}"/>
    <cellStyle name="Percent 3 6 7 7" xfId="31274" xr:uid="{00000000-0005-0000-0000-0000687A0000}"/>
    <cellStyle name="Percent 3 6 7 8" xfId="31275" xr:uid="{00000000-0005-0000-0000-0000697A0000}"/>
    <cellStyle name="Percent 3 6 8" xfId="31276" xr:uid="{00000000-0005-0000-0000-00006A7A0000}"/>
    <cellStyle name="Percent 3 6 8 2" xfId="31277" xr:uid="{00000000-0005-0000-0000-00006B7A0000}"/>
    <cellStyle name="Percent 3 6 8 2 2" xfId="31278" xr:uid="{00000000-0005-0000-0000-00006C7A0000}"/>
    <cellStyle name="Percent 3 6 8 2 3" xfId="31279" xr:uid="{00000000-0005-0000-0000-00006D7A0000}"/>
    <cellStyle name="Percent 3 6 8 2 4" xfId="31280" xr:uid="{00000000-0005-0000-0000-00006E7A0000}"/>
    <cellStyle name="Percent 3 6 8 3" xfId="31281" xr:uid="{00000000-0005-0000-0000-00006F7A0000}"/>
    <cellStyle name="Percent 3 6 8 3 2" xfId="31282" xr:uid="{00000000-0005-0000-0000-0000707A0000}"/>
    <cellStyle name="Percent 3 6 8 3 3" xfId="31283" xr:uid="{00000000-0005-0000-0000-0000717A0000}"/>
    <cellStyle name="Percent 3 6 8 3 4" xfId="31284" xr:uid="{00000000-0005-0000-0000-0000727A0000}"/>
    <cellStyle name="Percent 3 6 8 4" xfId="31285" xr:uid="{00000000-0005-0000-0000-0000737A0000}"/>
    <cellStyle name="Percent 3 6 8 5" xfId="31286" xr:uid="{00000000-0005-0000-0000-0000747A0000}"/>
    <cellStyle name="Percent 3 6 8 6" xfId="31287" xr:uid="{00000000-0005-0000-0000-0000757A0000}"/>
    <cellStyle name="Percent 3 6 9" xfId="31288" xr:uid="{00000000-0005-0000-0000-0000767A0000}"/>
    <cellStyle name="Percent 3 6 9 2" xfId="31289" xr:uid="{00000000-0005-0000-0000-0000777A0000}"/>
    <cellStyle name="Percent 3 6 9 2 2" xfId="31290" xr:uid="{00000000-0005-0000-0000-0000787A0000}"/>
    <cellStyle name="Percent 3 6 9 2 3" xfId="31291" xr:uid="{00000000-0005-0000-0000-0000797A0000}"/>
    <cellStyle name="Percent 3 6 9 2 4" xfId="31292" xr:uid="{00000000-0005-0000-0000-00007A7A0000}"/>
    <cellStyle name="Percent 3 6 9 3" xfId="31293" xr:uid="{00000000-0005-0000-0000-00007B7A0000}"/>
    <cellStyle name="Percent 3 6 9 3 2" xfId="31294" xr:uid="{00000000-0005-0000-0000-00007C7A0000}"/>
    <cellStyle name="Percent 3 6 9 3 3" xfId="31295" xr:uid="{00000000-0005-0000-0000-00007D7A0000}"/>
    <cellStyle name="Percent 3 6 9 3 4" xfId="31296" xr:uid="{00000000-0005-0000-0000-00007E7A0000}"/>
    <cellStyle name="Percent 3 6 9 4" xfId="31297" xr:uid="{00000000-0005-0000-0000-00007F7A0000}"/>
    <cellStyle name="Percent 3 6 9 5" xfId="31298" xr:uid="{00000000-0005-0000-0000-0000807A0000}"/>
    <cellStyle name="Percent 3 6 9 6" xfId="31299" xr:uid="{00000000-0005-0000-0000-0000817A0000}"/>
    <cellStyle name="Percent 3 7" xfId="31300" xr:uid="{00000000-0005-0000-0000-0000827A0000}"/>
    <cellStyle name="Percent 3 7 10" xfId="31301" xr:uid="{00000000-0005-0000-0000-0000837A0000}"/>
    <cellStyle name="Percent 3 7 10 2" xfId="31302" xr:uid="{00000000-0005-0000-0000-0000847A0000}"/>
    <cellStyle name="Percent 3 7 10 3" xfId="31303" xr:uid="{00000000-0005-0000-0000-0000857A0000}"/>
    <cellStyle name="Percent 3 7 10 4" xfId="31304" xr:uid="{00000000-0005-0000-0000-0000867A0000}"/>
    <cellStyle name="Percent 3 7 11" xfId="31305" xr:uid="{00000000-0005-0000-0000-0000877A0000}"/>
    <cellStyle name="Percent 3 7 12" xfId="31306" xr:uid="{00000000-0005-0000-0000-0000887A0000}"/>
    <cellStyle name="Percent 3 7 13" xfId="31307" xr:uid="{00000000-0005-0000-0000-0000897A0000}"/>
    <cellStyle name="Percent 3 7 2" xfId="31308" xr:uid="{00000000-0005-0000-0000-00008A7A0000}"/>
    <cellStyle name="Percent 3 7 2 10" xfId="31309" xr:uid="{00000000-0005-0000-0000-00008B7A0000}"/>
    <cellStyle name="Percent 3 7 2 11" xfId="31310" xr:uid="{00000000-0005-0000-0000-00008C7A0000}"/>
    <cellStyle name="Percent 3 7 2 12" xfId="31311" xr:uid="{00000000-0005-0000-0000-00008D7A0000}"/>
    <cellStyle name="Percent 3 7 2 2" xfId="31312" xr:uid="{00000000-0005-0000-0000-00008E7A0000}"/>
    <cellStyle name="Percent 3 7 2 2 10" xfId="31313" xr:uid="{00000000-0005-0000-0000-00008F7A0000}"/>
    <cellStyle name="Percent 3 7 2 2 2" xfId="31314" xr:uid="{00000000-0005-0000-0000-0000907A0000}"/>
    <cellStyle name="Percent 3 7 2 2 2 2" xfId="31315" xr:uid="{00000000-0005-0000-0000-0000917A0000}"/>
    <cellStyle name="Percent 3 7 2 2 2 2 2" xfId="31316" xr:uid="{00000000-0005-0000-0000-0000927A0000}"/>
    <cellStyle name="Percent 3 7 2 2 2 2 2 2" xfId="31317" xr:uid="{00000000-0005-0000-0000-0000937A0000}"/>
    <cellStyle name="Percent 3 7 2 2 2 2 2 3" xfId="31318" xr:uid="{00000000-0005-0000-0000-0000947A0000}"/>
    <cellStyle name="Percent 3 7 2 2 2 2 2 4" xfId="31319" xr:uid="{00000000-0005-0000-0000-0000957A0000}"/>
    <cellStyle name="Percent 3 7 2 2 2 2 3" xfId="31320" xr:uid="{00000000-0005-0000-0000-0000967A0000}"/>
    <cellStyle name="Percent 3 7 2 2 2 2 3 2" xfId="31321" xr:uid="{00000000-0005-0000-0000-0000977A0000}"/>
    <cellStyle name="Percent 3 7 2 2 2 2 3 3" xfId="31322" xr:uid="{00000000-0005-0000-0000-0000987A0000}"/>
    <cellStyle name="Percent 3 7 2 2 2 2 3 4" xfId="31323" xr:uid="{00000000-0005-0000-0000-0000997A0000}"/>
    <cellStyle name="Percent 3 7 2 2 2 2 4" xfId="31324" xr:uid="{00000000-0005-0000-0000-00009A7A0000}"/>
    <cellStyle name="Percent 3 7 2 2 2 2 5" xfId="31325" xr:uid="{00000000-0005-0000-0000-00009B7A0000}"/>
    <cellStyle name="Percent 3 7 2 2 2 2 6" xfId="31326" xr:uid="{00000000-0005-0000-0000-00009C7A0000}"/>
    <cellStyle name="Percent 3 7 2 2 2 3" xfId="31327" xr:uid="{00000000-0005-0000-0000-00009D7A0000}"/>
    <cellStyle name="Percent 3 7 2 2 2 3 2" xfId="31328" xr:uid="{00000000-0005-0000-0000-00009E7A0000}"/>
    <cellStyle name="Percent 3 7 2 2 2 3 2 2" xfId="31329" xr:uid="{00000000-0005-0000-0000-00009F7A0000}"/>
    <cellStyle name="Percent 3 7 2 2 2 3 2 3" xfId="31330" xr:uid="{00000000-0005-0000-0000-0000A07A0000}"/>
    <cellStyle name="Percent 3 7 2 2 2 3 2 4" xfId="31331" xr:uid="{00000000-0005-0000-0000-0000A17A0000}"/>
    <cellStyle name="Percent 3 7 2 2 2 3 3" xfId="31332" xr:uid="{00000000-0005-0000-0000-0000A27A0000}"/>
    <cellStyle name="Percent 3 7 2 2 2 3 3 2" xfId="31333" xr:uid="{00000000-0005-0000-0000-0000A37A0000}"/>
    <cellStyle name="Percent 3 7 2 2 2 3 3 3" xfId="31334" xr:uid="{00000000-0005-0000-0000-0000A47A0000}"/>
    <cellStyle name="Percent 3 7 2 2 2 3 3 4" xfId="31335" xr:uid="{00000000-0005-0000-0000-0000A57A0000}"/>
    <cellStyle name="Percent 3 7 2 2 2 3 4" xfId="31336" xr:uid="{00000000-0005-0000-0000-0000A67A0000}"/>
    <cellStyle name="Percent 3 7 2 2 2 3 5" xfId="31337" xr:uid="{00000000-0005-0000-0000-0000A77A0000}"/>
    <cellStyle name="Percent 3 7 2 2 2 3 6" xfId="31338" xr:uid="{00000000-0005-0000-0000-0000A87A0000}"/>
    <cellStyle name="Percent 3 7 2 2 2 4" xfId="31339" xr:uid="{00000000-0005-0000-0000-0000A97A0000}"/>
    <cellStyle name="Percent 3 7 2 2 2 4 2" xfId="31340" xr:uid="{00000000-0005-0000-0000-0000AA7A0000}"/>
    <cellStyle name="Percent 3 7 2 2 2 4 3" xfId="31341" xr:uid="{00000000-0005-0000-0000-0000AB7A0000}"/>
    <cellStyle name="Percent 3 7 2 2 2 4 4" xfId="31342" xr:uid="{00000000-0005-0000-0000-0000AC7A0000}"/>
    <cellStyle name="Percent 3 7 2 2 2 5" xfId="31343" xr:uid="{00000000-0005-0000-0000-0000AD7A0000}"/>
    <cellStyle name="Percent 3 7 2 2 2 5 2" xfId="31344" xr:uid="{00000000-0005-0000-0000-0000AE7A0000}"/>
    <cellStyle name="Percent 3 7 2 2 2 5 3" xfId="31345" xr:uid="{00000000-0005-0000-0000-0000AF7A0000}"/>
    <cellStyle name="Percent 3 7 2 2 2 5 4" xfId="31346" xr:uid="{00000000-0005-0000-0000-0000B07A0000}"/>
    <cellStyle name="Percent 3 7 2 2 2 6" xfId="31347" xr:uid="{00000000-0005-0000-0000-0000B17A0000}"/>
    <cellStyle name="Percent 3 7 2 2 2 7" xfId="31348" xr:uid="{00000000-0005-0000-0000-0000B27A0000}"/>
    <cellStyle name="Percent 3 7 2 2 2 8" xfId="31349" xr:uid="{00000000-0005-0000-0000-0000B37A0000}"/>
    <cellStyle name="Percent 3 7 2 2 3" xfId="31350" xr:uid="{00000000-0005-0000-0000-0000B47A0000}"/>
    <cellStyle name="Percent 3 7 2 2 3 2" xfId="31351" xr:uid="{00000000-0005-0000-0000-0000B57A0000}"/>
    <cellStyle name="Percent 3 7 2 2 3 2 2" xfId="31352" xr:uid="{00000000-0005-0000-0000-0000B67A0000}"/>
    <cellStyle name="Percent 3 7 2 2 3 2 2 2" xfId="31353" xr:uid="{00000000-0005-0000-0000-0000B77A0000}"/>
    <cellStyle name="Percent 3 7 2 2 3 2 2 3" xfId="31354" xr:uid="{00000000-0005-0000-0000-0000B87A0000}"/>
    <cellStyle name="Percent 3 7 2 2 3 2 2 4" xfId="31355" xr:uid="{00000000-0005-0000-0000-0000B97A0000}"/>
    <cellStyle name="Percent 3 7 2 2 3 2 3" xfId="31356" xr:uid="{00000000-0005-0000-0000-0000BA7A0000}"/>
    <cellStyle name="Percent 3 7 2 2 3 2 3 2" xfId="31357" xr:uid="{00000000-0005-0000-0000-0000BB7A0000}"/>
    <cellStyle name="Percent 3 7 2 2 3 2 3 3" xfId="31358" xr:uid="{00000000-0005-0000-0000-0000BC7A0000}"/>
    <cellStyle name="Percent 3 7 2 2 3 2 3 4" xfId="31359" xr:uid="{00000000-0005-0000-0000-0000BD7A0000}"/>
    <cellStyle name="Percent 3 7 2 2 3 2 4" xfId="31360" xr:uid="{00000000-0005-0000-0000-0000BE7A0000}"/>
    <cellStyle name="Percent 3 7 2 2 3 2 5" xfId="31361" xr:uid="{00000000-0005-0000-0000-0000BF7A0000}"/>
    <cellStyle name="Percent 3 7 2 2 3 2 6" xfId="31362" xr:uid="{00000000-0005-0000-0000-0000C07A0000}"/>
    <cellStyle name="Percent 3 7 2 2 3 3" xfId="31363" xr:uid="{00000000-0005-0000-0000-0000C17A0000}"/>
    <cellStyle name="Percent 3 7 2 2 3 3 2" xfId="31364" xr:uid="{00000000-0005-0000-0000-0000C27A0000}"/>
    <cellStyle name="Percent 3 7 2 2 3 3 2 2" xfId="31365" xr:uid="{00000000-0005-0000-0000-0000C37A0000}"/>
    <cellStyle name="Percent 3 7 2 2 3 3 2 3" xfId="31366" xr:uid="{00000000-0005-0000-0000-0000C47A0000}"/>
    <cellStyle name="Percent 3 7 2 2 3 3 2 4" xfId="31367" xr:uid="{00000000-0005-0000-0000-0000C57A0000}"/>
    <cellStyle name="Percent 3 7 2 2 3 3 3" xfId="31368" xr:uid="{00000000-0005-0000-0000-0000C67A0000}"/>
    <cellStyle name="Percent 3 7 2 2 3 3 3 2" xfId="31369" xr:uid="{00000000-0005-0000-0000-0000C77A0000}"/>
    <cellStyle name="Percent 3 7 2 2 3 3 3 3" xfId="31370" xr:uid="{00000000-0005-0000-0000-0000C87A0000}"/>
    <cellStyle name="Percent 3 7 2 2 3 3 3 4" xfId="31371" xr:uid="{00000000-0005-0000-0000-0000C97A0000}"/>
    <cellStyle name="Percent 3 7 2 2 3 3 4" xfId="31372" xr:uid="{00000000-0005-0000-0000-0000CA7A0000}"/>
    <cellStyle name="Percent 3 7 2 2 3 3 5" xfId="31373" xr:uid="{00000000-0005-0000-0000-0000CB7A0000}"/>
    <cellStyle name="Percent 3 7 2 2 3 3 6" xfId="31374" xr:uid="{00000000-0005-0000-0000-0000CC7A0000}"/>
    <cellStyle name="Percent 3 7 2 2 3 4" xfId="31375" xr:uid="{00000000-0005-0000-0000-0000CD7A0000}"/>
    <cellStyle name="Percent 3 7 2 2 3 4 2" xfId="31376" xr:uid="{00000000-0005-0000-0000-0000CE7A0000}"/>
    <cellStyle name="Percent 3 7 2 2 3 4 3" xfId="31377" xr:uid="{00000000-0005-0000-0000-0000CF7A0000}"/>
    <cellStyle name="Percent 3 7 2 2 3 4 4" xfId="31378" xr:uid="{00000000-0005-0000-0000-0000D07A0000}"/>
    <cellStyle name="Percent 3 7 2 2 3 5" xfId="31379" xr:uid="{00000000-0005-0000-0000-0000D17A0000}"/>
    <cellStyle name="Percent 3 7 2 2 3 5 2" xfId="31380" xr:uid="{00000000-0005-0000-0000-0000D27A0000}"/>
    <cellStyle name="Percent 3 7 2 2 3 5 3" xfId="31381" xr:uid="{00000000-0005-0000-0000-0000D37A0000}"/>
    <cellStyle name="Percent 3 7 2 2 3 5 4" xfId="31382" xr:uid="{00000000-0005-0000-0000-0000D47A0000}"/>
    <cellStyle name="Percent 3 7 2 2 3 6" xfId="31383" xr:uid="{00000000-0005-0000-0000-0000D57A0000}"/>
    <cellStyle name="Percent 3 7 2 2 3 7" xfId="31384" xr:uid="{00000000-0005-0000-0000-0000D67A0000}"/>
    <cellStyle name="Percent 3 7 2 2 3 8" xfId="31385" xr:uid="{00000000-0005-0000-0000-0000D77A0000}"/>
    <cellStyle name="Percent 3 7 2 2 4" xfId="31386" xr:uid="{00000000-0005-0000-0000-0000D87A0000}"/>
    <cellStyle name="Percent 3 7 2 2 4 2" xfId="31387" xr:uid="{00000000-0005-0000-0000-0000D97A0000}"/>
    <cellStyle name="Percent 3 7 2 2 4 2 2" xfId="31388" xr:uid="{00000000-0005-0000-0000-0000DA7A0000}"/>
    <cellStyle name="Percent 3 7 2 2 4 2 3" xfId="31389" xr:uid="{00000000-0005-0000-0000-0000DB7A0000}"/>
    <cellStyle name="Percent 3 7 2 2 4 2 4" xfId="31390" xr:uid="{00000000-0005-0000-0000-0000DC7A0000}"/>
    <cellStyle name="Percent 3 7 2 2 4 3" xfId="31391" xr:uid="{00000000-0005-0000-0000-0000DD7A0000}"/>
    <cellStyle name="Percent 3 7 2 2 4 3 2" xfId="31392" xr:uid="{00000000-0005-0000-0000-0000DE7A0000}"/>
    <cellStyle name="Percent 3 7 2 2 4 3 3" xfId="31393" xr:uid="{00000000-0005-0000-0000-0000DF7A0000}"/>
    <cellStyle name="Percent 3 7 2 2 4 3 4" xfId="31394" xr:uid="{00000000-0005-0000-0000-0000E07A0000}"/>
    <cellStyle name="Percent 3 7 2 2 4 4" xfId="31395" xr:uid="{00000000-0005-0000-0000-0000E17A0000}"/>
    <cellStyle name="Percent 3 7 2 2 4 5" xfId="31396" xr:uid="{00000000-0005-0000-0000-0000E27A0000}"/>
    <cellStyle name="Percent 3 7 2 2 4 6" xfId="31397" xr:uid="{00000000-0005-0000-0000-0000E37A0000}"/>
    <cellStyle name="Percent 3 7 2 2 5" xfId="31398" xr:uid="{00000000-0005-0000-0000-0000E47A0000}"/>
    <cellStyle name="Percent 3 7 2 2 5 2" xfId="31399" xr:uid="{00000000-0005-0000-0000-0000E57A0000}"/>
    <cellStyle name="Percent 3 7 2 2 5 2 2" xfId="31400" xr:uid="{00000000-0005-0000-0000-0000E67A0000}"/>
    <cellStyle name="Percent 3 7 2 2 5 2 3" xfId="31401" xr:uid="{00000000-0005-0000-0000-0000E77A0000}"/>
    <cellStyle name="Percent 3 7 2 2 5 2 4" xfId="31402" xr:uid="{00000000-0005-0000-0000-0000E87A0000}"/>
    <cellStyle name="Percent 3 7 2 2 5 3" xfId="31403" xr:uid="{00000000-0005-0000-0000-0000E97A0000}"/>
    <cellStyle name="Percent 3 7 2 2 5 3 2" xfId="31404" xr:uid="{00000000-0005-0000-0000-0000EA7A0000}"/>
    <cellStyle name="Percent 3 7 2 2 5 3 3" xfId="31405" xr:uid="{00000000-0005-0000-0000-0000EB7A0000}"/>
    <cellStyle name="Percent 3 7 2 2 5 3 4" xfId="31406" xr:uid="{00000000-0005-0000-0000-0000EC7A0000}"/>
    <cellStyle name="Percent 3 7 2 2 5 4" xfId="31407" xr:uid="{00000000-0005-0000-0000-0000ED7A0000}"/>
    <cellStyle name="Percent 3 7 2 2 5 5" xfId="31408" xr:uid="{00000000-0005-0000-0000-0000EE7A0000}"/>
    <cellStyle name="Percent 3 7 2 2 5 6" xfId="31409" xr:uid="{00000000-0005-0000-0000-0000EF7A0000}"/>
    <cellStyle name="Percent 3 7 2 2 6" xfId="31410" xr:uid="{00000000-0005-0000-0000-0000F07A0000}"/>
    <cellStyle name="Percent 3 7 2 2 6 2" xfId="31411" xr:uid="{00000000-0005-0000-0000-0000F17A0000}"/>
    <cellStyle name="Percent 3 7 2 2 6 3" xfId="31412" xr:uid="{00000000-0005-0000-0000-0000F27A0000}"/>
    <cellStyle name="Percent 3 7 2 2 6 4" xfId="31413" xr:uid="{00000000-0005-0000-0000-0000F37A0000}"/>
    <cellStyle name="Percent 3 7 2 2 7" xfId="31414" xr:uid="{00000000-0005-0000-0000-0000F47A0000}"/>
    <cellStyle name="Percent 3 7 2 2 7 2" xfId="31415" xr:uid="{00000000-0005-0000-0000-0000F57A0000}"/>
    <cellStyle name="Percent 3 7 2 2 7 3" xfId="31416" xr:uid="{00000000-0005-0000-0000-0000F67A0000}"/>
    <cellStyle name="Percent 3 7 2 2 7 4" xfId="31417" xr:uid="{00000000-0005-0000-0000-0000F77A0000}"/>
    <cellStyle name="Percent 3 7 2 2 8" xfId="31418" xr:uid="{00000000-0005-0000-0000-0000F87A0000}"/>
    <cellStyle name="Percent 3 7 2 2 9" xfId="31419" xr:uid="{00000000-0005-0000-0000-0000F97A0000}"/>
    <cellStyle name="Percent 3 7 2 3" xfId="31420" xr:uid="{00000000-0005-0000-0000-0000FA7A0000}"/>
    <cellStyle name="Percent 3 7 2 3 2" xfId="31421" xr:uid="{00000000-0005-0000-0000-0000FB7A0000}"/>
    <cellStyle name="Percent 3 7 2 3 2 2" xfId="31422" xr:uid="{00000000-0005-0000-0000-0000FC7A0000}"/>
    <cellStyle name="Percent 3 7 2 3 2 2 2" xfId="31423" xr:uid="{00000000-0005-0000-0000-0000FD7A0000}"/>
    <cellStyle name="Percent 3 7 2 3 2 2 3" xfId="31424" xr:uid="{00000000-0005-0000-0000-0000FE7A0000}"/>
    <cellStyle name="Percent 3 7 2 3 2 2 4" xfId="31425" xr:uid="{00000000-0005-0000-0000-0000FF7A0000}"/>
    <cellStyle name="Percent 3 7 2 3 2 3" xfId="31426" xr:uid="{00000000-0005-0000-0000-0000007B0000}"/>
    <cellStyle name="Percent 3 7 2 3 2 3 2" xfId="31427" xr:uid="{00000000-0005-0000-0000-0000017B0000}"/>
    <cellStyle name="Percent 3 7 2 3 2 3 3" xfId="31428" xr:uid="{00000000-0005-0000-0000-0000027B0000}"/>
    <cellStyle name="Percent 3 7 2 3 2 3 4" xfId="31429" xr:uid="{00000000-0005-0000-0000-0000037B0000}"/>
    <cellStyle name="Percent 3 7 2 3 2 4" xfId="31430" xr:uid="{00000000-0005-0000-0000-0000047B0000}"/>
    <cellStyle name="Percent 3 7 2 3 2 5" xfId="31431" xr:uid="{00000000-0005-0000-0000-0000057B0000}"/>
    <cellStyle name="Percent 3 7 2 3 2 6" xfId="31432" xr:uid="{00000000-0005-0000-0000-0000067B0000}"/>
    <cellStyle name="Percent 3 7 2 3 3" xfId="31433" xr:uid="{00000000-0005-0000-0000-0000077B0000}"/>
    <cellStyle name="Percent 3 7 2 3 3 2" xfId="31434" xr:uid="{00000000-0005-0000-0000-0000087B0000}"/>
    <cellStyle name="Percent 3 7 2 3 3 2 2" xfId="31435" xr:uid="{00000000-0005-0000-0000-0000097B0000}"/>
    <cellStyle name="Percent 3 7 2 3 3 2 3" xfId="31436" xr:uid="{00000000-0005-0000-0000-00000A7B0000}"/>
    <cellStyle name="Percent 3 7 2 3 3 2 4" xfId="31437" xr:uid="{00000000-0005-0000-0000-00000B7B0000}"/>
    <cellStyle name="Percent 3 7 2 3 3 3" xfId="31438" xr:uid="{00000000-0005-0000-0000-00000C7B0000}"/>
    <cellStyle name="Percent 3 7 2 3 3 3 2" xfId="31439" xr:uid="{00000000-0005-0000-0000-00000D7B0000}"/>
    <cellStyle name="Percent 3 7 2 3 3 3 3" xfId="31440" xr:uid="{00000000-0005-0000-0000-00000E7B0000}"/>
    <cellStyle name="Percent 3 7 2 3 3 3 4" xfId="31441" xr:uid="{00000000-0005-0000-0000-00000F7B0000}"/>
    <cellStyle name="Percent 3 7 2 3 3 4" xfId="31442" xr:uid="{00000000-0005-0000-0000-0000107B0000}"/>
    <cellStyle name="Percent 3 7 2 3 3 5" xfId="31443" xr:uid="{00000000-0005-0000-0000-0000117B0000}"/>
    <cellStyle name="Percent 3 7 2 3 3 6" xfId="31444" xr:uid="{00000000-0005-0000-0000-0000127B0000}"/>
    <cellStyle name="Percent 3 7 2 3 4" xfId="31445" xr:uid="{00000000-0005-0000-0000-0000137B0000}"/>
    <cellStyle name="Percent 3 7 2 3 4 2" xfId="31446" xr:uid="{00000000-0005-0000-0000-0000147B0000}"/>
    <cellStyle name="Percent 3 7 2 3 4 3" xfId="31447" xr:uid="{00000000-0005-0000-0000-0000157B0000}"/>
    <cellStyle name="Percent 3 7 2 3 4 4" xfId="31448" xr:uid="{00000000-0005-0000-0000-0000167B0000}"/>
    <cellStyle name="Percent 3 7 2 3 5" xfId="31449" xr:uid="{00000000-0005-0000-0000-0000177B0000}"/>
    <cellStyle name="Percent 3 7 2 3 5 2" xfId="31450" xr:uid="{00000000-0005-0000-0000-0000187B0000}"/>
    <cellStyle name="Percent 3 7 2 3 5 3" xfId="31451" xr:uid="{00000000-0005-0000-0000-0000197B0000}"/>
    <cellStyle name="Percent 3 7 2 3 5 4" xfId="31452" xr:uid="{00000000-0005-0000-0000-00001A7B0000}"/>
    <cellStyle name="Percent 3 7 2 3 6" xfId="31453" xr:uid="{00000000-0005-0000-0000-00001B7B0000}"/>
    <cellStyle name="Percent 3 7 2 3 7" xfId="31454" xr:uid="{00000000-0005-0000-0000-00001C7B0000}"/>
    <cellStyle name="Percent 3 7 2 3 8" xfId="31455" xr:uid="{00000000-0005-0000-0000-00001D7B0000}"/>
    <cellStyle name="Percent 3 7 2 4" xfId="31456" xr:uid="{00000000-0005-0000-0000-00001E7B0000}"/>
    <cellStyle name="Percent 3 7 2 4 2" xfId="31457" xr:uid="{00000000-0005-0000-0000-00001F7B0000}"/>
    <cellStyle name="Percent 3 7 2 4 2 2" xfId="31458" xr:uid="{00000000-0005-0000-0000-0000207B0000}"/>
    <cellStyle name="Percent 3 7 2 4 2 2 2" xfId="31459" xr:uid="{00000000-0005-0000-0000-0000217B0000}"/>
    <cellStyle name="Percent 3 7 2 4 2 2 3" xfId="31460" xr:uid="{00000000-0005-0000-0000-0000227B0000}"/>
    <cellStyle name="Percent 3 7 2 4 2 2 4" xfId="31461" xr:uid="{00000000-0005-0000-0000-0000237B0000}"/>
    <cellStyle name="Percent 3 7 2 4 2 3" xfId="31462" xr:uid="{00000000-0005-0000-0000-0000247B0000}"/>
    <cellStyle name="Percent 3 7 2 4 2 3 2" xfId="31463" xr:uid="{00000000-0005-0000-0000-0000257B0000}"/>
    <cellStyle name="Percent 3 7 2 4 2 3 3" xfId="31464" xr:uid="{00000000-0005-0000-0000-0000267B0000}"/>
    <cellStyle name="Percent 3 7 2 4 2 3 4" xfId="31465" xr:uid="{00000000-0005-0000-0000-0000277B0000}"/>
    <cellStyle name="Percent 3 7 2 4 2 4" xfId="31466" xr:uid="{00000000-0005-0000-0000-0000287B0000}"/>
    <cellStyle name="Percent 3 7 2 4 2 5" xfId="31467" xr:uid="{00000000-0005-0000-0000-0000297B0000}"/>
    <cellStyle name="Percent 3 7 2 4 2 6" xfId="31468" xr:uid="{00000000-0005-0000-0000-00002A7B0000}"/>
    <cellStyle name="Percent 3 7 2 4 3" xfId="31469" xr:uid="{00000000-0005-0000-0000-00002B7B0000}"/>
    <cellStyle name="Percent 3 7 2 4 3 2" xfId="31470" xr:uid="{00000000-0005-0000-0000-00002C7B0000}"/>
    <cellStyle name="Percent 3 7 2 4 3 2 2" xfId="31471" xr:uid="{00000000-0005-0000-0000-00002D7B0000}"/>
    <cellStyle name="Percent 3 7 2 4 3 2 3" xfId="31472" xr:uid="{00000000-0005-0000-0000-00002E7B0000}"/>
    <cellStyle name="Percent 3 7 2 4 3 2 4" xfId="31473" xr:uid="{00000000-0005-0000-0000-00002F7B0000}"/>
    <cellStyle name="Percent 3 7 2 4 3 3" xfId="31474" xr:uid="{00000000-0005-0000-0000-0000307B0000}"/>
    <cellStyle name="Percent 3 7 2 4 3 3 2" xfId="31475" xr:uid="{00000000-0005-0000-0000-0000317B0000}"/>
    <cellStyle name="Percent 3 7 2 4 3 3 3" xfId="31476" xr:uid="{00000000-0005-0000-0000-0000327B0000}"/>
    <cellStyle name="Percent 3 7 2 4 3 3 4" xfId="31477" xr:uid="{00000000-0005-0000-0000-0000337B0000}"/>
    <cellStyle name="Percent 3 7 2 4 3 4" xfId="31478" xr:uid="{00000000-0005-0000-0000-0000347B0000}"/>
    <cellStyle name="Percent 3 7 2 4 3 5" xfId="31479" xr:uid="{00000000-0005-0000-0000-0000357B0000}"/>
    <cellStyle name="Percent 3 7 2 4 3 6" xfId="31480" xr:uid="{00000000-0005-0000-0000-0000367B0000}"/>
    <cellStyle name="Percent 3 7 2 4 4" xfId="31481" xr:uid="{00000000-0005-0000-0000-0000377B0000}"/>
    <cellStyle name="Percent 3 7 2 4 4 2" xfId="31482" xr:uid="{00000000-0005-0000-0000-0000387B0000}"/>
    <cellStyle name="Percent 3 7 2 4 4 3" xfId="31483" xr:uid="{00000000-0005-0000-0000-0000397B0000}"/>
    <cellStyle name="Percent 3 7 2 4 4 4" xfId="31484" xr:uid="{00000000-0005-0000-0000-00003A7B0000}"/>
    <cellStyle name="Percent 3 7 2 4 5" xfId="31485" xr:uid="{00000000-0005-0000-0000-00003B7B0000}"/>
    <cellStyle name="Percent 3 7 2 4 5 2" xfId="31486" xr:uid="{00000000-0005-0000-0000-00003C7B0000}"/>
    <cellStyle name="Percent 3 7 2 4 5 3" xfId="31487" xr:uid="{00000000-0005-0000-0000-00003D7B0000}"/>
    <cellStyle name="Percent 3 7 2 4 5 4" xfId="31488" xr:uid="{00000000-0005-0000-0000-00003E7B0000}"/>
    <cellStyle name="Percent 3 7 2 4 6" xfId="31489" xr:uid="{00000000-0005-0000-0000-00003F7B0000}"/>
    <cellStyle name="Percent 3 7 2 4 7" xfId="31490" xr:uid="{00000000-0005-0000-0000-0000407B0000}"/>
    <cellStyle name="Percent 3 7 2 4 8" xfId="31491" xr:uid="{00000000-0005-0000-0000-0000417B0000}"/>
    <cellStyle name="Percent 3 7 2 5" xfId="31492" xr:uid="{00000000-0005-0000-0000-0000427B0000}"/>
    <cellStyle name="Percent 3 7 2 5 2" xfId="31493" xr:uid="{00000000-0005-0000-0000-0000437B0000}"/>
    <cellStyle name="Percent 3 7 2 5 2 2" xfId="31494" xr:uid="{00000000-0005-0000-0000-0000447B0000}"/>
    <cellStyle name="Percent 3 7 2 5 2 2 2" xfId="31495" xr:uid="{00000000-0005-0000-0000-0000457B0000}"/>
    <cellStyle name="Percent 3 7 2 5 2 2 3" xfId="31496" xr:uid="{00000000-0005-0000-0000-0000467B0000}"/>
    <cellStyle name="Percent 3 7 2 5 2 2 4" xfId="31497" xr:uid="{00000000-0005-0000-0000-0000477B0000}"/>
    <cellStyle name="Percent 3 7 2 5 2 3" xfId="31498" xr:uid="{00000000-0005-0000-0000-0000487B0000}"/>
    <cellStyle name="Percent 3 7 2 5 2 3 2" xfId="31499" xr:uid="{00000000-0005-0000-0000-0000497B0000}"/>
    <cellStyle name="Percent 3 7 2 5 2 3 3" xfId="31500" xr:uid="{00000000-0005-0000-0000-00004A7B0000}"/>
    <cellStyle name="Percent 3 7 2 5 2 3 4" xfId="31501" xr:uid="{00000000-0005-0000-0000-00004B7B0000}"/>
    <cellStyle name="Percent 3 7 2 5 2 4" xfId="31502" xr:uid="{00000000-0005-0000-0000-00004C7B0000}"/>
    <cellStyle name="Percent 3 7 2 5 2 5" xfId="31503" xr:uid="{00000000-0005-0000-0000-00004D7B0000}"/>
    <cellStyle name="Percent 3 7 2 5 2 6" xfId="31504" xr:uid="{00000000-0005-0000-0000-00004E7B0000}"/>
    <cellStyle name="Percent 3 7 2 5 3" xfId="31505" xr:uid="{00000000-0005-0000-0000-00004F7B0000}"/>
    <cellStyle name="Percent 3 7 2 5 3 2" xfId="31506" xr:uid="{00000000-0005-0000-0000-0000507B0000}"/>
    <cellStyle name="Percent 3 7 2 5 3 2 2" xfId="31507" xr:uid="{00000000-0005-0000-0000-0000517B0000}"/>
    <cellStyle name="Percent 3 7 2 5 3 2 3" xfId="31508" xr:uid="{00000000-0005-0000-0000-0000527B0000}"/>
    <cellStyle name="Percent 3 7 2 5 3 2 4" xfId="31509" xr:uid="{00000000-0005-0000-0000-0000537B0000}"/>
    <cellStyle name="Percent 3 7 2 5 3 3" xfId="31510" xr:uid="{00000000-0005-0000-0000-0000547B0000}"/>
    <cellStyle name="Percent 3 7 2 5 3 3 2" xfId="31511" xr:uid="{00000000-0005-0000-0000-0000557B0000}"/>
    <cellStyle name="Percent 3 7 2 5 3 3 3" xfId="31512" xr:uid="{00000000-0005-0000-0000-0000567B0000}"/>
    <cellStyle name="Percent 3 7 2 5 3 3 4" xfId="31513" xr:uid="{00000000-0005-0000-0000-0000577B0000}"/>
    <cellStyle name="Percent 3 7 2 5 3 4" xfId="31514" xr:uid="{00000000-0005-0000-0000-0000587B0000}"/>
    <cellStyle name="Percent 3 7 2 5 3 5" xfId="31515" xr:uid="{00000000-0005-0000-0000-0000597B0000}"/>
    <cellStyle name="Percent 3 7 2 5 3 6" xfId="31516" xr:uid="{00000000-0005-0000-0000-00005A7B0000}"/>
    <cellStyle name="Percent 3 7 2 5 4" xfId="31517" xr:uid="{00000000-0005-0000-0000-00005B7B0000}"/>
    <cellStyle name="Percent 3 7 2 5 4 2" xfId="31518" xr:uid="{00000000-0005-0000-0000-00005C7B0000}"/>
    <cellStyle name="Percent 3 7 2 5 4 3" xfId="31519" xr:uid="{00000000-0005-0000-0000-00005D7B0000}"/>
    <cellStyle name="Percent 3 7 2 5 4 4" xfId="31520" xr:uid="{00000000-0005-0000-0000-00005E7B0000}"/>
    <cellStyle name="Percent 3 7 2 5 5" xfId="31521" xr:uid="{00000000-0005-0000-0000-00005F7B0000}"/>
    <cellStyle name="Percent 3 7 2 5 5 2" xfId="31522" xr:uid="{00000000-0005-0000-0000-0000607B0000}"/>
    <cellStyle name="Percent 3 7 2 5 5 3" xfId="31523" xr:uid="{00000000-0005-0000-0000-0000617B0000}"/>
    <cellStyle name="Percent 3 7 2 5 5 4" xfId="31524" xr:uid="{00000000-0005-0000-0000-0000627B0000}"/>
    <cellStyle name="Percent 3 7 2 5 6" xfId="31525" xr:uid="{00000000-0005-0000-0000-0000637B0000}"/>
    <cellStyle name="Percent 3 7 2 5 7" xfId="31526" xr:uid="{00000000-0005-0000-0000-0000647B0000}"/>
    <cellStyle name="Percent 3 7 2 5 8" xfId="31527" xr:uid="{00000000-0005-0000-0000-0000657B0000}"/>
    <cellStyle name="Percent 3 7 2 6" xfId="31528" xr:uid="{00000000-0005-0000-0000-0000667B0000}"/>
    <cellStyle name="Percent 3 7 2 6 2" xfId="31529" xr:uid="{00000000-0005-0000-0000-0000677B0000}"/>
    <cellStyle name="Percent 3 7 2 6 2 2" xfId="31530" xr:uid="{00000000-0005-0000-0000-0000687B0000}"/>
    <cellStyle name="Percent 3 7 2 6 2 3" xfId="31531" xr:uid="{00000000-0005-0000-0000-0000697B0000}"/>
    <cellStyle name="Percent 3 7 2 6 2 4" xfId="31532" xr:uid="{00000000-0005-0000-0000-00006A7B0000}"/>
    <cellStyle name="Percent 3 7 2 6 3" xfId="31533" xr:uid="{00000000-0005-0000-0000-00006B7B0000}"/>
    <cellStyle name="Percent 3 7 2 6 3 2" xfId="31534" xr:uid="{00000000-0005-0000-0000-00006C7B0000}"/>
    <cellStyle name="Percent 3 7 2 6 3 3" xfId="31535" xr:uid="{00000000-0005-0000-0000-00006D7B0000}"/>
    <cellStyle name="Percent 3 7 2 6 3 4" xfId="31536" xr:uid="{00000000-0005-0000-0000-00006E7B0000}"/>
    <cellStyle name="Percent 3 7 2 6 4" xfId="31537" xr:uid="{00000000-0005-0000-0000-00006F7B0000}"/>
    <cellStyle name="Percent 3 7 2 6 5" xfId="31538" xr:uid="{00000000-0005-0000-0000-0000707B0000}"/>
    <cellStyle name="Percent 3 7 2 6 6" xfId="31539" xr:uid="{00000000-0005-0000-0000-0000717B0000}"/>
    <cellStyle name="Percent 3 7 2 7" xfId="31540" xr:uid="{00000000-0005-0000-0000-0000727B0000}"/>
    <cellStyle name="Percent 3 7 2 7 2" xfId="31541" xr:uid="{00000000-0005-0000-0000-0000737B0000}"/>
    <cellStyle name="Percent 3 7 2 7 2 2" xfId="31542" xr:uid="{00000000-0005-0000-0000-0000747B0000}"/>
    <cellStyle name="Percent 3 7 2 7 2 3" xfId="31543" xr:uid="{00000000-0005-0000-0000-0000757B0000}"/>
    <cellStyle name="Percent 3 7 2 7 2 4" xfId="31544" xr:uid="{00000000-0005-0000-0000-0000767B0000}"/>
    <cellStyle name="Percent 3 7 2 7 3" xfId="31545" xr:uid="{00000000-0005-0000-0000-0000777B0000}"/>
    <cellStyle name="Percent 3 7 2 7 3 2" xfId="31546" xr:uid="{00000000-0005-0000-0000-0000787B0000}"/>
    <cellStyle name="Percent 3 7 2 7 3 3" xfId="31547" xr:uid="{00000000-0005-0000-0000-0000797B0000}"/>
    <cellStyle name="Percent 3 7 2 7 3 4" xfId="31548" xr:uid="{00000000-0005-0000-0000-00007A7B0000}"/>
    <cellStyle name="Percent 3 7 2 7 4" xfId="31549" xr:uid="{00000000-0005-0000-0000-00007B7B0000}"/>
    <cellStyle name="Percent 3 7 2 7 5" xfId="31550" xr:uid="{00000000-0005-0000-0000-00007C7B0000}"/>
    <cellStyle name="Percent 3 7 2 7 6" xfId="31551" xr:uid="{00000000-0005-0000-0000-00007D7B0000}"/>
    <cellStyle name="Percent 3 7 2 8" xfId="31552" xr:uid="{00000000-0005-0000-0000-00007E7B0000}"/>
    <cellStyle name="Percent 3 7 2 8 2" xfId="31553" xr:uid="{00000000-0005-0000-0000-00007F7B0000}"/>
    <cellStyle name="Percent 3 7 2 8 3" xfId="31554" xr:uid="{00000000-0005-0000-0000-0000807B0000}"/>
    <cellStyle name="Percent 3 7 2 8 4" xfId="31555" xr:uid="{00000000-0005-0000-0000-0000817B0000}"/>
    <cellStyle name="Percent 3 7 2 9" xfId="31556" xr:uid="{00000000-0005-0000-0000-0000827B0000}"/>
    <cellStyle name="Percent 3 7 2 9 2" xfId="31557" xr:uid="{00000000-0005-0000-0000-0000837B0000}"/>
    <cellStyle name="Percent 3 7 2 9 3" xfId="31558" xr:uid="{00000000-0005-0000-0000-0000847B0000}"/>
    <cellStyle name="Percent 3 7 2 9 4" xfId="31559" xr:uid="{00000000-0005-0000-0000-0000857B0000}"/>
    <cellStyle name="Percent 3 7 3" xfId="31560" xr:uid="{00000000-0005-0000-0000-0000867B0000}"/>
    <cellStyle name="Percent 3 7 3 10" xfId="31561" xr:uid="{00000000-0005-0000-0000-0000877B0000}"/>
    <cellStyle name="Percent 3 7 3 2" xfId="31562" xr:uid="{00000000-0005-0000-0000-0000887B0000}"/>
    <cellStyle name="Percent 3 7 3 2 2" xfId="31563" xr:uid="{00000000-0005-0000-0000-0000897B0000}"/>
    <cellStyle name="Percent 3 7 3 2 2 2" xfId="31564" xr:uid="{00000000-0005-0000-0000-00008A7B0000}"/>
    <cellStyle name="Percent 3 7 3 2 2 2 2" xfId="31565" xr:uid="{00000000-0005-0000-0000-00008B7B0000}"/>
    <cellStyle name="Percent 3 7 3 2 2 2 3" xfId="31566" xr:uid="{00000000-0005-0000-0000-00008C7B0000}"/>
    <cellStyle name="Percent 3 7 3 2 2 2 4" xfId="31567" xr:uid="{00000000-0005-0000-0000-00008D7B0000}"/>
    <cellStyle name="Percent 3 7 3 2 2 3" xfId="31568" xr:uid="{00000000-0005-0000-0000-00008E7B0000}"/>
    <cellStyle name="Percent 3 7 3 2 2 3 2" xfId="31569" xr:uid="{00000000-0005-0000-0000-00008F7B0000}"/>
    <cellStyle name="Percent 3 7 3 2 2 3 3" xfId="31570" xr:uid="{00000000-0005-0000-0000-0000907B0000}"/>
    <cellStyle name="Percent 3 7 3 2 2 3 4" xfId="31571" xr:uid="{00000000-0005-0000-0000-0000917B0000}"/>
    <cellStyle name="Percent 3 7 3 2 2 4" xfId="31572" xr:uid="{00000000-0005-0000-0000-0000927B0000}"/>
    <cellStyle name="Percent 3 7 3 2 2 5" xfId="31573" xr:uid="{00000000-0005-0000-0000-0000937B0000}"/>
    <cellStyle name="Percent 3 7 3 2 2 6" xfId="31574" xr:uid="{00000000-0005-0000-0000-0000947B0000}"/>
    <cellStyle name="Percent 3 7 3 2 3" xfId="31575" xr:uid="{00000000-0005-0000-0000-0000957B0000}"/>
    <cellStyle name="Percent 3 7 3 2 3 2" xfId="31576" xr:uid="{00000000-0005-0000-0000-0000967B0000}"/>
    <cellStyle name="Percent 3 7 3 2 3 2 2" xfId="31577" xr:uid="{00000000-0005-0000-0000-0000977B0000}"/>
    <cellStyle name="Percent 3 7 3 2 3 2 3" xfId="31578" xr:uid="{00000000-0005-0000-0000-0000987B0000}"/>
    <cellStyle name="Percent 3 7 3 2 3 2 4" xfId="31579" xr:uid="{00000000-0005-0000-0000-0000997B0000}"/>
    <cellStyle name="Percent 3 7 3 2 3 3" xfId="31580" xr:uid="{00000000-0005-0000-0000-00009A7B0000}"/>
    <cellStyle name="Percent 3 7 3 2 3 3 2" xfId="31581" xr:uid="{00000000-0005-0000-0000-00009B7B0000}"/>
    <cellStyle name="Percent 3 7 3 2 3 3 3" xfId="31582" xr:uid="{00000000-0005-0000-0000-00009C7B0000}"/>
    <cellStyle name="Percent 3 7 3 2 3 3 4" xfId="31583" xr:uid="{00000000-0005-0000-0000-00009D7B0000}"/>
    <cellStyle name="Percent 3 7 3 2 3 4" xfId="31584" xr:uid="{00000000-0005-0000-0000-00009E7B0000}"/>
    <cellStyle name="Percent 3 7 3 2 3 5" xfId="31585" xr:uid="{00000000-0005-0000-0000-00009F7B0000}"/>
    <cellStyle name="Percent 3 7 3 2 3 6" xfId="31586" xr:uid="{00000000-0005-0000-0000-0000A07B0000}"/>
    <cellStyle name="Percent 3 7 3 2 4" xfId="31587" xr:uid="{00000000-0005-0000-0000-0000A17B0000}"/>
    <cellStyle name="Percent 3 7 3 2 4 2" xfId="31588" xr:uid="{00000000-0005-0000-0000-0000A27B0000}"/>
    <cellStyle name="Percent 3 7 3 2 4 3" xfId="31589" xr:uid="{00000000-0005-0000-0000-0000A37B0000}"/>
    <cellStyle name="Percent 3 7 3 2 4 4" xfId="31590" xr:uid="{00000000-0005-0000-0000-0000A47B0000}"/>
    <cellStyle name="Percent 3 7 3 2 5" xfId="31591" xr:uid="{00000000-0005-0000-0000-0000A57B0000}"/>
    <cellStyle name="Percent 3 7 3 2 5 2" xfId="31592" xr:uid="{00000000-0005-0000-0000-0000A67B0000}"/>
    <cellStyle name="Percent 3 7 3 2 5 3" xfId="31593" xr:uid="{00000000-0005-0000-0000-0000A77B0000}"/>
    <cellStyle name="Percent 3 7 3 2 5 4" xfId="31594" xr:uid="{00000000-0005-0000-0000-0000A87B0000}"/>
    <cellStyle name="Percent 3 7 3 2 6" xfId="31595" xr:uid="{00000000-0005-0000-0000-0000A97B0000}"/>
    <cellStyle name="Percent 3 7 3 2 7" xfId="31596" xr:uid="{00000000-0005-0000-0000-0000AA7B0000}"/>
    <cellStyle name="Percent 3 7 3 2 8" xfId="31597" xr:uid="{00000000-0005-0000-0000-0000AB7B0000}"/>
    <cellStyle name="Percent 3 7 3 3" xfId="31598" xr:uid="{00000000-0005-0000-0000-0000AC7B0000}"/>
    <cellStyle name="Percent 3 7 3 3 2" xfId="31599" xr:uid="{00000000-0005-0000-0000-0000AD7B0000}"/>
    <cellStyle name="Percent 3 7 3 3 2 2" xfId="31600" xr:uid="{00000000-0005-0000-0000-0000AE7B0000}"/>
    <cellStyle name="Percent 3 7 3 3 2 2 2" xfId="31601" xr:uid="{00000000-0005-0000-0000-0000AF7B0000}"/>
    <cellStyle name="Percent 3 7 3 3 2 2 3" xfId="31602" xr:uid="{00000000-0005-0000-0000-0000B07B0000}"/>
    <cellStyle name="Percent 3 7 3 3 2 2 4" xfId="31603" xr:uid="{00000000-0005-0000-0000-0000B17B0000}"/>
    <cellStyle name="Percent 3 7 3 3 2 3" xfId="31604" xr:uid="{00000000-0005-0000-0000-0000B27B0000}"/>
    <cellStyle name="Percent 3 7 3 3 2 3 2" xfId="31605" xr:uid="{00000000-0005-0000-0000-0000B37B0000}"/>
    <cellStyle name="Percent 3 7 3 3 2 3 3" xfId="31606" xr:uid="{00000000-0005-0000-0000-0000B47B0000}"/>
    <cellStyle name="Percent 3 7 3 3 2 3 4" xfId="31607" xr:uid="{00000000-0005-0000-0000-0000B57B0000}"/>
    <cellStyle name="Percent 3 7 3 3 2 4" xfId="31608" xr:uid="{00000000-0005-0000-0000-0000B67B0000}"/>
    <cellStyle name="Percent 3 7 3 3 2 5" xfId="31609" xr:uid="{00000000-0005-0000-0000-0000B77B0000}"/>
    <cellStyle name="Percent 3 7 3 3 2 6" xfId="31610" xr:uid="{00000000-0005-0000-0000-0000B87B0000}"/>
    <cellStyle name="Percent 3 7 3 3 3" xfId="31611" xr:uid="{00000000-0005-0000-0000-0000B97B0000}"/>
    <cellStyle name="Percent 3 7 3 3 3 2" xfId="31612" xr:uid="{00000000-0005-0000-0000-0000BA7B0000}"/>
    <cellStyle name="Percent 3 7 3 3 3 2 2" xfId="31613" xr:uid="{00000000-0005-0000-0000-0000BB7B0000}"/>
    <cellStyle name="Percent 3 7 3 3 3 2 3" xfId="31614" xr:uid="{00000000-0005-0000-0000-0000BC7B0000}"/>
    <cellStyle name="Percent 3 7 3 3 3 2 4" xfId="31615" xr:uid="{00000000-0005-0000-0000-0000BD7B0000}"/>
    <cellStyle name="Percent 3 7 3 3 3 3" xfId="31616" xr:uid="{00000000-0005-0000-0000-0000BE7B0000}"/>
    <cellStyle name="Percent 3 7 3 3 3 3 2" xfId="31617" xr:uid="{00000000-0005-0000-0000-0000BF7B0000}"/>
    <cellStyle name="Percent 3 7 3 3 3 3 3" xfId="31618" xr:uid="{00000000-0005-0000-0000-0000C07B0000}"/>
    <cellStyle name="Percent 3 7 3 3 3 3 4" xfId="31619" xr:uid="{00000000-0005-0000-0000-0000C17B0000}"/>
    <cellStyle name="Percent 3 7 3 3 3 4" xfId="31620" xr:uid="{00000000-0005-0000-0000-0000C27B0000}"/>
    <cellStyle name="Percent 3 7 3 3 3 5" xfId="31621" xr:uid="{00000000-0005-0000-0000-0000C37B0000}"/>
    <cellStyle name="Percent 3 7 3 3 3 6" xfId="31622" xr:uid="{00000000-0005-0000-0000-0000C47B0000}"/>
    <cellStyle name="Percent 3 7 3 3 4" xfId="31623" xr:uid="{00000000-0005-0000-0000-0000C57B0000}"/>
    <cellStyle name="Percent 3 7 3 3 4 2" xfId="31624" xr:uid="{00000000-0005-0000-0000-0000C67B0000}"/>
    <cellStyle name="Percent 3 7 3 3 4 3" xfId="31625" xr:uid="{00000000-0005-0000-0000-0000C77B0000}"/>
    <cellStyle name="Percent 3 7 3 3 4 4" xfId="31626" xr:uid="{00000000-0005-0000-0000-0000C87B0000}"/>
    <cellStyle name="Percent 3 7 3 3 5" xfId="31627" xr:uid="{00000000-0005-0000-0000-0000C97B0000}"/>
    <cellStyle name="Percent 3 7 3 3 5 2" xfId="31628" xr:uid="{00000000-0005-0000-0000-0000CA7B0000}"/>
    <cellStyle name="Percent 3 7 3 3 5 3" xfId="31629" xr:uid="{00000000-0005-0000-0000-0000CB7B0000}"/>
    <cellStyle name="Percent 3 7 3 3 5 4" xfId="31630" xr:uid="{00000000-0005-0000-0000-0000CC7B0000}"/>
    <cellStyle name="Percent 3 7 3 3 6" xfId="31631" xr:uid="{00000000-0005-0000-0000-0000CD7B0000}"/>
    <cellStyle name="Percent 3 7 3 3 7" xfId="31632" xr:uid="{00000000-0005-0000-0000-0000CE7B0000}"/>
    <cellStyle name="Percent 3 7 3 3 8" xfId="31633" xr:uid="{00000000-0005-0000-0000-0000CF7B0000}"/>
    <cellStyle name="Percent 3 7 3 4" xfId="31634" xr:uid="{00000000-0005-0000-0000-0000D07B0000}"/>
    <cellStyle name="Percent 3 7 3 4 2" xfId="31635" xr:uid="{00000000-0005-0000-0000-0000D17B0000}"/>
    <cellStyle name="Percent 3 7 3 4 2 2" xfId="31636" xr:uid="{00000000-0005-0000-0000-0000D27B0000}"/>
    <cellStyle name="Percent 3 7 3 4 2 3" xfId="31637" xr:uid="{00000000-0005-0000-0000-0000D37B0000}"/>
    <cellStyle name="Percent 3 7 3 4 2 4" xfId="31638" xr:uid="{00000000-0005-0000-0000-0000D47B0000}"/>
    <cellStyle name="Percent 3 7 3 4 3" xfId="31639" xr:uid="{00000000-0005-0000-0000-0000D57B0000}"/>
    <cellStyle name="Percent 3 7 3 4 3 2" xfId="31640" xr:uid="{00000000-0005-0000-0000-0000D67B0000}"/>
    <cellStyle name="Percent 3 7 3 4 3 3" xfId="31641" xr:uid="{00000000-0005-0000-0000-0000D77B0000}"/>
    <cellStyle name="Percent 3 7 3 4 3 4" xfId="31642" xr:uid="{00000000-0005-0000-0000-0000D87B0000}"/>
    <cellStyle name="Percent 3 7 3 4 4" xfId="31643" xr:uid="{00000000-0005-0000-0000-0000D97B0000}"/>
    <cellStyle name="Percent 3 7 3 4 5" xfId="31644" xr:uid="{00000000-0005-0000-0000-0000DA7B0000}"/>
    <cellStyle name="Percent 3 7 3 4 6" xfId="31645" xr:uid="{00000000-0005-0000-0000-0000DB7B0000}"/>
    <cellStyle name="Percent 3 7 3 5" xfId="31646" xr:uid="{00000000-0005-0000-0000-0000DC7B0000}"/>
    <cellStyle name="Percent 3 7 3 5 2" xfId="31647" xr:uid="{00000000-0005-0000-0000-0000DD7B0000}"/>
    <cellStyle name="Percent 3 7 3 5 2 2" xfId="31648" xr:uid="{00000000-0005-0000-0000-0000DE7B0000}"/>
    <cellStyle name="Percent 3 7 3 5 2 3" xfId="31649" xr:uid="{00000000-0005-0000-0000-0000DF7B0000}"/>
    <cellStyle name="Percent 3 7 3 5 2 4" xfId="31650" xr:uid="{00000000-0005-0000-0000-0000E07B0000}"/>
    <cellStyle name="Percent 3 7 3 5 3" xfId="31651" xr:uid="{00000000-0005-0000-0000-0000E17B0000}"/>
    <cellStyle name="Percent 3 7 3 5 3 2" xfId="31652" xr:uid="{00000000-0005-0000-0000-0000E27B0000}"/>
    <cellStyle name="Percent 3 7 3 5 3 3" xfId="31653" xr:uid="{00000000-0005-0000-0000-0000E37B0000}"/>
    <cellStyle name="Percent 3 7 3 5 3 4" xfId="31654" xr:uid="{00000000-0005-0000-0000-0000E47B0000}"/>
    <cellStyle name="Percent 3 7 3 5 4" xfId="31655" xr:uid="{00000000-0005-0000-0000-0000E57B0000}"/>
    <cellStyle name="Percent 3 7 3 5 5" xfId="31656" xr:uid="{00000000-0005-0000-0000-0000E67B0000}"/>
    <cellStyle name="Percent 3 7 3 5 6" xfId="31657" xr:uid="{00000000-0005-0000-0000-0000E77B0000}"/>
    <cellStyle name="Percent 3 7 3 6" xfId="31658" xr:uid="{00000000-0005-0000-0000-0000E87B0000}"/>
    <cellStyle name="Percent 3 7 3 6 2" xfId="31659" xr:uid="{00000000-0005-0000-0000-0000E97B0000}"/>
    <cellStyle name="Percent 3 7 3 6 3" xfId="31660" xr:uid="{00000000-0005-0000-0000-0000EA7B0000}"/>
    <cellStyle name="Percent 3 7 3 6 4" xfId="31661" xr:uid="{00000000-0005-0000-0000-0000EB7B0000}"/>
    <cellStyle name="Percent 3 7 3 7" xfId="31662" xr:uid="{00000000-0005-0000-0000-0000EC7B0000}"/>
    <cellStyle name="Percent 3 7 3 7 2" xfId="31663" xr:uid="{00000000-0005-0000-0000-0000ED7B0000}"/>
    <cellStyle name="Percent 3 7 3 7 3" xfId="31664" xr:uid="{00000000-0005-0000-0000-0000EE7B0000}"/>
    <cellStyle name="Percent 3 7 3 7 4" xfId="31665" xr:uid="{00000000-0005-0000-0000-0000EF7B0000}"/>
    <cellStyle name="Percent 3 7 3 8" xfId="31666" xr:uid="{00000000-0005-0000-0000-0000F07B0000}"/>
    <cellStyle name="Percent 3 7 3 9" xfId="31667" xr:uid="{00000000-0005-0000-0000-0000F17B0000}"/>
    <cellStyle name="Percent 3 7 4" xfId="31668" xr:uid="{00000000-0005-0000-0000-0000F27B0000}"/>
    <cellStyle name="Percent 3 7 4 2" xfId="31669" xr:uid="{00000000-0005-0000-0000-0000F37B0000}"/>
    <cellStyle name="Percent 3 7 4 2 2" xfId="31670" xr:uid="{00000000-0005-0000-0000-0000F47B0000}"/>
    <cellStyle name="Percent 3 7 4 2 2 2" xfId="31671" xr:uid="{00000000-0005-0000-0000-0000F57B0000}"/>
    <cellStyle name="Percent 3 7 4 2 2 3" xfId="31672" xr:uid="{00000000-0005-0000-0000-0000F67B0000}"/>
    <cellStyle name="Percent 3 7 4 2 2 4" xfId="31673" xr:uid="{00000000-0005-0000-0000-0000F77B0000}"/>
    <cellStyle name="Percent 3 7 4 2 3" xfId="31674" xr:uid="{00000000-0005-0000-0000-0000F87B0000}"/>
    <cellStyle name="Percent 3 7 4 2 3 2" xfId="31675" xr:uid="{00000000-0005-0000-0000-0000F97B0000}"/>
    <cellStyle name="Percent 3 7 4 2 3 3" xfId="31676" xr:uid="{00000000-0005-0000-0000-0000FA7B0000}"/>
    <cellStyle name="Percent 3 7 4 2 3 4" xfId="31677" xr:uid="{00000000-0005-0000-0000-0000FB7B0000}"/>
    <cellStyle name="Percent 3 7 4 2 4" xfId="31678" xr:uid="{00000000-0005-0000-0000-0000FC7B0000}"/>
    <cellStyle name="Percent 3 7 4 2 5" xfId="31679" xr:uid="{00000000-0005-0000-0000-0000FD7B0000}"/>
    <cellStyle name="Percent 3 7 4 2 6" xfId="31680" xr:uid="{00000000-0005-0000-0000-0000FE7B0000}"/>
    <cellStyle name="Percent 3 7 4 3" xfId="31681" xr:uid="{00000000-0005-0000-0000-0000FF7B0000}"/>
    <cellStyle name="Percent 3 7 4 3 2" xfId="31682" xr:uid="{00000000-0005-0000-0000-0000007C0000}"/>
    <cellStyle name="Percent 3 7 4 3 2 2" xfId="31683" xr:uid="{00000000-0005-0000-0000-0000017C0000}"/>
    <cellStyle name="Percent 3 7 4 3 2 3" xfId="31684" xr:uid="{00000000-0005-0000-0000-0000027C0000}"/>
    <cellStyle name="Percent 3 7 4 3 2 4" xfId="31685" xr:uid="{00000000-0005-0000-0000-0000037C0000}"/>
    <cellStyle name="Percent 3 7 4 3 3" xfId="31686" xr:uid="{00000000-0005-0000-0000-0000047C0000}"/>
    <cellStyle name="Percent 3 7 4 3 3 2" xfId="31687" xr:uid="{00000000-0005-0000-0000-0000057C0000}"/>
    <cellStyle name="Percent 3 7 4 3 3 3" xfId="31688" xr:uid="{00000000-0005-0000-0000-0000067C0000}"/>
    <cellStyle name="Percent 3 7 4 3 3 4" xfId="31689" xr:uid="{00000000-0005-0000-0000-0000077C0000}"/>
    <cellStyle name="Percent 3 7 4 3 4" xfId="31690" xr:uid="{00000000-0005-0000-0000-0000087C0000}"/>
    <cellStyle name="Percent 3 7 4 3 5" xfId="31691" xr:uid="{00000000-0005-0000-0000-0000097C0000}"/>
    <cellStyle name="Percent 3 7 4 3 6" xfId="31692" xr:uid="{00000000-0005-0000-0000-00000A7C0000}"/>
    <cellStyle name="Percent 3 7 4 4" xfId="31693" xr:uid="{00000000-0005-0000-0000-00000B7C0000}"/>
    <cellStyle name="Percent 3 7 4 4 2" xfId="31694" xr:uid="{00000000-0005-0000-0000-00000C7C0000}"/>
    <cellStyle name="Percent 3 7 4 4 3" xfId="31695" xr:uid="{00000000-0005-0000-0000-00000D7C0000}"/>
    <cellStyle name="Percent 3 7 4 4 4" xfId="31696" xr:uid="{00000000-0005-0000-0000-00000E7C0000}"/>
    <cellStyle name="Percent 3 7 4 5" xfId="31697" xr:uid="{00000000-0005-0000-0000-00000F7C0000}"/>
    <cellStyle name="Percent 3 7 4 5 2" xfId="31698" xr:uid="{00000000-0005-0000-0000-0000107C0000}"/>
    <cellStyle name="Percent 3 7 4 5 3" xfId="31699" xr:uid="{00000000-0005-0000-0000-0000117C0000}"/>
    <cellStyle name="Percent 3 7 4 5 4" xfId="31700" xr:uid="{00000000-0005-0000-0000-0000127C0000}"/>
    <cellStyle name="Percent 3 7 4 6" xfId="31701" xr:uid="{00000000-0005-0000-0000-0000137C0000}"/>
    <cellStyle name="Percent 3 7 4 7" xfId="31702" xr:uid="{00000000-0005-0000-0000-0000147C0000}"/>
    <cellStyle name="Percent 3 7 4 8" xfId="31703" xr:uid="{00000000-0005-0000-0000-0000157C0000}"/>
    <cellStyle name="Percent 3 7 5" xfId="31704" xr:uid="{00000000-0005-0000-0000-0000167C0000}"/>
    <cellStyle name="Percent 3 7 5 2" xfId="31705" xr:uid="{00000000-0005-0000-0000-0000177C0000}"/>
    <cellStyle name="Percent 3 7 5 2 2" xfId="31706" xr:uid="{00000000-0005-0000-0000-0000187C0000}"/>
    <cellStyle name="Percent 3 7 5 2 2 2" xfId="31707" xr:uid="{00000000-0005-0000-0000-0000197C0000}"/>
    <cellStyle name="Percent 3 7 5 2 2 3" xfId="31708" xr:uid="{00000000-0005-0000-0000-00001A7C0000}"/>
    <cellStyle name="Percent 3 7 5 2 2 4" xfId="31709" xr:uid="{00000000-0005-0000-0000-00001B7C0000}"/>
    <cellStyle name="Percent 3 7 5 2 3" xfId="31710" xr:uid="{00000000-0005-0000-0000-00001C7C0000}"/>
    <cellStyle name="Percent 3 7 5 2 3 2" xfId="31711" xr:uid="{00000000-0005-0000-0000-00001D7C0000}"/>
    <cellStyle name="Percent 3 7 5 2 3 3" xfId="31712" xr:uid="{00000000-0005-0000-0000-00001E7C0000}"/>
    <cellStyle name="Percent 3 7 5 2 3 4" xfId="31713" xr:uid="{00000000-0005-0000-0000-00001F7C0000}"/>
    <cellStyle name="Percent 3 7 5 2 4" xfId="31714" xr:uid="{00000000-0005-0000-0000-0000207C0000}"/>
    <cellStyle name="Percent 3 7 5 2 5" xfId="31715" xr:uid="{00000000-0005-0000-0000-0000217C0000}"/>
    <cellStyle name="Percent 3 7 5 2 6" xfId="31716" xr:uid="{00000000-0005-0000-0000-0000227C0000}"/>
    <cellStyle name="Percent 3 7 5 3" xfId="31717" xr:uid="{00000000-0005-0000-0000-0000237C0000}"/>
    <cellStyle name="Percent 3 7 5 3 2" xfId="31718" xr:uid="{00000000-0005-0000-0000-0000247C0000}"/>
    <cellStyle name="Percent 3 7 5 3 2 2" xfId="31719" xr:uid="{00000000-0005-0000-0000-0000257C0000}"/>
    <cellStyle name="Percent 3 7 5 3 2 3" xfId="31720" xr:uid="{00000000-0005-0000-0000-0000267C0000}"/>
    <cellStyle name="Percent 3 7 5 3 2 4" xfId="31721" xr:uid="{00000000-0005-0000-0000-0000277C0000}"/>
    <cellStyle name="Percent 3 7 5 3 3" xfId="31722" xr:uid="{00000000-0005-0000-0000-0000287C0000}"/>
    <cellStyle name="Percent 3 7 5 3 3 2" xfId="31723" xr:uid="{00000000-0005-0000-0000-0000297C0000}"/>
    <cellStyle name="Percent 3 7 5 3 3 3" xfId="31724" xr:uid="{00000000-0005-0000-0000-00002A7C0000}"/>
    <cellStyle name="Percent 3 7 5 3 3 4" xfId="31725" xr:uid="{00000000-0005-0000-0000-00002B7C0000}"/>
    <cellStyle name="Percent 3 7 5 3 4" xfId="31726" xr:uid="{00000000-0005-0000-0000-00002C7C0000}"/>
    <cellStyle name="Percent 3 7 5 3 5" xfId="31727" xr:uid="{00000000-0005-0000-0000-00002D7C0000}"/>
    <cellStyle name="Percent 3 7 5 3 6" xfId="31728" xr:uid="{00000000-0005-0000-0000-00002E7C0000}"/>
    <cellStyle name="Percent 3 7 5 4" xfId="31729" xr:uid="{00000000-0005-0000-0000-00002F7C0000}"/>
    <cellStyle name="Percent 3 7 5 4 2" xfId="31730" xr:uid="{00000000-0005-0000-0000-0000307C0000}"/>
    <cellStyle name="Percent 3 7 5 4 3" xfId="31731" xr:uid="{00000000-0005-0000-0000-0000317C0000}"/>
    <cellStyle name="Percent 3 7 5 4 4" xfId="31732" xr:uid="{00000000-0005-0000-0000-0000327C0000}"/>
    <cellStyle name="Percent 3 7 5 5" xfId="31733" xr:uid="{00000000-0005-0000-0000-0000337C0000}"/>
    <cellStyle name="Percent 3 7 5 5 2" xfId="31734" xr:uid="{00000000-0005-0000-0000-0000347C0000}"/>
    <cellStyle name="Percent 3 7 5 5 3" xfId="31735" xr:uid="{00000000-0005-0000-0000-0000357C0000}"/>
    <cellStyle name="Percent 3 7 5 5 4" xfId="31736" xr:uid="{00000000-0005-0000-0000-0000367C0000}"/>
    <cellStyle name="Percent 3 7 5 6" xfId="31737" xr:uid="{00000000-0005-0000-0000-0000377C0000}"/>
    <cellStyle name="Percent 3 7 5 7" xfId="31738" xr:uid="{00000000-0005-0000-0000-0000387C0000}"/>
    <cellStyle name="Percent 3 7 5 8" xfId="31739" xr:uid="{00000000-0005-0000-0000-0000397C0000}"/>
    <cellStyle name="Percent 3 7 6" xfId="31740" xr:uid="{00000000-0005-0000-0000-00003A7C0000}"/>
    <cellStyle name="Percent 3 7 6 2" xfId="31741" xr:uid="{00000000-0005-0000-0000-00003B7C0000}"/>
    <cellStyle name="Percent 3 7 6 2 2" xfId="31742" xr:uid="{00000000-0005-0000-0000-00003C7C0000}"/>
    <cellStyle name="Percent 3 7 6 2 2 2" xfId="31743" xr:uid="{00000000-0005-0000-0000-00003D7C0000}"/>
    <cellStyle name="Percent 3 7 6 2 2 3" xfId="31744" xr:uid="{00000000-0005-0000-0000-00003E7C0000}"/>
    <cellStyle name="Percent 3 7 6 2 2 4" xfId="31745" xr:uid="{00000000-0005-0000-0000-00003F7C0000}"/>
    <cellStyle name="Percent 3 7 6 2 3" xfId="31746" xr:uid="{00000000-0005-0000-0000-0000407C0000}"/>
    <cellStyle name="Percent 3 7 6 2 3 2" xfId="31747" xr:uid="{00000000-0005-0000-0000-0000417C0000}"/>
    <cellStyle name="Percent 3 7 6 2 3 3" xfId="31748" xr:uid="{00000000-0005-0000-0000-0000427C0000}"/>
    <cellStyle name="Percent 3 7 6 2 3 4" xfId="31749" xr:uid="{00000000-0005-0000-0000-0000437C0000}"/>
    <cellStyle name="Percent 3 7 6 2 4" xfId="31750" xr:uid="{00000000-0005-0000-0000-0000447C0000}"/>
    <cellStyle name="Percent 3 7 6 2 5" xfId="31751" xr:uid="{00000000-0005-0000-0000-0000457C0000}"/>
    <cellStyle name="Percent 3 7 6 2 6" xfId="31752" xr:uid="{00000000-0005-0000-0000-0000467C0000}"/>
    <cellStyle name="Percent 3 7 6 3" xfId="31753" xr:uid="{00000000-0005-0000-0000-0000477C0000}"/>
    <cellStyle name="Percent 3 7 6 3 2" xfId="31754" xr:uid="{00000000-0005-0000-0000-0000487C0000}"/>
    <cellStyle name="Percent 3 7 6 3 2 2" xfId="31755" xr:uid="{00000000-0005-0000-0000-0000497C0000}"/>
    <cellStyle name="Percent 3 7 6 3 2 3" xfId="31756" xr:uid="{00000000-0005-0000-0000-00004A7C0000}"/>
    <cellStyle name="Percent 3 7 6 3 2 4" xfId="31757" xr:uid="{00000000-0005-0000-0000-00004B7C0000}"/>
    <cellStyle name="Percent 3 7 6 3 3" xfId="31758" xr:uid="{00000000-0005-0000-0000-00004C7C0000}"/>
    <cellStyle name="Percent 3 7 6 3 3 2" xfId="31759" xr:uid="{00000000-0005-0000-0000-00004D7C0000}"/>
    <cellStyle name="Percent 3 7 6 3 3 3" xfId="31760" xr:uid="{00000000-0005-0000-0000-00004E7C0000}"/>
    <cellStyle name="Percent 3 7 6 3 3 4" xfId="31761" xr:uid="{00000000-0005-0000-0000-00004F7C0000}"/>
    <cellStyle name="Percent 3 7 6 3 4" xfId="31762" xr:uid="{00000000-0005-0000-0000-0000507C0000}"/>
    <cellStyle name="Percent 3 7 6 3 5" xfId="31763" xr:uid="{00000000-0005-0000-0000-0000517C0000}"/>
    <cellStyle name="Percent 3 7 6 3 6" xfId="31764" xr:uid="{00000000-0005-0000-0000-0000527C0000}"/>
    <cellStyle name="Percent 3 7 6 4" xfId="31765" xr:uid="{00000000-0005-0000-0000-0000537C0000}"/>
    <cellStyle name="Percent 3 7 6 4 2" xfId="31766" xr:uid="{00000000-0005-0000-0000-0000547C0000}"/>
    <cellStyle name="Percent 3 7 6 4 3" xfId="31767" xr:uid="{00000000-0005-0000-0000-0000557C0000}"/>
    <cellStyle name="Percent 3 7 6 4 4" xfId="31768" xr:uid="{00000000-0005-0000-0000-0000567C0000}"/>
    <cellStyle name="Percent 3 7 6 5" xfId="31769" xr:uid="{00000000-0005-0000-0000-0000577C0000}"/>
    <cellStyle name="Percent 3 7 6 5 2" xfId="31770" xr:uid="{00000000-0005-0000-0000-0000587C0000}"/>
    <cellStyle name="Percent 3 7 6 5 3" xfId="31771" xr:uid="{00000000-0005-0000-0000-0000597C0000}"/>
    <cellStyle name="Percent 3 7 6 5 4" xfId="31772" xr:uid="{00000000-0005-0000-0000-00005A7C0000}"/>
    <cellStyle name="Percent 3 7 6 6" xfId="31773" xr:uid="{00000000-0005-0000-0000-00005B7C0000}"/>
    <cellStyle name="Percent 3 7 6 7" xfId="31774" xr:uid="{00000000-0005-0000-0000-00005C7C0000}"/>
    <cellStyle name="Percent 3 7 6 8" xfId="31775" xr:uid="{00000000-0005-0000-0000-00005D7C0000}"/>
    <cellStyle name="Percent 3 7 7" xfId="31776" xr:uid="{00000000-0005-0000-0000-00005E7C0000}"/>
    <cellStyle name="Percent 3 7 7 2" xfId="31777" xr:uid="{00000000-0005-0000-0000-00005F7C0000}"/>
    <cellStyle name="Percent 3 7 7 2 2" xfId="31778" xr:uid="{00000000-0005-0000-0000-0000607C0000}"/>
    <cellStyle name="Percent 3 7 7 2 3" xfId="31779" xr:uid="{00000000-0005-0000-0000-0000617C0000}"/>
    <cellStyle name="Percent 3 7 7 2 4" xfId="31780" xr:uid="{00000000-0005-0000-0000-0000627C0000}"/>
    <cellStyle name="Percent 3 7 7 3" xfId="31781" xr:uid="{00000000-0005-0000-0000-0000637C0000}"/>
    <cellStyle name="Percent 3 7 7 3 2" xfId="31782" xr:uid="{00000000-0005-0000-0000-0000647C0000}"/>
    <cellStyle name="Percent 3 7 7 3 3" xfId="31783" xr:uid="{00000000-0005-0000-0000-0000657C0000}"/>
    <cellStyle name="Percent 3 7 7 3 4" xfId="31784" xr:uid="{00000000-0005-0000-0000-0000667C0000}"/>
    <cellStyle name="Percent 3 7 7 4" xfId="31785" xr:uid="{00000000-0005-0000-0000-0000677C0000}"/>
    <cellStyle name="Percent 3 7 7 5" xfId="31786" xr:uid="{00000000-0005-0000-0000-0000687C0000}"/>
    <cellStyle name="Percent 3 7 7 6" xfId="31787" xr:uid="{00000000-0005-0000-0000-0000697C0000}"/>
    <cellStyle name="Percent 3 7 8" xfId="31788" xr:uid="{00000000-0005-0000-0000-00006A7C0000}"/>
    <cellStyle name="Percent 3 7 8 2" xfId="31789" xr:uid="{00000000-0005-0000-0000-00006B7C0000}"/>
    <cellStyle name="Percent 3 7 8 2 2" xfId="31790" xr:uid="{00000000-0005-0000-0000-00006C7C0000}"/>
    <cellStyle name="Percent 3 7 8 2 3" xfId="31791" xr:uid="{00000000-0005-0000-0000-00006D7C0000}"/>
    <cellStyle name="Percent 3 7 8 2 4" xfId="31792" xr:uid="{00000000-0005-0000-0000-00006E7C0000}"/>
    <cellStyle name="Percent 3 7 8 3" xfId="31793" xr:uid="{00000000-0005-0000-0000-00006F7C0000}"/>
    <cellStyle name="Percent 3 7 8 3 2" xfId="31794" xr:uid="{00000000-0005-0000-0000-0000707C0000}"/>
    <cellStyle name="Percent 3 7 8 3 3" xfId="31795" xr:uid="{00000000-0005-0000-0000-0000717C0000}"/>
    <cellStyle name="Percent 3 7 8 3 4" xfId="31796" xr:uid="{00000000-0005-0000-0000-0000727C0000}"/>
    <cellStyle name="Percent 3 7 8 4" xfId="31797" xr:uid="{00000000-0005-0000-0000-0000737C0000}"/>
    <cellStyle name="Percent 3 7 8 5" xfId="31798" xr:uid="{00000000-0005-0000-0000-0000747C0000}"/>
    <cellStyle name="Percent 3 7 8 6" xfId="31799" xr:uid="{00000000-0005-0000-0000-0000757C0000}"/>
    <cellStyle name="Percent 3 7 9" xfId="31800" xr:uid="{00000000-0005-0000-0000-0000767C0000}"/>
    <cellStyle name="Percent 3 7 9 2" xfId="31801" xr:uid="{00000000-0005-0000-0000-0000777C0000}"/>
    <cellStyle name="Percent 3 7 9 3" xfId="31802" xr:uid="{00000000-0005-0000-0000-0000787C0000}"/>
    <cellStyle name="Percent 3 7 9 4" xfId="31803" xr:uid="{00000000-0005-0000-0000-0000797C0000}"/>
    <cellStyle name="Percent 3 8" xfId="31804" xr:uid="{00000000-0005-0000-0000-00007A7C0000}"/>
    <cellStyle name="Percent 3 8 10" xfId="31805" xr:uid="{00000000-0005-0000-0000-00007B7C0000}"/>
    <cellStyle name="Percent 3 8 11" xfId="31806" xr:uid="{00000000-0005-0000-0000-00007C7C0000}"/>
    <cellStyle name="Percent 3 8 12" xfId="31807" xr:uid="{00000000-0005-0000-0000-00007D7C0000}"/>
    <cellStyle name="Percent 3 8 2" xfId="31808" xr:uid="{00000000-0005-0000-0000-00007E7C0000}"/>
    <cellStyle name="Percent 3 8 2 10" xfId="31809" xr:uid="{00000000-0005-0000-0000-00007F7C0000}"/>
    <cellStyle name="Percent 3 8 2 2" xfId="31810" xr:uid="{00000000-0005-0000-0000-0000807C0000}"/>
    <cellStyle name="Percent 3 8 2 2 2" xfId="31811" xr:uid="{00000000-0005-0000-0000-0000817C0000}"/>
    <cellStyle name="Percent 3 8 2 2 2 2" xfId="31812" xr:uid="{00000000-0005-0000-0000-0000827C0000}"/>
    <cellStyle name="Percent 3 8 2 2 2 2 2" xfId="31813" xr:uid="{00000000-0005-0000-0000-0000837C0000}"/>
    <cellStyle name="Percent 3 8 2 2 2 2 3" xfId="31814" xr:uid="{00000000-0005-0000-0000-0000847C0000}"/>
    <cellStyle name="Percent 3 8 2 2 2 2 4" xfId="31815" xr:uid="{00000000-0005-0000-0000-0000857C0000}"/>
    <cellStyle name="Percent 3 8 2 2 2 3" xfId="31816" xr:uid="{00000000-0005-0000-0000-0000867C0000}"/>
    <cellStyle name="Percent 3 8 2 2 2 3 2" xfId="31817" xr:uid="{00000000-0005-0000-0000-0000877C0000}"/>
    <cellStyle name="Percent 3 8 2 2 2 3 3" xfId="31818" xr:uid="{00000000-0005-0000-0000-0000887C0000}"/>
    <cellStyle name="Percent 3 8 2 2 2 3 4" xfId="31819" xr:uid="{00000000-0005-0000-0000-0000897C0000}"/>
    <cellStyle name="Percent 3 8 2 2 2 4" xfId="31820" xr:uid="{00000000-0005-0000-0000-00008A7C0000}"/>
    <cellStyle name="Percent 3 8 2 2 2 5" xfId="31821" xr:uid="{00000000-0005-0000-0000-00008B7C0000}"/>
    <cellStyle name="Percent 3 8 2 2 2 6" xfId="31822" xr:uid="{00000000-0005-0000-0000-00008C7C0000}"/>
    <cellStyle name="Percent 3 8 2 2 3" xfId="31823" xr:uid="{00000000-0005-0000-0000-00008D7C0000}"/>
    <cellStyle name="Percent 3 8 2 2 3 2" xfId="31824" xr:uid="{00000000-0005-0000-0000-00008E7C0000}"/>
    <cellStyle name="Percent 3 8 2 2 3 2 2" xfId="31825" xr:uid="{00000000-0005-0000-0000-00008F7C0000}"/>
    <cellStyle name="Percent 3 8 2 2 3 2 3" xfId="31826" xr:uid="{00000000-0005-0000-0000-0000907C0000}"/>
    <cellStyle name="Percent 3 8 2 2 3 2 4" xfId="31827" xr:uid="{00000000-0005-0000-0000-0000917C0000}"/>
    <cellStyle name="Percent 3 8 2 2 3 3" xfId="31828" xr:uid="{00000000-0005-0000-0000-0000927C0000}"/>
    <cellStyle name="Percent 3 8 2 2 3 3 2" xfId="31829" xr:uid="{00000000-0005-0000-0000-0000937C0000}"/>
    <cellStyle name="Percent 3 8 2 2 3 3 3" xfId="31830" xr:uid="{00000000-0005-0000-0000-0000947C0000}"/>
    <cellStyle name="Percent 3 8 2 2 3 3 4" xfId="31831" xr:uid="{00000000-0005-0000-0000-0000957C0000}"/>
    <cellStyle name="Percent 3 8 2 2 3 4" xfId="31832" xr:uid="{00000000-0005-0000-0000-0000967C0000}"/>
    <cellStyle name="Percent 3 8 2 2 3 5" xfId="31833" xr:uid="{00000000-0005-0000-0000-0000977C0000}"/>
    <cellStyle name="Percent 3 8 2 2 3 6" xfId="31834" xr:uid="{00000000-0005-0000-0000-0000987C0000}"/>
    <cellStyle name="Percent 3 8 2 2 4" xfId="31835" xr:uid="{00000000-0005-0000-0000-0000997C0000}"/>
    <cellStyle name="Percent 3 8 2 2 4 2" xfId="31836" xr:uid="{00000000-0005-0000-0000-00009A7C0000}"/>
    <cellStyle name="Percent 3 8 2 2 4 3" xfId="31837" xr:uid="{00000000-0005-0000-0000-00009B7C0000}"/>
    <cellStyle name="Percent 3 8 2 2 4 4" xfId="31838" xr:uid="{00000000-0005-0000-0000-00009C7C0000}"/>
    <cellStyle name="Percent 3 8 2 2 5" xfId="31839" xr:uid="{00000000-0005-0000-0000-00009D7C0000}"/>
    <cellStyle name="Percent 3 8 2 2 5 2" xfId="31840" xr:uid="{00000000-0005-0000-0000-00009E7C0000}"/>
    <cellStyle name="Percent 3 8 2 2 5 3" xfId="31841" xr:uid="{00000000-0005-0000-0000-00009F7C0000}"/>
    <cellStyle name="Percent 3 8 2 2 5 4" xfId="31842" xr:uid="{00000000-0005-0000-0000-0000A07C0000}"/>
    <cellStyle name="Percent 3 8 2 2 6" xfId="31843" xr:uid="{00000000-0005-0000-0000-0000A17C0000}"/>
    <cellStyle name="Percent 3 8 2 2 7" xfId="31844" xr:uid="{00000000-0005-0000-0000-0000A27C0000}"/>
    <cellStyle name="Percent 3 8 2 2 8" xfId="31845" xr:uid="{00000000-0005-0000-0000-0000A37C0000}"/>
    <cellStyle name="Percent 3 8 2 3" xfId="31846" xr:uid="{00000000-0005-0000-0000-0000A47C0000}"/>
    <cellStyle name="Percent 3 8 2 3 2" xfId="31847" xr:uid="{00000000-0005-0000-0000-0000A57C0000}"/>
    <cellStyle name="Percent 3 8 2 3 2 2" xfId="31848" xr:uid="{00000000-0005-0000-0000-0000A67C0000}"/>
    <cellStyle name="Percent 3 8 2 3 2 2 2" xfId="31849" xr:uid="{00000000-0005-0000-0000-0000A77C0000}"/>
    <cellStyle name="Percent 3 8 2 3 2 2 3" xfId="31850" xr:uid="{00000000-0005-0000-0000-0000A87C0000}"/>
    <cellStyle name="Percent 3 8 2 3 2 2 4" xfId="31851" xr:uid="{00000000-0005-0000-0000-0000A97C0000}"/>
    <cellStyle name="Percent 3 8 2 3 2 3" xfId="31852" xr:uid="{00000000-0005-0000-0000-0000AA7C0000}"/>
    <cellStyle name="Percent 3 8 2 3 2 3 2" xfId="31853" xr:uid="{00000000-0005-0000-0000-0000AB7C0000}"/>
    <cellStyle name="Percent 3 8 2 3 2 3 3" xfId="31854" xr:uid="{00000000-0005-0000-0000-0000AC7C0000}"/>
    <cellStyle name="Percent 3 8 2 3 2 3 4" xfId="31855" xr:uid="{00000000-0005-0000-0000-0000AD7C0000}"/>
    <cellStyle name="Percent 3 8 2 3 2 4" xfId="31856" xr:uid="{00000000-0005-0000-0000-0000AE7C0000}"/>
    <cellStyle name="Percent 3 8 2 3 2 5" xfId="31857" xr:uid="{00000000-0005-0000-0000-0000AF7C0000}"/>
    <cellStyle name="Percent 3 8 2 3 2 6" xfId="31858" xr:uid="{00000000-0005-0000-0000-0000B07C0000}"/>
    <cellStyle name="Percent 3 8 2 3 3" xfId="31859" xr:uid="{00000000-0005-0000-0000-0000B17C0000}"/>
    <cellStyle name="Percent 3 8 2 3 3 2" xfId="31860" xr:uid="{00000000-0005-0000-0000-0000B27C0000}"/>
    <cellStyle name="Percent 3 8 2 3 3 2 2" xfId="31861" xr:uid="{00000000-0005-0000-0000-0000B37C0000}"/>
    <cellStyle name="Percent 3 8 2 3 3 2 3" xfId="31862" xr:uid="{00000000-0005-0000-0000-0000B47C0000}"/>
    <cellStyle name="Percent 3 8 2 3 3 2 4" xfId="31863" xr:uid="{00000000-0005-0000-0000-0000B57C0000}"/>
    <cellStyle name="Percent 3 8 2 3 3 3" xfId="31864" xr:uid="{00000000-0005-0000-0000-0000B67C0000}"/>
    <cellStyle name="Percent 3 8 2 3 3 3 2" xfId="31865" xr:uid="{00000000-0005-0000-0000-0000B77C0000}"/>
    <cellStyle name="Percent 3 8 2 3 3 3 3" xfId="31866" xr:uid="{00000000-0005-0000-0000-0000B87C0000}"/>
    <cellStyle name="Percent 3 8 2 3 3 3 4" xfId="31867" xr:uid="{00000000-0005-0000-0000-0000B97C0000}"/>
    <cellStyle name="Percent 3 8 2 3 3 4" xfId="31868" xr:uid="{00000000-0005-0000-0000-0000BA7C0000}"/>
    <cellStyle name="Percent 3 8 2 3 3 5" xfId="31869" xr:uid="{00000000-0005-0000-0000-0000BB7C0000}"/>
    <cellStyle name="Percent 3 8 2 3 3 6" xfId="31870" xr:uid="{00000000-0005-0000-0000-0000BC7C0000}"/>
    <cellStyle name="Percent 3 8 2 3 4" xfId="31871" xr:uid="{00000000-0005-0000-0000-0000BD7C0000}"/>
    <cellStyle name="Percent 3 8 2 3 4 2" xfId="31872" xr:uid="{00000000-0005-0000-0000-0000BE7C0000}"/>
    <cellStyle name="Percent 3 8 2 3 4 3" xfId="31873" xr:uid="{00000000-0005-0000-0000-0000BF7C0000}"/>
    <cellStyle name="Percent 3 8 2 3 4 4" xfId="31874" xr:uid="{00000000-0005-0000-0000-0000C07C0000}"/>
    <cellStyle name="Percent 3 8 2 3 5" xfId="31875" xr:uid="{00000000-0005-0000-0000-0000C17C0000}"/>
    <cellStyle name="Percent 3 8 2 3 5 2" xfId="31876" xr:uid="{00000000-0005-0000-0000-0000C27C0000}"/>
    <cellStyle name="Percent 3 8 2 3 5 3" xfId="31877" xr:uid="{00000000-0005-0000-0000-0000C37C0000}"/>
    <cellStyle name="Percent 3 8 2 3 5 4" xfId="31878" xr:uid="{00000000-0005-0000-0000-0000C47C0000}"/>
    <cellStyle name="Percent 3 8 2 3 6" xfId="31879" xr:uid="{00000000-0005-0000-0000-0000C57C0000}"/>
    <cellStyle name="Percent 3 8 2 3 7" xfId="31880" xr:uid="{00000000-0005-0000-0000-0000C67C0000}"/>
    <cellStyle name="Percent 3 8 2 3 8" xfId="31881" xr:uid="{00000000-0005-0000-0000-0000C77C0000}"/>
    <cellStyle name="Percent 3 8 2 4" xfId="31882" xr:uid="{00000000-0005-0000-0000-0000C87C0000}"/>
    <cellStyle name="Percent 3 8 2 4 2" xfId="31883" xr:uid="{00000000-0005-0000-0000-0000C97C0000}"/>
    <cellStyle name="Percent 3 8 2 4 2 2" xfId="31884" xr:uid="{00000000-0005-0000-0000-0000CA7C0000}"/>
    <cellStyle name="Percent 3 8 2 4 2 3" xfId="31885" xr:uid="{00000000-0005-0000-0000-0000CB7C0000}"/>
    <cellStyle name="Percent 3 8 2 4 2 4" xfId="31886" xr:uid="{00000000-0005-0000-0000-0000CC7C0000}"/>
    <cellStyle name="Percent 3 8 2 4 3" xfId="31887" xr:uid="{00000000-0005-0000-0000-0000CD7C0000}"/>
    <cellStyle name="Percent 3 8 2 4 3 2" xfId="31888" xr:uid="{00000000-0005-0000-0000-0000CE7C0000}"/>
    <cellStyle name="Percent 3 8 2 4 3 3" xfId="31889" xr:uid="{00000000-0005-0000-0000-0000CF7C0000}"/>
    <cellStyle name="Percent 3 8 2 4 3 4" xfId="31890" xr:uid="{00000000-0005-0000-0000-0000D07C0000}"/>
    <cellStyle name="Percent 3 8 2 4 4" xfId="31891" xr:uid="{00000000-0005-0000-0000-0000D17C0000}"/>
    <cellStyle name="Percent 3 8 2 4 5" xfId="31892" xr:uid="{00000000-0005-0000-0000-0000D27C0000}"/>
    <cellStyle name="Percent 3 8 2 4 6" xfId="31893" xr:uid="{00000000-0005-0000-0000-0000D37C0000}"/>
    <cellStyle name="Percent 3 8 2 5" xfId="31894" xr:uid="{00000000-0005-0000-0000-0000D47C0000}"/>
    <cellStyle name="Percent 3 8 2 5 2" xfId="31895" xr:uid="{00000000-0005-0000-0000-0000D57C0000}"/>
    <cellStyle name="Percent 3 8 2 5 2 2" xfId="31896" xr:uid="{00000000-0005-0000-0000-0000D67C0000}"/>
    <cellStyle name="Percent 3 8 2 5 2 3" xfId="31897" xr:uid="{00000000-0005-0000-0000-0000D77C0000}"/>
    <cellStyle name="Percent 3 8 2 5 2 4" xfId="31898" xr:uid="{00000000-0005-0000-0000-0000D87C0000}"/>
    <cellStyle name="Percent 3 8 2 5 3" xfId="31899" xr:uid="{00000000-0005-0000-0000-0000D97C0000}"/>
    <cellStyle name="Percent 3 8 2 5 3 2" xfId="31900" xr:uid="{00000000-0005-0000-0000-0000DA7C0000}"/>
    <cellStyle name="Percent 3 8 2 5 3 3" xfId="31901" xr:uid="{00000000-0005-0000-0000-0000DB7C0000}"/>
    <cellStyle name="Percent 3 8 2 5 3 4" xfId="31902" xr:uid="{00000000-0005-0000-0000-0000DC7C0000}"/>
    <cellStyle name="Percent 3 8 2 5 4" xfId="31903" xr:uid="{00000000-0005-0000-0000-0000DD7C0000}"/>
    <cellStyle name="Percent 3 8 2 5 5" xfId="31904" xr:uid="{00000000-0005-0000-0000-0000DE7C0000}"/>
    <cellStyle name="Percent 3 8 2 5 6" xfId="31905" xr:uid="{00000000-0005-0000-0000-0000DF7C0000}"/>
    <cellStyle name="Percent 3 8 2 6" xfId="31906" xr:uid="{00000000-0005-0000-0000-0000E07C0000}"/>
    <cellStyle name="Percent 3 8 2 6 2" xfId="31907" xr:uid="{00000000-0005-0000-0000-0000E17C0000}"/>
    <cellStyle name="Percent 3 8 2 6 3" xfId="31908" xr:uid="{00000000-0005-0000-0000-0000E27C0000}"/>
    <cellStyle name="Percent 3 8 2 6 4" xfId="31909" xr:uid="{00000000-0005-0000-0000-0000E37C0000}"/>
    <cellStyle name="Percent 3 8 2 7" xfId="31910" xr:uid="{00000000-0005-0000-0000-0000E47C0000}"/>
    <cellStyle name="Percent 3 8 2 7 2" xfId="31911" xr:uid="{00000000-0005-0000-0000-0000E57C0000}"/>
    <cellStyle name="Percent 3 8 2 7 3" xfId="31912" xr:uid="{00000000-0005-0000-0000-0000E67C0000}"/>
    <cellStyle name="Percent 3 8 2 7 4" xfId="31913" xr:uid="{00000000-0005-0000-0000-0000E77C0000}"/>
    <cellStyle name="Percent 3 8 2 8" xfId="31914" xr:uid="{00000000-0005-0000-0000-0000E87C0000}"/>
    <cellStyle name="Percent 3 8 2 9" xfId="31915" xr:uid="{00000000-0005-0000-0000-0000E97C0000}"/>
    <cellStyle name="Percent 3 8 3" xfId="31916" xr:uid="{00000000-0005-0000-0000-0000EA7C0000}"/>
    <cellStyle name="Percent 3 8 3 2" xfId="31917" xr:uid="{00000000-0005-0000-0000-0000EB7C0000}"/>
    <cellStyle name="Percent 3 8 3 2 2" xfId="31918" xr:uid="{00000000-0005-0000-0000-0000EC7C0000}"/>
    <cellStyle name="Percent 3 8 3 2 2 2" xfId="31919" xr:uid="{00000000-0005-0000-0000-0000ED7C0000}"/>
    <cellStyle name="Percent 3 8 3 2 2 3" xfId="31920" xr:uid="{00000000-0005-0000-0000-0000EE7C0000}"/>
    <cellStyle name="Percent 3 8 3 2 2 4" xfId="31921" xr:uid="{00000000-0005-0000-0000-0000EF7C0000}"/>
    <cellStyle name="Percent 3 8 3 2 3" xfId="31922" xr:uid="{00000000-0005-0000-0000-0000F07C0000}"/>
    <cellStyle name="Percent 3 8 3 2 3 2" xfId="31923" xr:uid="{00000000-0005-0000-0000-0000F17C0000}"/>
    <cellStyle name="Percent 3 8 3 2 3 3" xfId="31924" xr:uid="{00000000-0005-0000-0000-0000F27C0000}"/>
    <cellStyle name="Percent 3 8 3 2 3 4" xfId="31925" xr:uid="{00000000-0005-0000-0000-0000F37C0000}"/>
    <cellStyle name="Percent 3 8 3 2 4" xfId="31926" xr:uid="{00000000-0005-0000-0000-0000F47C0000}"/>
    <cellStyle name="Percent 3 8 3 2 5" xfId="31927" xr:uid="{00000000-0005-0000-0000-0000F57C0000}"/>
    <cellStyle name="Percent 3 8 3 2 6" xfId="31928" xr:uid="{00000000-0005-0000-0000-0000F67C0000}"/>
    <cellStyle name="Percent 3 8 3 3" xfId="31929" xr:uid="{00000000-0005-0000-0000-0000F77C0000}"/>
    <cellStyle name="Percent 3 8 3 3 2" xfId="31930" xr:uid="{00000000-0005-0000-0000-0000F87C0000}"/>
    <cellStyle name="Percent 3 8 3 3 2 2" xfId="31931" xr:uid="{00000000-0005-0000-0000-0000F97C0000}"/>
    <cellStyle name="Percent 3 8 3 3 2 3" xfId="31932" xr:uid="{00000000-0005-0000-0000-0000FA7C0000}"/>
    <cellStyle name="Percent 3 8 3 3 2 4" xfId="31933" xr:uid="{00000000-0005-0000-0000-0000FB7C0000}"/>
    <cellStyle name="Percent 3 8 3 3 3" xfId="31934" xr:uid="{00000000-0005-0000-0000-0000FC7C0000}"/>
    <cellStyle name="Percent 3 8 3 3 3 2" xfId="31935" xr:uid="{00000000-0005-0000-0000-0000FD7C0000}"/>
    <cellStyle name="Percent 3 8 3 3 3 3" xfId="31936" xr:uid="{00000000-0005-0000-0000-0000FE7C0000}"/>
    <cellStyle name="Percent 3 8 3 3 3 4" xfId="31937" xr:uid="{00000000-0005-0000-0000-0000FF7C0000}"/>
    <cellStyle name="Percent 3 8 3 3 4" xfId="31938" xr:uid="{00000000-0005-0000-0000-0000007D0000}"/>
    <cellStyle name="Percent 3 8 3 3 5" xfId="31939" xr:uid="{00000000-0005-0000-0000-0000017D0000}"/>
    <cellStyle name="Percent 3 8 3 3 6" xfId="31940" xr:uid="{00000000-0005-0000-0000-0000027D0000}"/>
    <cellStyle name="Percent 3 8 3 4" xfId="31941" xr:uid="{00000000-0005-0000-0000-0000037D0000}"/>
    <cellStyle name="Percent 3 8 3 4 2" xfId="31942" xr:uid="{00000000-0005-0000-0000-0000047D0000}"/>
    <cellStyle name="Percent 3 8 3 4 3" xfId="31943" xr:uid="{00000000-0005-0000-0000-0000057D0000}"/>
    <cellStyle name="Percent 3 8 3 4 4" xfId="31944" xr:uid="{00000000-0005-0000-0000-0000067D0000}"/>
    <cellStyle name="Percent 3 8 3 5" xfId="31945" xr:uid="{00000000-0005-0000-0000-0000077D0000}"/>
    <cellStyle name="Percent 3 8 3 5 2" xfId="31946" xr:uid="{00000000-0005-0000-0000-0000087D0000}"/>
    <cellStyle name="Percent 3 8 3 5 3" xfId="31947" xr:uid="{00000000-0005-0000-0000-0000097D0000}"/>
    <cellStyle name="Percent 3 8 3 5 4" xfId="31948" xr:uid="{00000000-0005-0000-0000-00000A7D0000}"/>
    <cellStyle name="Percent 3 8 3 6" xfId="31949" xr:uid="{00000000-0005-0000-0000-00000B7D0000}"/>
    <cellStyle name="Percent 3 8 3 7" xfId="31950" xr:uid="{00000000-0005-0000-0000-00000C7D0000}"/>
    <cellStyle name="Percent 3 8 3 8" xfId="31951" xr:uid="{00000000-0005-0000-0000-00000D7D0000}"/>
    <cellStyle name="Percent 3 8 4" xfId="31952" xr:uid="{00000000-0005-0000-0000-00000E7D0000}"/>
    <cellStyle name="Percent 3 8 4 2" xfId="31953" xr:uid="{00000000-0005-0000-0000-00000F7D0000}"/>
    <cellStyle name="Percent 3 8 4 2 2" xfId="31954" xr:uid="{00000000-0005-0000-0000-0000107D0000}"/>
    <cellStyle name="Percent 3 8 4 2 2 2" xfId="31955" xr:uid="{00000000-0005-0000-0000-0000117D0000}"/>
    <cellStyle name="Percent 3 8 4 2 2 3" xfId="31956" xr:uid="{00000000-0005-0000-0000-0000127D0000}"/>
    <cellStyle name="Percent 3 8 4 2 2 4" xfId="31957" xr:uid="{00000000-0005-0000-0000-0000137D0000}"/>
    <cellStyle name="Percent 3 8 4 2 3" xfId="31958" xr:uid="{00000000-0005-0000-0000-0000147D0000}"/>
    <cellStyle name="Percent 3 8 4 2 3 2" xfId="31959" xr:uid="{00000000-0005-0000-0000-0000157D0000}"/>
    <cellStyle name="Percent 3 8 4 2 3 3" xfId="31960" xr:uid="{00000000-0005-0000-0000-0000167D0000}"/>
    <cellStyle name="Percent 3 8 4 2 3 4" xfId="31961" xr:uid="{00000000-0005-0000-0000-0000177D0000}"/>
    <cellStyle name="Percent 3 8 4 2 4" xfId="31962" xr:uid="{00000000-0005-0000-0000-0000187D0000}"/>
    <cellStyle name="Percent 3 8 4 2 5" xfId="31963" xr:uid="{00000000-0005-0000-0000-0000197D0000}"/>
    <cellStyle name="Percent 3 8 4 2 6" xfId="31964" xr:uid="{00000000-0005-0000-0000-00001A7D0000}"/>
    <cellStyle name="Percent 3 8 4 3" xfId="31965" xr:uid="{00000000-0005-0000-0000-00001B7D0000}"/>
    <cellStyle name="Percent 3 8 4 3 2" xfId="31966" xr:uid="{00000000-0005-0000-0000-00001C7D0000}"/>
    <cellStyle name="Percent 3 8 4 3 2 2" xfId="31967" xr:uid="{00000000-0005-0000-0000-00001D7D0000}"/>
    <cellStyle name="Percent 3 8 4 3 2 3" xfId="31968" xr:uid="{00000000-0005-0000-0000-00001E7D0000}"/>
    <cellStyle name="Percent 3 8 4 3 2 4" xfId="31969" xr:uid="{00000000-0005-0000-0000-00001F7D0000}"/>
    <cellStyle name="Percent 3 8 4 3 3" xfId="31970" xr:uid="{00000000-0005-0000-0000-0000207D0000}"/>
    <cellStyle name="Percent 3 8 4 3 3 2" xfId="31971" xr:uid="{00000000-0005-0000-0000-0000217D0000}"/>
    <cellStyle name="Percent 3 8 4 3 3 3" xfId="31972" xr:uid="{00000000-0005-0000-0000-0000227D0000}"/>
    <cellStyle name="Percent 3 8 4 3 3 4" xfId="31973" xr:uid="{00000000-0005-0000-0000-0000237D0000}"/>
    <cellStyle name="Percent 3 8 4 3 4" xfId="31974" xr:uid="{00000000-0005-0000-0000-0000247D0000}"/>
    <cellStyle name="Percent 3 8 4 3 5" xfId="31975" xr:uid="{00000000-0005-0000-0000-0000257D0000}"/>
    <cellStyle name="Percent 3 8 4 3 6" xfId="31976" xr:uid="{00000000-0005-0000-0000-0000267D0000}"/>
    <cellStyle name="Percent 3 8 4 4" xfId="31977" xr:uid="{00000000-0005-0000-0000-0000277D0000}"/>
    <cellStyle name="Percent 3 8 4 4 2" xfId="31978" xr:uid="{00000000-0005-0000-0000-0000287D0000}"/>
    <cellStyle name="Percent 3 8 4 4 3" xfId="31979" xr:uid="{00000000-0005-0000-0000-0000297D0000}"/>
    <cellStyle name="Percent 3 8 4 4 4" xfId="31980" xr:uid="{00000000-0005-0000-0000-00002A7D0000}"/>
    <cellStyle name="Percent 3 8 4 5" xfId="31981" xr:uid="{00000000-0005-0000-0000-00002B7D0000}"/>
    <cellStyle name="Percent 3 8 4 5 2" xfId="31982" xr:uid="{00000000-0005-0000-0000-00002C7D0000}"/>
    <cellStyle name="Percent 3 8 4 5 3" xfId="31983" xr:uid="{00000000-0005-0000-0000-00002D7D0000}"/>
    <cellStyle name="Percent 3 8 4 5 4" xfId="31984" xr:uid="{00000000-0005-0000-0000-00002E7D0000}"/>
    <cellStyle name="Percent 3 8 4 6" xfId="31985" xr:uid="{00000000-0005-0000-0000-00002F7D0000}"/>
    <cellStyle name="Percent 3 8 4 7" xfId="31986" xr:uid="{00000000-0005-0000-0000-0000307D0000}"/>
    <cellStyle name="Percent 3 8 4 8" xfId="31987" xr:uid="{00000000-0005-0000-0000-0000317D0000}"/>
    <cellStyle name="Percent 3 8 5" xfId="31988" xr:uid="{00000000-0005-0000-0000-0000327D0000}"/>
    <cellStyle name="Percent 3 8 5 2" xfId="31989" xr:uid="{00000000-0005-0000-0000-0000337D0000}"/>
    <cellStyle name="Percent 3 8 5 2 2" xfId="31990" xr:uid="{00000000-0005-0000-0000-0000347D0000}"/>
    <cellStyle name="Percent 3 8 5 2 2 2" xfId="31991" xr:uid="{00000000-0005-0000-0000-0000357D0000}"/>
    <cellStyle name="Percent 3 8 5 2 2 3" xfId="31992" xr:uid="{00000000-0005-0000-0000-0000367D0000}"/>
    <cellStyle name="Percent 3 8 5 2 2 4" xfId="31993" xr:uid="{00000000-0005-0000-0000-0000377D0000}"/>
    <cellStyle name="Percent 3 8 5 2 3" xfId="31994" xr:uid="{00000000-0005-0000-0000-0000387D0000}"/>
    <cellStyle name="Percent 3 8 5 2 3 2" xfId="31995" xr:uid="{00000000-0005-0000-0000-0000397D0000}"/>
    <cellStyle name="Percent 3 8 5 2 3 3" xfId="31996" xr:uid="{00000000-0005-0000-0000-00003A7D0000}"/>
    <cellStyle name="Percent 3 8 5 2 3 4" xfId="31997" xr:uid="{00000000-0005-0000-0000-00003B7D0000}"/>
    <cellStyle name="Percent 3 8 5 2 4" xfId="31998" xr:uid="{00000000-0005-0000-0000-00003C7D0000}"/>
    <cellStyle name="Percent 3 8 5 2 5" xfId="31999" xr:uid="{00000000-0005-0000-0000-00003D7D0000}"/>
    <cellStyle name="Percent 3 8 5 2 6" xfId="32000" xr:uid="{00000000-0005-0000-0000-00003E7D0000}"/>
    <cellStyle name="Percent 3 8 5 3" xfId="32001" xr:uid="{00000000-0005-0000-0000-00003F7D0000}"/>
    <cellStyle name="Percent 3 8 5 3 2" xfId="32002" xr:uid="{00000000-0005-0000-0000-0000407D0000}"/>
    <cellStyle name="Percent 3 8 5 3 2 2" xfId="32003" xr:uid="{00000000-0005-0000-0000-0000417D0000}"/>
    <cellStyle name="Percent 3 8 5 3 2 3" xfId="32004" xr:uid="{00000000-0005-0000-0000-0000427D0000}"/>
    <cellStyle name="Percent 3 8 5 3 2 4" xfId="32005" xr:uid="{00000000-0005-0000-0000-0000437D0000}"/>
    <cellStyle name="Percent 3 8 5 3 3" xfId="32006" xr:uid="{00000000-0005-0000-0000-0000447D0000}"/>
    <cellStyle name="Percent 3 8 5 3 3 2" xfId="32007" xr:uid="{00000000-0005-0000-0000-0000457D0000}"/>
    <cellStyle name="Percent 3 8 5 3 3 3" xfId="32008" xr:uid="{00000000-0005-0000-0000-0000467D0000}"/>
    <cellStyle name="Percent 3 8 5 3 3 4" xfId="32009" xr:uid="{00000000-0005-0000-0000-0000477D0000}"/>
    <cellStyle name="Percent 3 8 5 3 4" xfId="32010" xr:uid="{00000000-0005-0000-0000-0000487D0000}"/>
    <cellStyle name="Percent 3 8 5 3 5" xfId="32011" xr:uid="{00000000-0005-0000-0000-0000497D0000}"/>
    <cellStyle name="Percent 3 8 5 3 6" xfId="32012" xr:uid="{00000000-0005-0000-0000-00004A7D0000}"/>
    <cellStyle name="Percent 3 8 5 4" xfId="32013" xr:uid="{00000000-0005-0000-0000-00004B7D0000}"/>
    <cellStyle name="Percent 3 8 5 4 2" xfId="32014" xr:uid="{00000000-0005-0000-0000-00004C7D0000}"/>
    <cellStyle name="Percent 3 8 5 4 3" xfId="32015" xr:uid="{00000000-0005-0000-0000-00004D7D0000}"/>
    <cellStyle name="Percent 3 8 5 4 4" xfId="32016" xr:uid="{00000000-0005-0000-0000-00004E7D0000}"/>
    <cellStyle name="Percent 3 8 5 5" xfId="32017" xr:uid="{00000000-0005-0000-0000-00004F7D0000}"/>
    <cellStyle name="Percent 3 8 5 5 2" xfId="32018" xr:uid="{00000000-0005-0000-0000-0000507D0000}"/>
    <cellStyle name="Percent 3 8 5 5 3" xfId="32019" xr:uid="{00000000-0005-0000-0000-0000517D0000}"/>
    <cellStyle name="Percent 3 8 5 5 4" xfId="32020" xr:uid="{00000000-0005-0000-0000-0000527D0000}"/>
    <cellStyle name="Percent 3 8 5 6" xfId="32021" xr:uid="{00000000-0005-0000-0000-0000537D0000}"/>
    <cellStyle name="Percent 3 8 5 7" xfId="32022" xr:uid="{00000000-0005-0000-0000-0000547D0000}"/>
    <cellStyle name="Percent 3 8 5 8" xfId="32023" xr:uid="{00000000-0005-0000-0000-0000557D0000}"/>
    <cellStyle name="Percent 3 8 6" xfId="32024" xr:uid="{00000000-0005-0000-0000-0000567D0000}"/>
    <cellStyle name="Percent 3 8 6 2" xfId="32025" xr:uid="{00000000-0005-0000-0000-0000577D0000}"/>
    <cellStyle name="Percent 3 8 6 2 2" xfId="32026" xr:uid="{00000000-0005-0000-0000-0000587D0000}"/>
    <cellStyle name="Percent 3 8 6 2 3" xfId="32027" xr:uid="{00000000-0005-0000-0000-0000597D0000}"/>
    <cellStyle name="Percent 3 8 6 2 4" xfId="32028" xr:uid="{00000000-0005-0000-0000-00005A7D0000}"/>
    <cellStyle name="Percent 3 8 6 3" xfId="32029" xr:uid="{00000000-0005-0000-0000-00005B7D0000}"/>
    <cellStyle name="Percent 3 8 6 3 2" xfId="32030" xr:uid="{00000000-0005-0000-0000-00005C7D0000}"/>
    <cellStyle name="Percent 3 8 6 3 3" xfId="32031" xr:uid="{00000000-0005-0000-0000-00005D7D0000}"/>
    <cellStyle name="Percent 3 8 6 3 4" xfId="32032" xr:uid="{00000000-0005-0000-0000-00005E7D0000}"/>
    <cellStyle name="Percent 3 8 6 4" xfId="32033" xr:uid="{00000000-0005-0000-0000-00005F7D0000}"/>
    <cellStyle name="Percent 3 8 6 5" xfId="32034" xr:uid="{00000000-0005-0000-0000-0000607D0000}"/>
    <cellStyle name="Percent 3 8 6 6" xfId="32035" xr:uid="{00000000-0005-0000-0000-0000617D0000}"/>
    <cellStyle name="Percent 3 8 7" xfId="32036" xr:uid="{00000000-0005-0000-0000-0000627D0000}"/>
    <cellStyle name="Percent 3 8 7 2" xfId="32037" xr:uid="{00000000-0005-0000-0000-0000637D0000}"/>
    <cellStyle name="Percent 3 8 7 2 2" xfId="32038" xr:uid="{00000000-0005-0000-0000-0000647D0000}"/>
    <cellStyle name="Percent 3 8 7 2 3" xfId="32039" xr:uid="{00000000-0005-0000-0000-0000657D0000}"/>
    <cellStyle name="Percent 3 8 7 2 4" xfId="32040" xr:uid="{00000000-0005-0000-0000-0000667D0000}"/>
    <cellStyle name="Percent 3 8 7 3" xfId="32041" xr:uid="{00000000-0005-0000-0000-0000677D0000}"/>
    <cellStyle name="Percent 3 8 7 3 2" xfId="32042" xr:uid="{00000000-0005-0000-0000-0000687D0000}"/>
    <cellStyle name="Percent 3 8 7 3 3" xfId="32043" xr:uid="{00000000-0005-0000-0000-0000697D0000}"/>
    <cellStyle name="Percent 3 8 7 3 4" xfId="32044" xr:uid="{00000000-0005-0000-0000-00006A7D0000}"/>
    <cellStyle name="Percent 3 8 7 4" xfId="32045" xr:uid="{00000000-0005-0000-0000-00006B7D0000}"/>
    <cellStyle name="Percent 3 8 7 5" xfId="32046" xr:uid="{00000000-0005-0000-0000-00006C7D0000}"/>
    <cellStyle name="Percent 3 8 7 6" xfId="32047" xr:uid="{00000000-0005-0000-0000-00006D7D0000}"/>
    <cellStyle name="Percent 3 8 8" xfId="32048" xr:uid="{00000000-0005-0000-0000-00006E7D0000}"/>
    <cellStyle name="Percent 3 8 8 2" xfId="32049" xr:uid="{00000000-0005-0000-0000-00006F7D0000}"/>
    <cellStyle name="Percent 3 8 8 3" xfId="32050" xr:uid="{00000000-0005-0000-0000-0000707D0000}"/>
    <cellStyle name="Percent 3 8 8 4" xfId="32051" xr:uid="{00000000-0005-0000-0000-0000717D0000}"/>
    <cellStyle name="Percent 3 8 9" xfId="32052" xr:uid="{00000000-0005-0000-0000-0000727D0000}"/>
    <cellStyle name="Percent 3 8 9 2" xfId="32053" xr:uid="{00000000-0005-0000-0000-0000737D0000}"/>
    <cellStyle name="Percent 3 8 9 3" xfId="32054" xr:uid="{00000000-0005-0000-0000-0000747D0000}"/>
    <cellStyle name="Percent 3 8 9 4" xfId="32055" xr:uid="{00000000-0005-0000-0000-0000757D0000}"/>
    <cellStyle name="Percent 3 9" xfId="32056" xr:uid="{00000000-0005-0000-0000-0000767D0000}"/>
    <cellStyle name="Percent 3 9 10" xfId="32057" xr:uid="{00000000-0005-0000-0000-0000777D0000}"/>
    <cellStyle name="Percent 3 9 2" xfId="32058" xr:uid="{00000000-0005-0000-0000-0000787D0000}"/>
    <cellStyle name="Percent 3 9 2 2" xfId="32059" xr:uid="{00000000-0005-0000-0000-0000797D0000}"/>
    <cellStyle name="Percent 3 9 2 2 2" xfId="32060" xr:uid="{00000000-0005-0000-0000-00007A7D0000}"/>
    <cellStyle name="Percent 3 9 2 2 2 2" xfId="32061" xr:uid="{00000000-0005-0000-0000-00007B7D0000}"/>
    <cellStyle name="Percent 3 9 2 2 2 3" xfId="32062" xr:uid="{00000000-0005-0000-0000-00007C7D0000}"/>
    <cellStyle name="Percent 3 9 2 2 2 4" xfId="32063" xr:uid="{00000000-0005-0000-0000-00007D7D0000}"/>
    <cellStyle name="Percent 3 9 2 2 3" xfId="32064" xr:uid="{00000000-0005-0000-0000-00007E7D0000}"/>
    <cellStyle name="Percent 3 9 2 2 3 2" xfId="32065" xr:uid="{00000000-0005-0000-0000-00007F7D0000}"/>
    <cellStyle name="Percent 3 9 2 2 3 3" xfId="32066" xr:uid="{00000000-0005-0000-0000-0000807D0000}"/>
    <cellStyle name="Percent 3 9 2 2 3 4" xfId="32067" xr:uid="{00000000-0005-0000-0000-0000817D0000}"/>
    <cellStyle name="Percent 3 9 2 2 4" xfId="32068" xr:uid="{00000000-0005-0000-0000-0000827D0000}"/>
    <cellStyle name="Percent 3 9 2 2 5" xfId="32069" xr:uid="{00000000-0005-0000-0000-0000837D0000}"/>
    <cellStyle name="Percent 3 9 2 2 6" xfId="32070" xr:uid="{00000000-0005-0000-0000-0000847D0000}"/>
    <cellStyle name="Percent 3 9 2 3" xfId="32071" xr:uid="{00000000-0005-0000-0000-0000857D0000}"/>
    <cellStyle name="Percent 3 9 2 3 2" xfId="32072" xr:uid="{00000000-0005-0000-0000-0000867D0000}"/>
    <cellStyle name="Percent 3 9 2 3 2 2" xfId="32073" xr:uid="{00000000-0005-0000-0000-0000877D0000}"/>
    <cellStyle name="Percent 3 9 2 3 2 3" xfId="32074" xr:uid="{00000000-0005-0000-0000-0000887D0000}"/>
    <cellStyle name="Percent 3 9 2 3 2 4" xfId="32075" xr:uid="{00000000-0005-0000-0000-0000897D0000}"/>
    <cellStyle name="Percent 3 9 2 3 3" xfId="32076" xr:uid="{00000000-0005-0000-0000-00008A7D0000}"/>
    <cellStyle name="Percent 3 9 2 3 3 2" xfId="32077" xr:uid="{00000000-0005-0000-0000-00008B7D0000}"/>
    <cellStyle name="Percent 3 9 2 3 3 3" xfId="32078" xr:uid="{00000000-0005-0000-0000-00008C7D0000}"/>
    <cellStyle name="Percent 3 9 2 3 3 4" xfId="32079" xr:uid="{00000000-0005-0000-0000-00008D7D0000}"/>
    <cellStyle name="Percent 3 9 2 3 4" xfId="32080" xr:uid="{00000000-0005-0000-0000-00008E7D0000}"/>
    <cellStyle name="Percent 3 9 2 3 5" xfId="32081" xr:uid="{00000000-0005-0000-0000-00008F7D0000}"/>
    <cellStyle name="Percent 3 9 2 3 6" xfId="32082" xr:uid="{00000000-0005-0000-0000-0000907D0000}"/>
    <cellStyle name="Percent 3 9 2 4" xfId="32083" xr:uid="{00000000-0005-0000-0000-0000917D0000}"/>
    <cellStyle name="Percent 3 9 2 4 2" xfId="32084" xr:uid="{00000000-0005-0000-0000-0000927D0000}"/>
    <cellStyle name="Percent 3 9 2 4 3" xfId="32085" xr:uid="{00000000-0005-0000-0000-0000937D0000}"/>
    <cellStyle name="Percent 3 9 2 4 4" xfId="32086" xr:uid="{00000000-0005-0000-0000-0000947D0000}"/>
    <cellStyle name="Percent 3 9 2 5" xfId="32087" xr:uid="{00000000-0005-0000-0000-0000957D0000}"/>
    <cellStyle name="Percent 3 9 2 5 2" xfId="32088" xr:uid="{00000000-0005-0000-0000-0000967D0000}"/>
    <cellStyle name="Percent 3 9 2 5 3" xfId="32089" xr:uid="{00000000-0005-0000-0000-0000977D0000}"/>
    <cellStyle name="Percent 3 9 2 5 4" xfId="32090" xr:uid="{00000000-0005-0000-0000-0000987D0000}"/>
    <cellStyle name="Percent 3 9 2 6" xfId="32091" xr:uid="{00000000-0005-0000-0000-0000997D0000}"/>
    <cellStyle name="Percent 3 9 2 7" xfId="32092" xr:uid="{00000000-0005-0000-0000-00009A7D0000}"/>
    <cellStyle name="Percent 3 9 2 8" xfId="32093" xr:uid="{00000000-0005-0000-0000-00009B7D0000}"/>
    <cellStyle name="Percent 3 9 3" xfId="32094" xr:uid="{00000000-0005-0000-0000-00009C7D0000}"/>
    <cellStyle name="Percent 3 9 3 2" xfId="32095" xr:uid="{00000000-0005-0000-0000-00009D7D0000}"/>
    <cellStyle name="Percent 3 9 3 2 2" xfId="32096" xr:uid="{00000000-0005-0000-0000-00009E7D0000}"/>
    <cellStyle name="Percent 3 9 3 2 2 2" xfId="32097" xr:uid="{00000000-0005-0000-0000-00009F7D0000}"/>
    <cellStyle name="Percent 3 9 3 2 2 3" xfId="32098" xr:uid="{00000000-0005-0000-0000-0000A07D0000}"/>
    <cellStyle name="Percent 3 9 3 2 2 4" xfId="32099" xr:uid="{00000000-0005-0000-0000-0000A17D0000}"/>
    <cellStyle name="Percent 3 9 3 2 3" xfId="32100" xr:uid="{00000000-0005-0000-0000-0000A27D0000}"/>
    <cellStyle name="Percent 3 9 3 2 3 2" xfId="32101" xr:uid="{00000000-0005-0000-0000-0000A37D0000}"/>
    <cellStyle name="Percent 3 9 3 2 3 3" xfId="32102" xr:uid="{00000000-0005-0000-0000-0000A47D0000}"/>
    <cellStyle name="Percent 3 9 3 2 3 4" xfId="32103" xr:uid="{00000000-0005-0000-0000-0000A57D0000}"/>
    <cellStyle name="Percent 3 9 3 2 4" xfId="32104" xr:uid="{00000000-0005-0000-0000-0000A67D0000}"/>
    <cellStyle name="Percent 3 9 3 2 5" xfId="32105" xr:uid="{00000000-0005-0000-0000-0000A77D0000}"/>
    <cellStyle name="Percent 3 9 3 2 6" xfId="32106" xr:uid="{00000000-0005-0000-0000-0000A87D0000}"/>
    <cellStyle name="Percent 3 9 3 3" xfId="32107" xr:uid="{00000000-0005-0000-0000-0000A97D0000}"/>
    <cellStyle name="Percent 3 9 3 3 2" xfId="32108" xr:uid="{00000000-0005-0000-0000-0000AA7D0000}"/>
    <cellStyle name="Percent 3 9 3 3 2 2" xfId="32109" xr:uid="{00000000-0005-0000-0000-0000AB7D0000}"/>
    <cellStyle name="Percent 3 9 3 3 2 3" xfId="32110" xr:uid="{00000000-0005-0000-0000-0000AC7D0000}"/>
    <cellStyle name="Percent 3 9 3 3 2 4" xfId="32111" xr:uid="{00000000-0005-0000-0000-0000AD7D0000}"/>
    <cellStyle name="Percent 3 9 3 3 3" xfId="32112" xr:uid="{00000000-0005-0000-0000-0000AE7D0000}"/>
    <cellStyle name="Percent 3 9 3 3 3 2" xfId="32113" xr:uid="{00000000-0005-0000-0000-0000AF7D0000}"/>
    <cellStyle name="Percent 3 9 3 3 3 3" xfId="32114" xr:uid="{00000000-0005-0000-0000-0000B07D0000}"/>
    <cellStyle name="Percent 3 9 3 3 3 4" xfId="32115" xr:uid="{00000000-0005-0000-0000-0000B17D0000}"/>
    <cellStyle name="Percent 3 9 3 3 4" xfId="32116" xr:uid="{00000000-0005-0000-0000-0000B27D0000}"/>
    <cellStyle name="Percent 3 9 3 3 5" xfId="32117" xr:uid="{00000000-0005-0000-0000-0000B37D0000}"/>
    <cellStyle name="Percent 3 9 3 3 6" xfId="32118" xr:uid="{00000000-0005-0000-0000-0000B47D0000}"/>
    <cellStyle name="Percent 3 9 3 4" xfId="32119" xr:uid="{00000000-0005-0000-0000-0000B57D0000}"/>
    <cellStyle name="Percent 3 9 3 4 2" xfId="32120" xr:uid="{00000000-0005-0000-0000-0000B67D0000}"/>
    <cellStyle name="Percent 3 9 3 4 3" xfId="32121" xr:uid="{00000000-0005-0000-0000-0000B77D0000}"/>
    <cellStyle name="Percent 3 9 3 4 4" xfId="32122" xr:uid="{00000000-0005-0000-0000-0000B87D0000}"/>
    <cellStyle name="Percent 3 9 3 5" xfId="32123" xr:uid="{00000000-0005-0000-0000-0000B97D0000}"/>
    <cellStyle name="Percent 3 9 3 5 2" xfId="32124" xr:uid="{00000000-0005-0000-0000-0000BA7D0000}"/>
    <cellStyle name="Percent 3 9 3 5 3" xfId="32125" xr:uid="{00000000-0005-0000-0000-0000BB7D0000}"/>
    <cellStyle name="Percent 3 9 3 5 4" xfId="32126" xr:uid="{00000000-0005-0000-0000-0000BC7D0000}"/>
    <cellStyle name="Percent 3 9 3 6" xfId="32127" xr:uid="{00000000-0005-0000-0000-0000BD7D0000}"/>
    <cellStyle name="Percent 3 9 3 7" xfId="32128" xr:uid="{00000000-0005-0000-0000-0000BE7D0000}"/>
    <cellStyle name="Percent 3 9 3 8" xfId="32129" xr:uid="{00000000-0005-0000-0000-0000BF7D0000}"/>
    <cellStyle name="Percent 3 9 4" xfId="32130" xr:uid="{00000000-0005-0000-0000-0000C07D0000}"/>
    <cellStyle name="Percent 3 9 4 2" xfId="32131" xr:uid="{00000000-0005-0000-0000-0000C17D0000}"/>
    <cellStyle name="Percent 3 9 4 2 2" xfId="32132" xr:uid="{00000000-0005-0000-0000-0000C27D0000}"/>
    <cellStyle name="Percent 3 9 4 2 3" xfId="32133" xr:uid="{00000000-0005-0000-0000-0000C37D0000}"/>
    <cellStyle name="Percent 3 9 4 2 4" xfId="32134" xr:uid="{00000000-0005-0000-0000-0000C47D0000}"/>
    <cellStyle name="Percent 3 9 4 3" xfId="32135" xr:uid="{00000000-0005-0000-0000-0000C57D0000}"/>
    <cellStyle name="Percent 3 9 4 3 2" xfId="32136" xr:uid="{00000000-0005-0000-0000-0000C67D0000}"/>
    <cellStyle name="Percent 3 9 4 3 3" xfId="32137" xr:uid="{00000000-0005-0000-0000-0000C77D0000}"/>
    <cellStyle name="Percent 3 9 4 3 4" xfId="32138" xr:uid="{00000000-0005-0000-0000-0000C87D0000}"/>
    <cellStyle name="Percent 3 9 4 4" xfId="32139" xr:uid="{00000000-0005-0000-0000-0000C97D0000}"/>
    <cellStyle name="Percent 3 9 4 5" xfId="32140" xr:uid="{00000000-0005-0000-0000-0000CA7D0000}"/>
    <cellStyle name="Percent 3 9 4 6" xfId="32141" xr:uid="{00000000-0005-0000-0000-0000CB7D0000}"/>
    <cellStyle name="Percent 3 9 5" xfId="32142" xr:uid="{00000000-0005-0000-0000-0000CC7D0000}"/>
    <cellStyle name="Percent 3 9 5 2" xfId="32143" xr:uid="{00000000-0005-0000-0000-0000CD7D0000}"/>
    <cellStyle name="Percent 3 9 5 2 2" xfId="32144" xr:uid="{00000000-0005-0000-0000-0000CE7D0000}"/>
    <cellStyle name="Percent 3 9 5 2 3" xfId="32145" xr:uid="{00000000-0005-0000-0000-0000CF7D0000}"/>
    <cellStyle name="Percent 3 9 5 2 4" xfId="32146" xr:uid="{00000000-0005-0000-0000-0000D07D0000}"/>
    <cellStyle name="Percent 3 9 5 3" xfId="32147" xr:uid="{00000000-0005-0000-0000-0000D17D0000}"/>
    <cellStyle name="Percent 3 9 5 3 2" xfId="32148" xr:uid="{00000000-0005-0000-0000-0000D27D0000}"/>
    <cellStyle name="Percent 3 9 5 3 3" xfId="32149" xr:uid="{00000000-0005-0000-0000-0000D37D0000}"/>
    <cellStyle name="Percent 3 9 5 3 4" xfId="32150" xr:uid="{00000000-0005-0000-0000-0000D47D0000}"/>
    <cellStyle name="Percent 3 9 5 4" xfId="32151" xr:uid="{00000000-0005-0000-0000-0000D57D0000}"/>
    <cellStyle name="Percent 3 9 5 5" xfId="32152" xr:uid="{00000000-0005-0000-0000-0000D67D0000}"/>
    <cellStyle name="Percent 3 9 5 6" xfId="32153" xr:uid="{00000000-0005-0000-0000-0000D77D0000}"/>
    <cellStyle name="Percent 3 9 6" xfId="32154" xr:uid="{00000000-0005-0000-0000-0000D87D0000}"/>
    <cellStyle name="Percent 3 9 6 2" xfId="32155" xr:uid="{00000000-0005-0000-0000-0000D97D0000}"/>
    <cellStyle name="Percent 3 9 6 3" xfId="32156" xr:uid="{00000000-0005-0000-0000-0000DA7D0000}"/>
    <cellStyle name="Percent 3 9 6 4" xfId="32157" xr:uid="{00000000-0005-0000-0000-0000DB7D0000}"/>
    <cellStyle name="Percent 3 9 7" xfId="32158" xr:uid="{00000000-0005-0000-0000-0000DC7D0000}"/>
    <cellStyle name="Percent 3 9 7 2" xfId="32159" xr:uid="{00000000-0005-0000-0000-0000DD7D0000}"/>
    <cellStyle name="Percent 3 9 7 3" xfId="32160" xr:uid="{00000000-0005-0000-0000-0000DE7D0000}"/>
    <cellStyle name="Percent 3 9 7 4" xfId="32161" xr:uid="{00000000-0005-0000-0000-0000DF7D0000}"/>
    <cellStyle name="Percent 3 9 8" xfId="32162" xr:uid="{00000000-0005-0000-0000-0000E07D0000}"/>
    <cellStyle name="Percent 3 9 9" xfId="32163" xr:uid="{00000000-0005-0000-0000-0000E17D0000}"/>
    <cellStyle name="Percent 30" xfId="32164" xr:uid="{00000000-0005-0000-0000-0000E27D0000}"/>
    <cellStyle name="Percent 30 2" xfId="32165" xr:uid="{00000000-0005-0000-0000-0000E37D0000}"/>
    <cellStyle name="Percent 31" xfId="32166" xr:uid="{00000000-0005-0000-0000-0000E47D0000}"/>
    <cellStyle name="Percent 31 2" xfId="32167" xr:uid="{00000000-0005-0000-0000-0000E57D0000}"/>
    <cellStyle name="Percent 32" xfId="32168" xr:uid="{00000000-0005-0000-0000-0000E67D0000}"/>
    <cellStyle name="Percent 32 2" xfId="32169" xr:uid="{00000000-0005-0000-0000-0000E77D0000}"/>
    <cellStyle name="Percent 32 2 2" xfId="32170" xr:uid="{00000000-0005-0000-0000-0000E87D0000}"/>
    <cellStyle name="Percent 32 3" xfId="32171" xr:uid="{00000000-0005-0000-0000-0000E97D0000}"/>
    <cellStyle name="Percent 33" xfId="32172" xr:uid="{00000000-0005-0000-0000-0000EA7D0000}"/>
    <cellStyle name="Percent 33 2" xfId="32173" xr:uid="{00000000-0005-0000-0000-0000EB7D0000}"/>
    <cellStyle name="Percent 33 2 2" xfId="32174" xr:uid="{00000000-0005-0000-0000-0000EC7D0000}"/>
    <cellStyle name="Percent 33 3" xfId="32175" xr:uid="{00000000-0005-0000-0000-0000ED7D0000}"/>
    <cellStyle name="Percent 33 3 2" xfId="32176" xr:uid="{00000000-0005-0000-0000-0000EE7D0000}"/>
    <cellStyle name="Percent 33 3 2 2" xfId="32177" xr:uid="{00000000-0005-0000-0000-0000EF7D0000}"/>
    <cellStyle name="Percent 33 3 3" xfId="32178" xr:uid="{00000000-0005-0000-0000-0000F07D0000}"/>
    <cellStyle name="Percent 33 4" xfId="32179" xr:uid="{00000000-0005-0000-0000-0000F17D0000}"/>
    <cellStyle name="Percent 34" xfId="32180" xr:uid="{00000000-0005-0000-0000-0000F27D0000}"/>
    <cellStyle name="Percent 34 2" xfId="32181" xr:uid="{00000000-0005-0000-0000-0000F37D0000}"/>
    <cellStyle name="Percent 34 2 2" xfId="32182" xr:uid="{00000000-0005-0000-0000-0000F47D0000}"/>
    <cellStyle name="Percent 34 3" xfId="32183" xr:uid="{00000000-0005-0000-0000-0000F57D0000}"/>
    <cellStyle name="Percent 34 3 2" xfId="32184" xr:uid="{00000000-0005-0000-0000-0000F67D0000}"/>
    <cellStyle name="Percent 34 4" xfId="32185" xr:uid="{00000000-0005-0000-0000-0000F77D0000}"/>
    <cellStyle name="Percent 34 4 2" xfId="32186" xr:uid="{00000000-0005-0000-0000-0000F87D0000}"/>
    <cellStyle name="Percent 34 5" xfId="32187" xr:uid="{00000000-0005-0000-0000-0000F97D0000}"/>
    <cellStyle name="Percent 35" xfId="32188" xr:uid="{00000000-0005-0000-0000-0000FA7D0000}"/>
    <cellStyle name="Percent 35 2" xfId="32189" xr:uid="{00000000-0005-0000-0000-0000FB7D0000}"/>
    <cellStyle name="Percent 36" xfId="32190" xr:uid="{00000000-0005-0000-0000-0000FC7D0000}"/>
    <cellStyle name="Percent 36 2" xfId="32191" xr:uid="{00000000-0005-0000-0000-0000FD7D0000}"/>
    <cellStyle name="Percent 37" xfId="32192" xr:uid="{00000000-0005-0000-0000-0000FE7D0000}"/>
    <cellStyle name="Percent 37 2" xfId="32193" xr:uid="{00000000-0005-0000-0000-0000FF7D0000}"/>
    <cellStyle name="Percent 38" xfId="32194" xr:uid="{00000000-0005-0000-0000-0000007E0000}"/>
    <cellStyle name="Percent 38 2" xfId="32195" xr:uid="{00000000-0005-0000-0000-0000017E0000}"/>
    <cellStyle name="Percent 38 2 2" xfId="32196" xr:uid="{00000000-0005-0000-0000-0000027E0000}"/>
    <cellStyle name="Percent 38 3" xfId="32197" xr:uid="{00000000-0005-0000-0000-0000037E0000}"/>
    <cellStyle name="Percent 39" xfId="32198" xr:uid="{00000000-0005-0000-0000-0000047E0000}"/>
    <cellStyle name="Percent 39 2" xfId="32199" xr:uid="{00000000-0005-0000-0000-0000057E0000}"/>
    <cellStyle name="Percent 39 2 2" xfId="32200" xr:uid="{00000000-0005-0000-0000-0000067E0000}"/>
    <cellStyle name="Percent 39 3" xfId="32201" xr:uid="{00000000-0005-0000-0000-0000077E0000}"/>
    <cellStyle name="Percent 39 3 2" xfId="32202" xr:uid="{00000000-0005-0000-0000-0000087E0000}"/>
    <cellStyle name="Percent 39 3 2 2" xfId="32203" xr:uid="{00000000-0005-0000-0000-0000097E0000}"/>
    <cellStyle name="Percent 4" xfId="32204" xr:uid="{00000000-0005-0000-0000-00000A7E0000}"/>
    <cellStyle name="Percent 4 10" xfId="32205" xr:uid="{00000000-0005-0000-0000-00000B7E0000}"/>
    <cellStyle name="Percent 4 10 2" xfId="32206" xr:uid="{00000000-0005-0000-0000-00000C7E0000}"/>
    <cellStyle name="Percent 4 10 2 2" xfId="32207" xr:uid="{00000000-0005-0000-0000-00000D7E0000}"/>
    <cellStyle name="Percent 4 10 2 2 2" xfId="32208" xr:uid="{00000000-0005-0000-0000-00000E7E0000}"/>
    <cellStyle name="Percent 4 10 2 2 3" xfId="32209" xr:uid="{00000000-0005-0000-0000-00000F7E0000}"/>
    <cellStyle name="Percent 4 10 2 2 4" xfId="32210" xr:uid="{00000000-0005-0000-0000-0000107E0000}"/>
    <cellStyle name="Percent 4 10 2 3" xfId="32211" xr:uid="{00000000-0005-0000-0000-0000117E0000}"/>
    <cellStyle name="Percent 4 10 2 3 2" xfId="32212" xr:uid="{00000000-0005-0000-0000-0000127E0000}"/>
    <cellStyle name="Percent 4 10 2 3 3" xfId="32213" xr:uid="{00000000-0005-0000-0000-0000137E0000}"/>
    <cellStyle name="Percent 4 10 2 3 4" xfId="32214" xr:uid="{00000000-0005-0000-0000-0000147E0000}"/>
    <cellStyle name="Percent 4 10 2 4" xfId="32215" xr:uid="{00000000-0005-0000-0000-0000157E0000}"/>
    <cellStyle name="Percent 4 10 2 5" xfId="32216" xr:uid="{00000000-0005-0000-0000-0000167E0000}"/>
    <cellStyle name="Percent 4 10 2 6" xfId="32217" xr:uid="{00000000-0005-0000-0000-0000177E0000}"/>
    <cellStyle name="Percent 4 10 3" xfId="32218" xr:uid="{00000000-0005-0000-0000-0000187E0000}"/>
    <cellStyle name="Percent 4 10 3 2" xfId="32219" xr:uid="{00000000-0005-0000-0000-0000197E0000}"/>
    <cellStyle name="Percent 4 10 3 2 2" xfId="32220" xr:uid="{00000000-0005-0000-0000-00001A7E0000}"/>
    <cellStyle name="Percent 4 10 3 2 3" xfId="32221" xr:uid="{00000000-0005-0000-0000-00001B7E0000}"/>
    <cellStyle name="Percent 4 10 3 2 4" xfId="32222" xr:uid="{00000000-0005-0000-0000-00001C7E0000}"/>
    <cellStyle name="Percent 4 10 3 3" xfId="32223" xr:uid="{00000000-0005-0000-0000-00001D7E0000}"/>
    <cellStyle name="Percent 4 10 3 3 2" xfId="32224" xr:uid="{00000000-0005-0000-0000-00001E7E0000}"/>
    <cellStyle name="Percent 4 10 3 3 3" xfId="32225" xr:uid="{00000000-0005-0000-0000-00001F7E0000}"/>
    <cellStyle name="Percent 4 10 3 3 4" xfId="32226" xr:uid="{00000000-0005-0000-0000-0000207E0000}"/>
    <cellStyle name="Percent 4 10 3 4" xfId="32227" xr:uid="{00000000-0005-0000-0000-0000217E0000}"/>
    <cellStyle name="Percent 4 10 3 5" xfId="32228" xr:uid="{00000000-0005-0000-0000-0000227E0000}"/>
    <cellStyle name="Percent 4 10 3 6" xfId="32229" xr:uid="{00000000-0005-0000-0000-0000237E0000}"/>
    <cellStyle name="Percent 4 10 4" xfId="32230" xr:uid="{00000000-0005-0000-0000-0000247E0000}"/>
    <cellStyle name="Percent 4 10 4 2" xfId="32231" xr:uid="{00000000-0005-0000-0000-0000257E0000}"/>
    <cellStyle name="Percent 4 10 4 3" xfId="32232" xr:uid="{00000000-0005-0000-0000-0000267E0000}"/>
    <cellStyle name="Percent 4 10 4 4" xfId="32233" xr:uid="{00000000-0005-0000-0000-0000277E0000}"/>
    <cellStyle name="Percent 4 10 5" xfId="32234" xr:uid="{00000000-0005-0000-0000-0000287E0000}"/>
    <cellStyle name="Percent 4 10 5 2" xfId="32235" xr:uid="{00000000-0005-0000-0000-0000297E0000}"/>
    <cellStyle name="Percent 4 10 5 3" xfId="32236" xr:uid="{00000000-0005-0000-0000-00002A7E0000}"/>
    <cellStyle name="Percent 4 10 5 4" xfId="32237" xr:uid="{00000000-0005-0000-0000-00002B7E0000}"/>
    <cellStyle name="Percent 4 10 6" xfId="32238" xr:uid="{00000000-0005-0000-0000-00002C7E0000}"/>
    <cellStyle name="Percent 4 10 7" xfId="32239" xr:uid="{00000000-0005-0000-0000-00002D7E0000}"/>
    <cellStyle name="Percent 4 10 8" xfId="32240" xr:uid="{00000000-0005-0000-0000-00002E7E0000}"/>
    <cellStyle name="Percent 4 11" xfId="32241" xr:uid="{00000000-0005-0000-0000-00002F7E0000}"/>
    <cellStyle name="Percent 4 11 2" xfId="32242" xr:uid="{00000000-0005-0000-0000-0000307E0000}"/>
    <cellStyle name="Percent 4 11 2 2" xfId="32243" xr:uid="{00000000-0005-0000-0000-0000317E0000}"/>
    <cellStyle name="Percent 4 11 2 2 2" xfId="32244" xr:uid="{00000000-0005-0000-0000-0000327E0000}"/>
    <cellStyle name="Percent 4 11 2 2 3" xfId="32245" xr:uid="{00000000-0005-0000-0000-0000337E0000}"/>
    <cellStyle name="Percent 4 11 2 2 4" xfId="32246" xr:uid="{00000000-0005-0000-0000-0000347E0000}"/>
    <cellStyle name="Percent 4 11 2 3" xfId="32247" xr:uid="{00000000-0005-0000-0000-0000357E0000}"/>
    <cellStyle name="Percent 4 11 2 3 2" xfId="32248" xr:uid="{00000000-0005-0000-0000-0000367E0000}"/>
    <cellStyle name="Percent 4 11 2 3 3" xfId="32249" xr:uid="{00000000-0005-0000-0000-0000377E0000}"/>
    <cellStyle name="Percent 4 11 2 3 4" xfId="32250" xr:uid="{00000000-0005-0000-0000-0000387E0000}"/>
    <cellStyle name="Percent 4 11 2 4" xfId="32251" xr:uid="{00000000-0005-0000-0000-0000397E0000}"/>
    <cellStyle name="Percent 4 11 2 5" xfId="32252" xr:uid="{00000000-0005-0000-0000-00003A7E0000}"/>
    <cellStyle name="Percent 4 11 2 6" xfId="32253" xr:uid="{00000000-0005-0000-0000-00003B7E0000}"/>
    <cellStyle name="Percent 4 11 3" xfId="32254" xr:uid="{00000000-0005-0000-0000-00003C7E0000}"/>
    <cellStyle name="Percent 4 11 3 2" xfId="32255" xr:uid="{00000000-0005-0000-0000-00003D7E0000}"/>
    <cellStyle name="Percent 4 11 3 2 2" xfId="32256" xr:uid="{00000000-0005-0000-0000-00003E7E0000}"/>
    <cellStyle name="Percent 4 11 3 2 3" xfId="32257" xr:uid="{00000000-0005-0000-0000-00003F7E0000}"/>
    <cellStyle name="Percent 4 11 3 2 4" xfId="32258" xr:uid="{00000000-0005-0000-0000-0000407E0000}"/>
    <cellStyle name="Percent 4 11 3 3" xfId="32259" xr:uid="{00000000-0005-0000-0000-0000417E0000}"/>
    <cellStyle name="Percent 4 11 3 3 2" xfId="32260" xr:uid="{00000000-0005-0000-0000-0000427E0000}"/>
    <cellStyle name="Percent 4 11 3 3 3" xfId="32261" xr:uid="{00000000-0005-0000-0000-0000437E0000}"/>
    <cellStyle name="Percent 4 11 3 3 4" xfId="32262" xr:uid="{00000000-0005-0000-0000-0000447E0000}"/>
    <cellStyle name="Percent 4 11 3 4" xfId="32263" xr:uid="{00000000-0005-0000-0000-0000457E0000}"/>
    <cellStyle name="Percent 4 11 3 5" xfId="32264" xr:uid="{00000000-0005-0000-0000-0000467E0000}"/>
    <cellStyle name="Percent 4 11 3 6" xfId="32265" xr:uid="{00000000-0005-0000-0000-0000477E0000}"/>
    <cellStyle name="Percent 4 11 4" xfId="32266" xr:uid="{00000000-0005-0000-0000-0000487E0000}"/>
    <cellStyle name="Percent 4 11 4 2" xfId="32267" xr:uid="{00000000-0005-0000-0000-0000497E0000}"/>
    <cellStyle name="Percent 4 11 4 3" xfId="32268" xr:uid="{00000000-0005-0000-0000-00004A7E0000}"/>
    <cellStyle name="Percent 4 11 4 4" xfId="32269" xr:uid="{00000000-0005-0000-0000-00004B7E0000}"/>
    <cellStyle name="Percent 4 11 5" xfId="32270" xr:uid="{00000000-0005-0000-0000-00004C7E0000}"/>
    <cellStyle name="Percent 4 11 5 2" xfId="32271" xr:uid="{00000000-0005-0000-0000-00004D7E0000}"/>
    <cellStyle name="Percent 4 11 5 3" xfId="32272" xr:uid="{00000000-0005-0000-0000-00004E7E0000}"/>
    <cellStyle name="Percent 4 11 5 4" xfId="32273" xr:uid="{00000000-0005-0000-0000-00004F7E0000}"/>
    <cellStyle name="Percent 4 11 6" xfId="32274" xr:uid="{00000000-0005-0000-0000-0000507E0000}"/>
    <cellStyle name="Percent 4 11 7" xfId="32275" xr:uid="{00000000-0005-0000-0000-0000517E0000}"/>
    <cellStyle name="Percent 4 11 8" xfId="32276" xr:uid="{00000000-0005-0000-0000-0000527E0000}"/>
    <cellStyle name="Percent 4 12" xfId="32277" xr:uid="{00000000-0005-0000-0000-0000537E0000}"/>
    <cellStyle name="Percent 4 12 2" xfId="32278" xr:uid="{00000000-0005-0000-0000-0000547E0000}"/>
    <cellStyle name="Percent 4 12 2 2" xfId="32279" xr:uid="{00000000-0005-0000-0000-0000557E0000}"/>
    <cellStyle name="Percent 4 12 2 2 2" xfId="32280" xr:uid="{00000000-0005-0000-0000-0000567E0000}"/>
    <cellStyle name="Percent 4 12 2 2 3" xfId="32281" xr:uid="{00000000-0005-0000-0000-0000577E0000}"/>
    <cellStyle name="Percent 4 12 2 2 4" xfId="32282" xr:uid="{00000000-0005-0000-0000-0000587E0000}"/>
    <cellStyle name="Percent 4 12 2 3" xfId="32283" xr:uid="{00000000-0005-0000-0000-0000597E0000}"/>
    <cellStyle name="Percent 4 12 2 3 2" xfId="32284" xr:uid="{00000000-0005-0000-0000-00005A7E0000}"/>
    <cellStyle name="Percent 4 12 2 3 3" xfId="32285" xr:uid="{00000000-0005-0000-0000-00005B7E0000}"/>
    <cellStyle name="Percent 4 12 2 3 4" xfId="32286" xr:uid="{00000000-0005-0000-0000-00005C7E0000}"/>
    <cellStyle name="Percent 4 12 2 4" xfId="32287" xr:uid="{00000000-0005-0000-0000-00005D7E0000}"/>
    <cellStyle name="Percent 4 12 2 5" xfId="32288" xr:uid="{00000000-0005-0000-0000-00005E7E0000}"/>
    <cellStyle name="Percent 4 12 2 6" xfId="32289" xr:uid="{00000000-0005-0000-0000-00005F7E0000}"/>
    <cellStyle name="Percent 4 12 3" xfId="32290" xr:uid="{00000000-0005-0000-0000-0000607E0000}"/>
    <cellStyle name="Percent 4 12 3 2" xfId="32291" xr:uid="{00000000-0005-0000-0000-0000617E0000}"/>
    <cellStyle name="Percent 4 12 3 2 2" xfId="32292" xr:uid="{00000000-0005-0000-0000-0000627E0000}"/>
    <cellStyle name="Percent 4 12 3 2 3" xfId="32293" xr:uid="{00000000-0005-0000-0000-0000637E0000}"/>
    <cellStyle name="Percent 4 12 3 2 4" xfId="32294" xr:uid="{00000000-0005-0000-0000-0000647E0000}"/>
    <cellStyle name="Percent 4 12 3 3" xfId="32295" xr:uid="{00000000-0005-0000-0000-0000657E0000}"/>
    <cellStyle name="Percent 4 12 3 3 2" xfId="32296" xr:uid="{00000000-0005-0000-0000-0000667E0000}"/>
    <cellStyle name="Percent 4 12 3 3 3" xfId="32297" xr:uid="{00000000-0005-0000-0000-0000677E0000}"/>
    <cellStyle name="Percent 4 12 3 3 4" xfId="32298" xr:uid="{00000000-0005-0000-0000-0000687E0000}"/>
    <cellStyle name="Percent 4 12 3 4" xfId="32299" xr:uid="{00000000-0005-0000-0000-0000697E0000}"/>
    <cellStyle name="Percent 4 12 3 5" xfId="32300" xr:uid="{00000000-0005-0000-0000-00006A7E0000}"/>
    <cellStyle name="Percent 4 12 3 6" xfId="32301" xr:uid="{00000000-0005-0000-0000-00006B7E0000}"/>
    <cellStyle name="Percent 4 12 4" xfId="32302" xr:uid="{00000000-0005-0000-0000-00006C7E0000}"/>
    <cellStyle name="Percent 4 12 4 2" xfId="32303" xr:uid="{00000000-0005-0000-0000-00006D7E0000}"/>
    <cellStyle name="Percent 4 12 4 3" xfId="32304" xr:uid="{00000000-0005-0000-0000-00006E7E0000}"/>
    <cellStyle name="Percent 4 12 4 4" xfId="32305" xr:uid="{00000000-0005-0000-0000-00006F7E0000}"/>
    <cellStyle name="Percent 4 12 5" xfId="32306" xr:uid="{00000000-0005-0000-0000-0000707E0000}"/>
    <cellStyle name="Percent 4 12 5 2" xfId="32307" xr:uid="{00000000-0005-0000-0000-0000717E0000}"/>
    <cellStyle name="Percent 4 12 5 3" xfId="32308" xr:uid="{00000000-0005-0000-0000-0000727E0000}"/>
    <cellStyle name="Percent 4 12 5 4" xfId="32309" xr:uid="{00000000-0005-0000-0000-0000737E0000}"/>
    <cellStyle name="Percent 4 12 6" xfId="32310" xr:uid="{00000000-0005-0000-0000-0000747E0000}"/>
    <cellStyle name="Percent 4 12 7" xfId="32311" xr:uid="{00000000-0005-0000-0000-0000757E0000}"/>
    <cellStyle name="Percent 4 12 8" xfId="32312" xr:uid="{00000000-0005-0000-0000-0000767E0000}"/>
    <cellStyle name="Percent 4 13" xfId="32313" xr:uid="{00000000-0005-0000-0000-0000777E0000}"/>
    <cellStyle name="Percent 4 13 2" xfId="32314" xr:uid="{00000000-0005-0000-0000-0000787E0000}"/>
    <cellStyle name="Percent 4 13 2 2" xfId="32315" xr:uid="{00000000-0005-0000-0000-0000797E0000}"/>
    <cellStyle name="Percent 4 13 2 3" xfId="32316" xr:uid="{00000000-0005-0000-0000-00007A7E0000}"/>
    <cellStyle name="Percent 4 13 2 4" xfId="32317" xr:uid="{00000000-0005-0000-0000-00007B7E0000}"/>
    <cellStyle name="Percent 4 13 3" xfId="32318" xr:uid="{00000000-0005-0000-0000-00007C7E0000}"/>
    <cellStyle name="Percent 4 13 3 2" xfId="32319" xr:uid="{00000000-0005-0000-0000-00007D7E0000}"/>
    <cellStyle name="Percent 4 13 3 3" xfId="32320" xr:uid="{00000000-0005-0000-0000-00007E7E0000}"/>
    <cellStyle name="Percent 4 13 3 4" xfId="32321" xr:uid="{00000000-0005-0000-0000-00007F7E0000}"/>
    <cellStyle name="Percent 4 13 4" xfId="32322" xr:uid="{00000000-0005-0000-0000-0000807E0000}"/>
    <cellStyle name="Percent 4 13 5" xfId="32323" xr:uid="{00000000-0005-0000-0000-0000817E0000}"/>
    <cellStyle name="Percent 4 13 6" xfId="32324" xr:uid="{00000000-0005-0000-0000-0000827E0000}"/>
    <cellStyle name="Percent 4 14" xfId="32325" xr:uid="{00000000-0005-0000-0000-0000837E0000}"/>
    <cellStyle name="Percent 4 14 2" xfId="32326" xr:uid="{00000000-0005-0000-0000-0000847E0000}"/>
    <cellStyle name="Percent 4 14 2 2" xfId="32327" xr:uid="{00000000-0005-0000-0000-0000857E0000}"/>
    <cellStyle name="Percent 4 14 2 3" xfId="32328" xr:uid="{00000000-0005-0000-0000-0000867E0000}"/>
    <cellStyle name="Percent 4 14 2 4" xfId="32329" xr:uid="{00000000-0005-0000-0000-0000877E0000}"/>
    <cellStyle name="Percent 4 14 3" xfId="32330" xr:uid="{00000000-0005-0000-0000-0000887E0000}"/>
    <cellStyle name="Percent 4 14 3 2" xfId="32331" xr:uid="{00000000-0005-0000-0000-0000897E0000}"/>
    <cellStyle name="Percent 4 14 3 3" xfId="32332" xr:uid="{00000000-0005-0000-0000-00008A7E0000}"/>
    <cellStyle name="Percent 4 14 3 4" xfId="32333" xr:uid="{00000000-0005-0000-0000-00008B7E0000}"/>
    <cellStyle name="Percent 4 14 4" xfId="32334" xr:uid="{00000000-0005-0000-0000-00008C7E0000}"/>
    <cellStyle name="Percent 4 14 5" xfId="32335" xr:uid="{00000000-0005-0000-0000-00008D7E0000}"/>
    <cellStyle name="Percent 4 14 6" xfId="32336" xr:uid="{00000000-0005-0000-0000-00008E7E0000}"/>
    <cellStyle name="Percent 4 15" xfId="32337" xr:uid="{00000000-0005-0000-0000-00008F7E0000}"/>
    <cellStyle name="Percent 4 15 2" xfId="32338" xr:uid="{00000000-0005-0000-0000-0000907E0000}"/>
    <cellStyle name="Percent 4 15 3" xfId="32339" xr:uid="{00000000-0005-0000-0000-0000917E0000}"/>
    <cellStyle name="Percent 4 15 4" xfId="32340" xr:uid="{00000000-0005-0000-0000-0000927E0000}"/>
    <cellStyle name="Percent 4 16" xfId="32341" xr:uid="{00000000-0005-0000-0000-0000937E0000}"/>
    <cellStyle name="Percent 4 16 2" xfId="32342" xr:uid="{00000000-0005-0000-0000-0000947E0000}"/>
    <cellStyle name="Percent 4 16 3" xfId="32343" xr:uid="{00000000-0005-0000-0000-0000957E0000}"/>
    <cellStyle name="Percent 4 16 4" xfId="32344" xr:uid="{00000000-0005-0000-0000-0000967E0000}"/>
    <cellStyle name="Percent 4 17" xfId="32345" xr:uid="{00000000-0005-0000-0000-0000977E0000}"/>
    <cellStyle name="Percent 4 17 2" xfId="32346" xr:uid="{00000000-0005-0000-0000-0000987E0000}"/>
    <cellStyle name="Percent 4 17 3" xfId="32347" xr:uid="{00000000-0005-0000-0000-0000997E0000}"/>
    <cellStyle name="Percent 4 17 4" xfId="32348" xr:uid="{00000000-0005-0000-0000-00009A7E0000}"/>
    <cellStyle name="Percent 4 17 5" xfId="32349" xr:uid="{00000000-0005-0000-0000-00009B7E0000}"/>
    <cellStyle name="Percent 4 18" xfId="32350" xr:uid="{00000000-0005-0000-0000-00009C7E0000}"/>
    <cellStyle name="Percent 4 19" xfId="32351" xr:uid="{00000000-0005-0000-0000-00009D7E0000}"/>
    <cellStyle name="Percent 4 2" xfId="32352" xr:uid="{00000000-0005-0000-0000-00009E7E0000}"/>
    <cellStyle name="Percent 4 2 10" xfId="32353" xr:uid="{00000000-0005-0000-0000-00009F7E0000}"/>
    <cellStyle name="Percent 4 2 10 2" xfId="32354" xr:uid="{00000000-0005-0000-0000-0000A07E0000}"/>
    <cellStyle name="Percent 4 2 10 2 2" xfId="32355" xr:uid="{00000000-0005-0000-0000-0000A17E0000}"/>
    <cellStyle name="Percent 4 2 10 2 3" xfId="32356" xr:uid="{00000000-0005-0000-0000-0000A27E0000}"/>
    <cellStyle name="Percent 4 2 10 2 4" xfId="32357" xr:uid="{00000000-0005-0000-0000-0000A37E0000}"/>
    <cellStyle name="Percent 4 2 10 3" xfId="32358" xr:uid="{00000000-0005-0000-0000-0000A47E0000}"/>
    <cellStyle name="Percent 4 2 10 3 2" xfId="32359" xr:uid="{00000000-0005-0000-0000-0000A57E0000}"/>
    <cellStyle name="Percent 4 2 10 3 3" xfId="32360" xr:uid="{00000000-0005-0000-0000-0000A67E0000}"/>
    <cellStyle name="Percent 4 2 10 3 4" xfId="32361" xr:uid="{00000000-0005-0000-0000-0000A77E0000}"/>
    <cellStyle name="Percent 4 2 10 4" xfId="32362" xr:uid="{00000000-0005-0000-0000-0000A87E0000}"/>
    <cellStyle name="Percent 4 2 10 5" xfId="32363" xr:uid="{00000000-0005-0000-0000-0000A97E0000}"/>
    <cellStyle name="Percent 4 2 10 6" xfId="32364" xr:uid="{00000000-0005-0000-0000-0000AA7E0000}"/>
    <cellStyle name="Percent 4 2 11" xfId="32365" xr:uid="{00000000-0005-0000-0000-0000AB7E0000}"/>
    <cellStyle name="Percent 4 2 11 2" xfId="32366" xr:uid="{00000000-0005-0000-0000-0000AC7E0000}"/>
    <cellStyle name="Percent 4 2 11 3" xfId="32367" xr:uid="{00000000-0005-0000-0000-0000AD7E0000}"/>
    <cellStyle name="Percent 4 2 11 4" xfId="32368" xr:uid="{00000000-0005-0000-0000-0000AE7E0000}"/>
    <cellStyle name="Percent 4 2 12" xfId="32369" xr:uid="{00000000-0005-0000-0000-0000AF7E0000}"/>
    <cellStyle name="Percent 4 2 12 2" xfId="32370" xr:uid="{00000000-0005-0000-0000-0000B07E0000}"/>
    <cellStyle name="Percent 4 2 12 3" xfId="32371" xr:uid="{00000000-0005-0000-0000-0000B17E0000}"/>
    <cellStyle name="Percent 4 2 12 4" xfId="32372" xr:uid="{00000000-0005-0000-0000-0000B27E0000}"/>
    <cellStyle name="Percent 4 2 13" xfId="32373" xr:uid="{00000000-0005-0000-0000-0000B37E0000}"/>
    <cellStyle name="Percent 4 2 13 2" xfId="32374" xr:uid="{00000000-0005-0000-0000-0000B47E0000}"/>
    <cellStyle name="Percent 4 2 13 3" xfId="32375" xr:uid="{00000000-0005-0000-0000-0000B57E0000}"/>
    <cellStyle name="Percent 4 2 13 4" xfId="32376" xr:uid="{00000000-0005-0000-0000-0000B67E0000}"/>
    <cellStyle name="Percent 4 2 13 5" xfId="32377" xr:uid="{00000000-0005-0000-0000-0000B77E0000}"/>
    <cellStyle name="Percent 4 2 14" xfId="32378" xr:uid="{00000000-0005-0000-0000-0000B87E0000}"/>
    <cellStyle name="Percent 4 2 15" xfId="32379" xr:uid="{00000000-0005-0000-0000-0000B97E0000}"/>
    <cellStyle name="Percent 4 2 16" xfId="32380" xr:uid="{00000000-0005-0000-0000-0000BA7E0000}"/>
    <cellStyle name="Percent 4 2 17" xfId="32381" xr:uid="{00000000-0005-0000-0000-0000BB7E0000}"/>
    <cellStyle name="Percent 4 2 18" xfId="32382" xr:uid="{00000000-0005-0000-0000-0000BC7E0000}"/>
    <cellStyle name="Percent 4 2 2" xfId="32383" xr:uid="{00000000-0005-0000-0000-0000BD7E0000}"/>
    <cellStyle name="Percent 4 2 2 10" xfId="32384" xr:uid="{00000000-0005-0000-0000-0000BE7E0000}"/>
    <cellStyle name="Percent 4 2 2 10 2" xfId="32385" xr:uid="{00000000-0005-0000-0000-0000BF7E0000}"/>
    <cellStyle name="Percent 4 2 2 10 3" xfId="32386" xr:uid="{00000000-0005-0000-0000-0000C07E0000}"/>
    <cellStyle name="Percent 4 2 2 10 4" xfId="32387" xr:uid="{00000000-0005-0000-0000-0000C17E0000}"/>
    <cellStyle name="Percent 4 2 2 11" xfId="32388" xr:uid="{00000000-0005-0000-0000-0000C27E0000}"/>
    <cellStyle name="Percent 4 2 2 11 2" xfId="32389" xr:uid="{00000000-0005-0000-0000-0000C37E0000}"/>
    <cellStyle name="Percent 4 2 2 11 3" xfId="32390" xr:uid="{00000000-0005-0000-0000-0000C47E0000}"/>
    <cellStyle name="Percent 4 2 2 11 4" xfId="32391" xr:uid="{00000000-0005-0000-0000-0000C57E0000}"/>
    <cellStyle name="Percent 4 2 2 12" xfId="32392" xr:uid="{00000000-0005-0000-0000-0000C67E0000}"/>
    <cellStyle name="Percent 4 2 2 12 2" xfId="32393" xr:uid="{00000000-0005-0000-0000-0000C77E0000}"/>
    <cellStyle name="Percent 4 2 2 12 3" xfId="32394" xr:uid="{00000000-0005-0000-0000-0000C87E0000}"/>
    <cellStyle name="Percent 4 2 2 12 4" xfId="32395" xr:uid="{00000000-0005-0000-0000-0000C97E0000}"/>
    <cellStyle name="Percent 4 2 2 13" xfId="32396" xr:uid="{00000000-0005-0000-0000-0000CA7E0000}"/>
    <cellStyle name="Percent 4 2 2 14" xfId="32397" xr:uid="{00000000-0005-0000-0000-0000CB7E0000}"/>
    <cellStyle name="Percent 4 2 2 15" xfId="32398" xr:uid="{00000000-0005-0000-0000-0000CC7E0000}"/>
    <cellStyle name="Percent 4 2 2 16" xfId="32399" xr:uid="{00000000-0005-0000-0000-0000CD7E0000}"/>
    <cellStyle name="Percent 4 2 2 17" xfId="32400" xr:uid="{00000000-0005-0000-0000-0000CE7E0000}"/>
    <cellStyle name="Percent 4 2 2 2" xfId="32401" xr:uid="{00000000-0005-0000-0000-0000CF7E0000}"/>
    <cellStyle name="Percent 4 2 2 2 10" xfId="32402" xr:uid="{00000000-0005-0000-0000-0000D07E0000}"/>
    <cellStyle name="Percent 4 2 2 2 10 2" xfId="32403" xr:uid="{00000000-0005-0000-0000-0000D17E0000}"/>
    <cellStyle name="Percent 4 2 2 2 10 3" xfId="32404" xr:uid="{00000000-0005-0000-0000-0000D27E0000}"/>
    <cellStyle name="Percent 4 2 2 2 10 4" xfId="32405" xr:uid="{00000000-0005-0000-0000-0000D37E0000}"/>
    <cellStyle name="Percent 4 2 2 2 11" xfId="32406" xr:uid="{00000000-0005-0000-0000-0000D47E0000}"/>
    <cellStyle name="Percent 4 2 2 2 11 2" xfId="32407" xr:uid="{00000000-0005-0000-0000-0000D57E0000}"/>
    <cellStyle name="Percent 4 2 2 2 11 3" xfId="32408" xr:uid="{00000000-0005-0000-0000-0000D67E0000}"/>
    <cellStyle name="Percent 4 2 2 2 11 4" xfId="32409" xr:uid="{00000000-0005-0000-0000-0000D77E0000}"/>
    <cellStyle name="Percent 4 2 2 2 12" xfId="32410" xr:uid="{00000000-0005-0000-0000-0000D87E0000}"/>
    <cellStyle name="Percent 4 2 2 2 13" xfId="32411" xr:uid="{00000000-0005-0000-0000-0000D97E0000}"/>
    <cellStyle name="Percent 4 2 2 2 14" xfId="32412" xr:uid="{00000000-0005-0000-0000-0000DA7E0000}"/>
    <cellStyle name="Percent 4 2 2 2 15" xfId="32413" xr:uid="{00000000-0005-0000-0000-0000DB7E0000}"/>
    <cellStyle name="Percent 4 2 2 2 16" xfId="32414" xr:uid="{00000000-0005-0000-0000-0000DC7E0000}"/>
    <cellStyle name="Percent 4 2 2 2 2" xfId="32415" xr:uid="{00000000-0005-0000-0000-0000DD7E0000}"/>
    <cellStyle name="Percent 4 2 2 2 2 10" xfId="32416" xr:uid="{00000000-0005-0000-0000-0000DE7E0000}"/>
    <cellStyle name="Percent 4 2 2 2 2 11" xfId="32417" xr:uid="{00000000-0005-0000-0000-0000DF7E0000}"/>
    <cellStyle name="Percent 4 2 2 2 2 12" xfId="32418" xr:uid="{00000000-0005-0000-0000-0000E07E0000}"/>
    <cellStyle name="Percent 4 2 2 2 2 2" xfId="32419" xr:uid="{00000000-0005-0000-0000-0000E17E0000}"/>
    <cellStyle name="Percent 4 2 2 2 2 2 10" xfId="32420" xr:uid="{00000000-0005-0000-0000-0000E27E0000}"/>
    <cellStyle name="Percent 4 2 2 2 2 2 2" xfId="32421" xr:uid="{00000000-0005-0000-0000-0000E37E0000}"/>
    <cellStyle name="Percent 4 2 2 2 2 2 2 2" xfId="32422" xr:uid="{00000000-0005-0000-0000-0000E47E0000}"/>
    <cellStyle name="Percent 4 2 2 2 2 2 2 2 2" xfId="32423" xr:uid="{00000000-0005-0000-0000-0000E57E0000}"/>
    <cellStyle name="Percent 4 2 2 2 2 2 2 2 2 2" xfId="32424" xr:uid="{00000000-0005-0000-0000-0000E67E0000}"/>
    <cellStyle name="Percent 4 2 2 2 2 2 2 2 2 3" xfId="32425" xr:uid="{00000000-0005-0000-0000-0000E77E0000}"/>
    <cellStyle name="Percent 4 2 2 2 2 2 2 2 2 4" xfId="32426" xr:uid="{00000000-0005-0000-0000-0000E87E0000}"/>
    <cellStyle name="Percent 4 2 2 2 2 2 2 2 3" xfId="32427" xr:uid="{00000000-0005-0000-0000-0000E97E0000}"/>
    <cellStyle name="Percent 4 2 2 2 2 2 2 2 3 2" xfId="32428" xr:uid="{00000000-0005-0000-0000-0000EA7E0000}"/>
    <cellStyle name="Percent 4 2 2 2 2 2 2 2 3 3" xfId="32429" xr:uid="{00000000-0005-0000-0000-0000EB7E0000}"/>
    <cellStyle name="Percent 4 2 2 2 2 2 2 2 3 4" xfId="32430" xr:uid="{00000000-0005-0000-0000-0000EC7E0000}"/>
    <cellStyle name="Percent 4 2 2 2 2 2 2 2 4" xfId="32431" xr:uid="{00000000-0005-0000-0000-0000ED7E0000}"/>
    <cellStyle name="Percent 4 2 2 2 2 2 2 2 5" xfId="32432" xr:uid="{00000000-0005-0000-0000-0000EE7E0000}"/>
    <cellStyle name="Percent 4 2 2 2 2 2 2 2 6" xfId="32433" xr:uid="{00000000-0005-0000-0000-0000EF7E0000}"/>
    <cellStyle name="Percent 4 2 2 2 2 2 2 3" xfId="32434" xr:uid="{00000000-0005-0000-0000-0000F07E0000}"/>
    <cellStyle name="Percent 4 2 2 2 2 2 2 3 2" xfId="32435" xr:uid="{00000000-0005-0000-0000-0000F17E0000}"/>
    <cellStyle name="Percent 4 2 2 2 2 2 2 3 2 2" xfId="32436" xr:uid="{00000000-0005-0000-0000-0000F27E0000}"/>
    <cellStyle name="Percent 4 2 2 2 2 2 2 3 2 3" xfId="32437" xr:uid="{00000000-0005-0000-0000-0000F37E0000}"/>
    <cellStyle name="Percent 4 2 2 2 2 2 2 3 2 4" xfId="32438" xr:uid="{00000000-0005-0000-0000-0000F47E0000}"/>
    <cellStyle name="Percent 4 2 2 2 2 2 2 3 3" xfId="32439" xr:uid="{00000000-0005-0000-0000-0000F57E0000}"/>
    <cellStyle name="Percent 4 2 2 2 2 2 2 3 3 2" xfId="32440" xr:uid="{00000000-0005-0000-0000-0000F67E0000}"/>
    <cellStyle name="Percent 4 2 2 2 2 2 2 3 3 3" xfId="32441" xr:uid="{00000000-0005-0000-0000-0000F77E0000}"/>
    <cellStyle name="Percent 4 2 2 2 2 2 2 3 3 4" xfId="32442" xr:uid="{00000000-0005-0000-0000-0000F87E0000}"/>
    <cellStyle name="Percent 4 2 2 2 2 2 2 3 4" xfId="32443" xr:uid="{00000000-0005-0000-0000-0000F97E0000}"/>
    <cellStyle name="Percent 4 2 2 2 2 2 2 3 5" xfId="32444" xr:uid="{00000000-0005-0000-0000-0000FA7E0000}"/>
    <cellStyle name="Percent 4 2 2 2 2 2 2 3 6" xfId="32445" xr:uid="{00000000-0005-0000-0000-0000FB7E0000}"/>
    <cellStyle name="Percent 4 2 2 2 2 2 2 4" xfId="32446" xr:uid="{00000000-0005-0000-0000-0000FC7E0000}"/>
    <cellStyle name="Percent 4 2 2 2 2 2 2 4 2" xfId="32447" xr:uid="{00000000-0005-0000-0000-0000FD7E0000}"/>
    <cellStyle name="Percent 4 2 2 2 2 2 2 4 3" xfId="32448" xr:uid="{00000000-0005-0000-0000-0000FE7E0000}"/>
    <cellStyle name="Percent 4 2 2 2 2 2 2 4 4" xfId="32449" xr:uid="{00000000-0005-0000-0000-0000FF7E0000}"/>
    <cellStyle name="Percent 4 2 2 2 2 2 2 5" xfId="32450" xr:uid="{00000000-0005-0000-0000-0000007F0000}"/>
    <cellStyle name="Percent 4 2 2 2 2 2 2 5 2" xfId="32451" xr:uid="{00000000-0005-0000-0000-0000017F0000}"/>
    <cellStyle name="Percent 4 2 2 2 2 2 2 5 3" xfId="32452" xr:uid="{00000000-0005-0000-0000-0000027F0000}"/>
    <cellStyle name="Percent 4 2 2 2 2 2 2 5 4" xfId="32453" xr:uid="{00000000-0005-0000-0000-0000037F0000}"/>
    <cellStyle name="Percent 4 2 2 2 2 2 2 6" xfId="32454" xr:uid="{00000000-0005-0000-0000-0000047F0000}"/>
    <cellStyle name="Percent 4 2 2 2 2 2 2 7" xfId="32455" xr:uid="{00000000-0005-0000-0000-0000057F0000}"/>
    <cellStyle name="Percent 4 2 2 2 2 2 2 8" xfId="32456" xr:uid="{00000000-0005-0000-0000-0000067F0000}"/>
    <cellStyle name="Percent 4 2 2 2 2 2 3" xfId="32457" xr:uid="{00000000-0005-0000-0000-0000077F0000}"/>
    <cellStyle name="Percent 4 2 2 2 2 2 3 2" xfId="32458" xr:uid="{00000000-0005-0000-0000-0000087F0000}"/>
    <cellStyle name="Percent 4 2 2 2 2 2 3 2 2" xfId="32459" xr:uid="{00000000-0005-0000-0000-0000097F0000}"/>
    <cellStyle name="Percent 4 2 2 2 2 2 3 2 2 2" xfId="32460" xr:uid="{00000000-0005-0000-0000-00000A7F0000}"/>
    <cellStyle name="Percent 4 2 2 2 2 2 3 2 2 3" xfId="32461" xr:uid="{00000000-0005-0000-0000-00000B7F0000}"/>
    <cellStyle name="Percent 4 2 2 2 2 2 3 2 2 4" xfId="32462" xr:uid="{00000000-0005-0000-0000-00000C7F0000}"/>
    <cellStyle name="Percent 4 2 2 2 2 2 3 2 3" xfId="32463" xr:uid="{00000000-0005-0000-0000-00000D7F0000}"/>
    <cellStyle name="Percent 4 2 2 2 2 2 3 2 3 2" xfId="32464" xr:uid="{00000000-0005-0000-0000-00000E7F0000}"/>
    <cellStyle name="Percent 4 2 2 2 2 2 3 2 3 3" xfId="32465" xr:uid="{00000000-0005-0000-0000-00000F7F0000}"/>
    <cellStyle name="Percent 4 2 2 2 2 2 3 2 3 4" xfId="32466" xr:uid="{00000000-0005-0000-0000-0000107F0000}"/>
    <cellStyle name="Percent 4 2 2 2 2 2 3 2 4" xfId="32467" xr:uid="{00000000-0005-0000-0000-0000117F0000}"/>
    <cellStyle name="Percent 4 2 2 2 2 2 3 2 5" xfId="32468" xr:uid="{00000000-0005-0000-0000-0000127F0000}"/>
    <cellStyle name="Percent 4 2 2 2 2 2 3 2 6" xfId="32469" xr:uid="{00000000-0005-0000-0000-0000137F0000}"/>
    <cellStyle name="Percent 4 2 2 2 2 2 3 3" xfId="32470" xr:uid="{00000000-0005-0000-0000-0000147F0000}"/>
    <cellStyle name="Percent 4 2 2 2 2 2 3 3 2" xfId="32471" xr:uid="{00000000-0005-0000-0000-0000157F0000}"/>
    <cellStyle name="Percent 4 2 2 2 2 2 3 3 2 2" xfId="32472" xr:uid="{00000000-0005-0000-0000-0000167F0000}"/>
    <cellStyle name="Percent 4 2 2 2 2 2 3 3 2 3" xfId="32473" xr:uid="{00000000-0005-0000-0000-0000177F0000}"/>
    <cellStyle name="Percent 4 2 2 2 2 2 3 3 2 4" xfId="32474" xr:uid="{00000000-0005-0000-0000-0000187F0000}"/>
    <cellStyle name="Percent 4 2 2 2 2 2 3 3 3" xfId="32475" xr:uid="{00000000-0005-0000-0000-0000197F0000}"/>
    <cellStyle name="Percent 4 2 2 2 2 2 3 3 3 2" xfId="32476" xr:uid="{00000000-0005-0000-0000-00001A7F0000}"/>
    <cellStyle name="Percent 4 2 2 2 2 2 3 3 3 3" xfId="32477" xr:uid="{00000000-0005-0000-0000-00001B7F0000}"/>
    <cellStyle name="Percent 4 2 2 2 2 2 3 3 3 4" xfId="32478" xr:uid="{00000000-0005-0000-0000-00001C7F0000}"/>
    <cellStyle name="Percent 4 2 2 2 2 2 3 3 4" xfId="32479" xr:uid="{00000000-0005-0000-0000-00001D7F0000}"/>
    <cellStyle name="Percent 4 2 2 2 2 2 3 3 5" xfId="32480" xr:uid="{00000000-0005-0000-0000-00001E7F0000}"/>
    <cellStyle name="Percent 4 2 2 2 2 2 3 3 6" xfId="32481" xr:uid="{00000000-0005-0000-0000-00001F7F0000}"/>
    <cellStyle name="Percent 4 2 2 2 2 2 3 4" xfId="32482" xr:uid="{00000000-0005-0000-0000-0000207F0000}"/>
    <cellStyle name="Percent 4 2 2 2 2 2 3 4 2" xfId="32483" xr:uid="{00000000-0005-0000-0000-0000217F0000}"/>
    <cellStyle name="Percent 4 2 2 2 2 2 3 4 3" xfId="32484" xr:uid="{00000000-0005-0000-0000-0000227F0000}"/>
    <cellStyle name="Percent 4 2 2 2 2 2 3 4 4" xfId="32485" xr:uid="{00000000-0005-0000-0000-0000237F0000}"/>
    <cellStyle name="Percent 4 2 2 2 2 2 3 5" xfId="32486" xr:uid="{00000000-0005-0000-0000-0000247F0000}"/>
    <cellStyle name="Percent 4 2 2 2 2 2 3 5 2" xfId="32487" xr:uid="{00000000-0005-0000-0000-0000257F0000}"/>
    <cellStyle name="Percent 4 2 2 2 2 2 3 5 3" xfId="32488" xr:uid="{00000000-0005-0000-0000-0000267F0000}"/>
    <cellStyle name="Percent 4 2 2 2 2 2 3 5 4" xfId="32489" xr:uid="{00000000-0005-0000-0000-0000277F0000}"/>
    <cellStyle name="Percent 4 2 2 2 2 2 3 6" xfId="32490" xr:uid="{00000000-0005-0000-0000-0000287F0000}"/>
    <cellStyle name="Percent 4 2 2 2 2 2 3 7" xfId="32491" xr:uid="{00000000-0005-0000-0000-0000297F0000}"/>
    <cellStyle name="Percent 4 2 2 2 2 2 3 8" xfId="32492" xr:uid="{00000000-0005-0000-0000-00002A7F0000}"/>
    <cellStyle name="Percent 4 2 2 2 2 2 4" xfId="32493" xr:uid="{00000000-0005-0000-0000-00002B7F0000}"/>
    <cellStyle name="Percent 4 2 2 2 2 2 4 2" xfId="32494" xr:uid="{00000000-0005-0000-0000-00002C7F0000}"/>
    <cellStyle name="Percent 4 2 2 2 2 2 4 2 2" xfId="32495" xr:uid="{00000000-0005-0000-0000-00002D7F0000}"/>
    <cellStyle name="Percent 4 2 2 2 2 2 4 2 3" xfId="32496" xr:uid="{00000000-0005-0000-0000-00002E7F0000}"/>
    <cellStyle name="Percent 4 2 2 2 2 2 4 2 4" xfId="32497" xr:uid="{00000000-0005-0000-0000-00002F7F0000}"/>
    <cellStyle name="Percent 4 2 2 2 2 2 4 3" xfId="32498" xr:uid="{00000000-0005-0000-0000-0000307F0000}"/>
    <cellStyle name="Percent 4 2 2 2 2 2 4 3 2" xfId="32499" xr:uid="{00000000-0005-0000-0000-0000317F0000}"/>
    <cellStyle name="Percent 4 2 2 2 2 2 4 3 3" xfId="32500" xr:uid="{00000000-0005-0000-0000-0000327F0000}"/>
    <cellStyle name="Percent 4 2 2 2 2 2 4 3 4" xfId="32501" xr:uid="{00000000-0005-0000-0000-0000337F0000}"/>
    <cellStyle name="Percent 4 2 2 2 2 2 4 4" xfId="32502" xr:uid="{00000000-0005-0000-0000-0000347F0000}"/>
    <cellStyle name="Percent 4 2 2 2 2 2 4 5" xfId="32503" xr:uid="{00000000-0005-0000-0000-0000357F0000}"/>
    <cellStyle name="Percent 4 2 2 2 2 2 4 6" xfId="32504" xr:uid="{00000000-0005-0000-0000-0000367F0000}"/>
    <cellStyle name="Percent 4 2 2 2 2 2 5" xfId="32505" xr:uid="{00000000-0005-0000-0000-0000377F0000}"/>
    <cellStyle name="Percent 4 2 2 2 2 2 5 2" xfId="32506" xr:uid="{00000000-0005-0000-0000-0000387F0000}"/>
    <cellStyle name="Percent 4 2 2 2 2 2 5 2 2" xfId="32507" xr:uid="{00000000-0005-0000-0000-0000397F0000}"/>
    <cellStyle name="Percent 4 2 2 2 2 2 5 2 3" xfId="32508" xr:uid="{00000000-0005-0000-0000-00003A7F0000}"/>
    <cellStyle name="Percent 4 2 2 2 2 2 5 2 4" xfId="32509" xr:uid="{00000000-0005-0000-0000-00003B7F0000}"/>
    <cellStyle name="Percent 4 2 2 2 2 2 5 3" xfId="32510" xr:uid="{00000000-0005-0000-0000-00003C7F0000}"/>
    <cellStyle name="Percent 4 2 2 2 2 2 5 3 2" xfId="32511" xr:uid="{00000000-0005-0000-0000-00003D7F0000}"/>
    <cellStyle name="Percent 4 2 2 2 2 2 5 3 3" xfId="32512" xr:uid="{00000000-0005-0000-0000-00003E7F0000}"/>
    <cellStyle name="Percent 4 2 2 2 2 2 5 3 4" xfId="32513" xr:uid="{00000000-0005-0000-0000-00003F7F0000}"/>
    <cellStyle name="Percent 4 2 2 2 2 2 5 4" xfId="32514" xr:uid="{00000000-0005-0000-0000-0000407F0000}"/>
    <cellStyle name="Percent 4 2 2 2 2 2 5 5" xfId="32515" xr:uid="{00000000-0005-0000-0000-0000417F0000}"/>
    <cellStyle name="Percent 4 2 2 2 2 2 5 6" xfId="32516" xr:uid="{00000000-0005-0000-0000-0000427F0000}"/>
    <cellStyle name="Percent 4 2 2 2 2 2 6" xfId="32517" xr:uid="{00000000-0005-0000-0000-0000437F0000}"/>
    <cellStyle name="Percent 4 2 2 2 2 2 6 2" xfId="32518" xr:uid="{00000000-0005-0000-0000-0000447F0000}"/>
    <cellStyle name="Percent 4 2 2 2 2 2 6 3" xfId="32519" xr:uid="{00000000-0005-0000-0000-0000457F0000}"/>
    <cellStyle name="Percent 4 2 2 2 2 2 6 4" xfId="32520" xr:uid="{00000000-0005-0000-0000-0000467F0000}"/>
    <cellStyle name="Percent 4 2 2 2 2 2 7" xfId="32521" xr:uid="{00000000-0005-0000-0000-0000477F0000}"/>
    <cellStyle name="Percent 4 2 2 2 2 2 7 2" xfId="32522" xr:uid="{00000000-0005-0000-0000-0000487F0000}"/>
    <cellStyle name="Percent 4 2 2 2 2 2 7 3" xfId="32523" xr:uid="{00000000-0005-0000-0000-0000497F0000}"/>
    <cellStyle name="Percent 4 2 2 2 2 2 7 4" xfId="32524" xr:uid="{00000000-0005-0000-0000-00004A7F0000}"/>
    <cellStyle name="Percent 4 2 2 2 2 2 8" xfId="32525" xr:uid="{00000000-0005-0000-0000-00004B7F0000}"/>
    <cellStyle name="Percent 4 2 2 2 2 2 9" xfId="32526" xr:uid="{00000000-0005-0000-0000-00004C7F0000}"/>
    <cellStyle name="Percent 4 2 2 2 2 3" xfId="32527" xr:uid="{00000000-0005-0000-0000-00004D7F0000}"/>
    <cellStyle name="Percent 4 2 2 2 2 3 2" xfId="32528" xr:uid="{00000000-0005-0000-0000-00004E7F0000}"/>
    <cellStyle name="Percent 4 2 2 2 2 3 2 2" xfId="32529" xr:uid="{00000000-0005-0000-0000-00004F7F0000}"/>
    <cellStyle name="Percent 4 2 2 2 2 3 2 2 2" xfId="32530" xr:uid="{00000000-0005-0000-0000-0000507F0000}"/>
    <cellStyle name="Percent 4 2 2 2 2 3 2 2 3" xfId="32531" xr:uid="{00000000-0005-0000-0000-0000517F0000}"/>
    <cellStyle name="Percent 4 2 2 2 2 3 2 2 4" xfId="32532" xr:uid="{00000000-0005-0000-0000-0000527F0000}"/>
    <cellStyle name="Percent 4 2 2 2 2 3 2 3" xfId="32533" xr:uid="{00000000-0005-0000-0000-0000537F0000}"/>
    <cellStyle name="Percent 4 2 2 2 2 3 2 3 2" xfId="32534" xr:uid="{00000000-0005-0000-0000-0000547F0000}"/>
    <cellStyle name="Percent 4 2 2 2 2 3 2 3 3" xfId="32535" xr:uid="{00000000-0005-0000-0000-0000557F0000}"/>
    <cellStyle name="Percent 4 2 2 2 2 3 2 3 4" xfId="32536" xr:uid="{00000000-0005-0000-0000-0000567F0000}"/>
    <cellStyle name="Percent 4 2 2 2 2 3 2 4" xfId="32537" xr:uid="{00000000-0005-0000-0000-0000577F0000}"/>
    <cellStyle name="Percent 4 2 2 2 2 3 2 5" xfId="32538" xr:uid="{00000000-0005-0000-0000-0000587F0000}"/>
    <cellStyle name="Percent 4 2 2 2 2 3 2 6" xfId="32539" xr:uid="{00000000-0005-0000-0000-0000597F0000}"/>
    <cellStyle name="Percent 4 2 2 2 2 3 3" xfId="32540" xr:uid="{00000000-0005-0000-0000-00005A7F0000}"/>
    <cellStyle name="Percent 4 2 2 2 2 3 3 2" xfId="32541" xr:uid="{00000000-0005-0000-0000-00005B7F0000}"/>
    <cellStyle name="Percent 4 2 2 2 2 3 3 2 2" xfId="32542" xr:uid="{00000000-0005-0000-0000-00005C7F0000}"/>
    <cellStyle name="Percent 4 2 2 2 2 3 3 2 3" xfId="32543" xr:uid="{00000000-0005-0000-0000-00005D7F0000}"/>
    <cellStyle name="Percent 4 2 2 2 2 3 3 2 4" xfId="32544" xr:uid="{00000000-0005-0000-0000-00005E7F0000}"/>
    <cellStyle name="Percent 4 2 2 2 2 3 3 3" xfId="32545" xr:uid="{00000000-0005-0000-0000-00005F7F0000}"/>
    <cellStyle name="Percent 4 2 2 2 2 3 3 3 2" xfId="32546" xr:uid="{00000000-0005-0000-0000-0000607F0000}"/>
    <cellStyle name="Percent 4 2 2 2 2 3 3 3 3" xfId="32547" xr:uid="{00000000-0005-0000-0000-0000617F0000}"/>
    <cellStyle name="Percent 4 2 2 2 2 3 3 3 4" xfId="32548" xr:uid="{00000000-0005-0000-0000-0000627F0000}"/>
    <cellStyle name="Percent 4 2 2 2 2 3 3 4" xfId="32549" xr:uid="{00000000-0005-0000-0000-0000637F0000}"/>
    <cellStyle name="Percent 4 2 2 2 2 3 3 5" xfId="32550" xr:uid="{00000000-0005-0000-0000-0000647F0000}"/>
    <cellStyle name="Percent 4 2 2 2 2 3 3 6" xfId="32551" xr:uid="{00000000-0005-0000-0000-0000657F0000}"/>
    <cellStyle name="Percent 4 2 2 2 2 3 4" xfId="32552" xr:uid="{00000000-0005-0000-0000-0000667F0000}"/>
    <cellStyle name="Percent 4 2 2 2 2 3 4 2" xfId="32553" xr:uid="{00000000-0005-0000-0000-0000677F0000}"/>
    <cellStyle name="Percent 4 2 2 2 2 3 4 3" xfId="32554" xr:uid="{00000000-0005-0000-0000-0000687F0000}"/>
    <cellStyle name="Percent 4 2 2 2 2 3 4 4" xfId="32555" xr:uid="{00000000-0005-0000-0000-0000697F0000}"/>
    <cellStyle name="Percent 4 2 2 2 2 3 5" xfId="32556" xr:uid="{00000000-0005-0000-0000-00006A7F0000}"/>
    <cellStyle name="Percent 4 2 2 2 2 3 5 2" xfId="32557" xr:uid="{00000000-0005-0000-0000-00006B7F0000}"/>
    <cellStyle name="Percent 4 2 2 2 2 3 5 3" xfId="32558" xr:uid="{00000000-0005-0000-0000-00006C7F0000}"/>
    <cellStyle name="Percent 4 2 2 2 2 3 5 4" xfId="32559" xr:uid="{00000000-0005-0000-0000-00006D7F0000}"/>
    <cellStyle name="Percent 4 2 2 2 2 3 6" xfId="32560" xr:uid="{00000000-0005-0000-0000-00006E7F0000}"/>
    <cellStyle name="Percent 4 2 2 2 2 3 7" xfId="32561" xr:uid="{00000000-0005-0000-0000-00006F7F0000}"/>
    <cellStyle name="Percent 4 2 2 2 2 3 8" xfId="32562" xr:uid="{00000000-0005-0000-0000-0000707F0000}"/>
    <cellStyle name="Percent 4 2 2 2 2 4" xfId="32563" xr:uid="{00000000-0005-0000-0000-0000717F0000}"/>
    <cellStyle name="Percent 4 2 2 2 2 4 2" xfId="32564" xr:uid="{00000000-0005-0000-0000-0000727F0000}"/>
    <cellStyle name="Percent 4 2 2 2 2 4 2 2" xfId="32565" xr:uid="{00000000-0005-0000-0000-0000737F0000}"/>
    <cellStyle name="Percent 4 2 2 2 2 4 2 2 2" xfId="32566" xr:uid="{00000000-0005-0000-0000-0000747F0000}"/>
    <cellStyle name="Percent 4 2 2 2 2 4 2 2 3" xfId="32567" xr:uid="{00000000-0005-0000-0000-0000757F0000}"/>
    <cellStyle name="Percent 4 2 2 2 2 4 2 2 4" xfId="32568" xr:uid="{00000000-0005-0000-0000-0000767F0000}"/>
    <cellStyle name="Percent 4 2 2 2 2 4 2 3" xfId="32569" xr:uid="{00000000-0005-0000-0000-0000777F0000}"/>
    <cellStyle name="Percent 4 2 2 2 2 4 2 3 2" xfId="32570" xr:uid="{00000000-0005-0000-0000-0000787F0000}"/>
    <cellStyle name="Percent 4 2 2 2 2 4 2 3 3" xfId="32571" xr:uid="{00000000-0005-0000-0000-0000797F0000}"/>
    <cellStyle name="Percent 4 2 2 2 2 4 2 3 4" xfId="32572" xr:uid="{00000000-0005-0000-0000-00007A7F0000}"/>
    <cellStyle name="Percent 4 2 2 2 2 4 2 4" xfId="32573" xr:uid="{00000000-0005-0000-0000-00007B7F0000}"/>
    <cellStyle name="Percent 4 2 2 2 2 4 2 5" xfId="32574" xr:uid="{00000000-0005-0000-0000-00007C7F0000}"/>
    <cellStyle name="Percent 4 2 2 2 2 4 2 6" xfId="32575" xr:uid="{00000000-0005-0000-0000-00007D7F0000}"/>
    <cellStyle name="Percent 4 2 2 2 2 4 3" xfId="32576" xr:uid="{00000000-0005-0000-0000-00007E7F0000}"/>
    <cellStyle name="Percent 4 2 2 2 2 4 3 2" xfId="32577" xr:uid="{00000000-0005-0000-0000-00007F7F0000}"/>
    <cellStyle name="Percent 4 2 2 2 2 4 3 2 2" xfId="32578" xr:uid="{00000000-0005-0000-0000-0000807F0000}"/>
    <cellStyle name="Percent 4 2 2 2 2 4 3 2 3" xfId="32579" xr:uid="{00000000-0005-0000-0000-0000817F0000}"/>
    <cellStyle name="Percent 4 2 2 2 2 4 3 2 4" xfId="32580" xr:uid="{00000000-0005-0000-0000-0000827F0000}"/>
    <cellStyle name="Percent 4 2 2 2 2 4 3 3" xfId="32581" xr:uid="{00000000-0005-0000-0000-0000837F0000}"/>
    <cellStyle name="Percent 4 2 2 2 2 4 3 3 2" xfId="32582" xr:uid="{00000000-0005-0000-0000-0000847F0000}"/>
    <cellStyle name="Percent 4 2 2 2 2 4 3 3 3" xfId="32583" xr:uid="{00000000-0005-0000-0000-0000857F0000}"/>
    <cellStyle name="Percent 4 2 2 2 2 4 3 3 4" xfId="32584" xr:uid="{00000000-0005-0000-0000-0000867F0000}"/>
    <cellStyle name="Percent 4 2 2 2 2 4 3 4" xfId="32585" xr:uid="{00000000-0005-0000-0000-0000877F0000}"/>
    <cellStyle name="Percent 4 2 2 2 2 4 3 5" xfId="32586" xr:uid="{00000000-0005-0000-0000-0000887F0000}"/>
    <cellStyle name="Percent 4 2 2 2 2 4 3 6" xfId="32587" xr:uid="{00000000-0005-0000-0000-0000897F0000}"/>
    <cellStyle name="Percent 4 2 2 2 2 4 4" xfId="32588" xr:uid="{00000000-0005-0000-0000-00008A7F0000}"/>
    <cellStyle name="Percent 4 2 2 2 2 4 4 2" xfId="32589" xr:uid="{00000000-0005-0000-0000-00008B7F0000}"/>
    <cellStyle name="Percent 4 2 2 2 2 4 4 3" xfId="32590" xr:uid="{00000000-0005-0000-0000-00008C7F0000}"/>
    <cellStyle name="Percent 4 2 2 2 2 4 4 4" xfId="32591" xr:uid="{00000000-0005-0000-0000-00008D7F0000}"/>
    <cellStyle name="Percent 4 2 2 2 2 4 5" xfId="32592" xr:uid="{00000000-0005-0000-0000-00008E7F0000}"/>
    <cellStyle name="Percent 4 2 2 2 2 4 5 2" xfId="32593" xr:uid="{00000000-0005-0000-0000-00008F7F0000}"/>
    <cellStyle name="Percent 4 2 2 2 2 4 5 3" xfId="32594" xr:uid="{00000000-0005-0000-0000-0000907F0000}"/>
    <cellStyle name="Percent 4 2 2 2 2 4 5 4" xfId="32595" xr:uid="{00000000-0005-0000-0000-0000917F0000}"/>
    <cellStyle name="Percent 4 2 2 2 2 4 6" xfId="32596" xr:uid="{00000000-0005-0000-0000-0000927F0000}"/>
    <cellStyle name="Percent 4 2 2 2 2 4 7" xfId="32597" xr:uid="{00000000-0005-0000-0000-0000937F0000}"/>
    <cellStyle name="Percent 4 2 2 2 2 4 8" xfId="32598" xr:uid="{00000000-0005-0000-0000-0000947F0000}"/>
    <cellStyle name="Percent 4 2 2 2 2 5" xfId="32599" xr:uid="{00000000-0005-0000-0000-0000957F0000}"/>
    <cellStyle name="Percent 4 2 2 2 2 5 2" xfId="32600" xr:uid="{00000000-0005-0000-0000-0000967F0000}"/>
    <cellStyle name="Percent 4 2 2 2 2 5 2 2" xfId="32601" xr:uid="{00000000-0005-0000-0000-0000977F0000}"/>
    <cellStyle name="Percent 4 2 2 2 2 5 2 2 2" xfId="32602" xr:uid="{00000000-0005-0000-0000-0000987F0000}"/>
    <cellStyle name="Percent 4 2 2 2 2 5 2 2 3" xfId="32603" xr:uid="{00000000-0005-0000-0000-0000997F0000}"/>
    <cellStyle name="Percent 4 2 2 2 2 5 2 2 4" xfId="32604" xr:uid="{00000000-0005-0000-0000-00009A7F0000}"/>
    <cellStyle name="Percent 4 2 2 2 2 5 2 3" xfId="32605" xr:uid="{00000000-0005-0000-0000-00009B7F0000}"/>
    <cellStyle name="Percent 4 2 2 2 2 5 2 3 2" xfId="32606" xr:uid="{00000000-0005-0000-0000-00009C7F0000}"/>
    <cellStyle name="Percent 4 2 2 2 2 5 2 3 3" xfId="32607" xr:uid="{00000000-0005-0000-0000-00009D7F0000}"/>
    <cellStyle name="Percent 4 2 2 2 2 5 2 3 4" xfId="32608" xr:uid="{00000000-0005-0000-0000-00009E7F0000}"/>
    <cellStyle name="Percent 4 2 2 2 2 5 2 4" xfId="32609" xr:uid="{00000000-0005-0000-0000-00009F7F0000}"/>
    <cellStyle name="Percent 4 2 2 2 2 5 2 5" xfId="32610" xr:uid="{00000000-0005-0000-0000-0000A07F0000}"/>
    <cellStyle name="Percent 4 2 2 2 2 5 2 6" xfId="32611" xr:uid="{00000000-0005-0000-0000-0000A17F0000}"/>
    <cellStyle name="Percent 4 2 2 2 2 5 3" xfId="32612" xr:uid="{00000000-0005-0000-0000-0000A27F0000}"/>
    <cellStyle name="Percent 4 2 2 2 2 5 3 2" xfId="32613" xr:uid="{00000000-0005-0000-0000-0000A37F0000}"/>
    <cellStyle name="Percent 4 2 2 2 2 5 3 2 2" xfId="32614" xr:uid="{00000000-0005-0000-0000-0000A47F0000}"/>
    <cellStyle name="Percent 4 2 2 2 2 5 3 2 3" xfId="32615" xr:uid="{00000000-0005-0000-0000-0000A57F0000}"/>
    <cellStyle name="Percent 4 2 2 2 2 5 3 2 4" xfId="32616" xr:uid="{00000000-0005-0000-0000-0000A67F0000}"/>
    <cellStyle name="Percent 4 2 2 2 2 5 3 3" xfId="32617" xr:uid="{00000000-0005-0000-0000-0000A77F0000}"/>
    <cellStyle name="Percent 4 2 2 2 2 5 3 3 2" xfId="32618" xr:uid="{00000000-0005-0000-0000-0000A87F0000}"/>
    <cellStyle name="Percent 4 2 2 2 2 5 3 3 3" xfId="32619" xr:uid="{00000000-0005-0000-0000-0000A97F0000}"/>
    <cellStyle name="Percent 4 2 2 2 2 5 3 3 4" xfId="32620" xr:uid="{00000000-0005-0000-0000-0000AA7F0000}"/>
    <cellStyle name="Percent 4 2 2 2 2 5 3 4" xfId="32621" xr:uid="{00000000-0005-0000-0000-0000AB7F0000}"/>
    <cellStyle name="Percent 4 2 2 2 2 5 3 5" xfId="32622" xr:uid="{00000000-0005-0000-0000-0000AC7F0000}"/>
    <cellStyle name="Percent 4 2 2 2 2 5 3 6" xfId="32623" xr:uid="{00000000-0005-0000-0000-0000AD7F0000}"/>
    <cellStyle name="Percent 4 2 2 2 2 5 4" xfId="32624" xr:uid="{00000000-0005-0000-0000-0000AE7F0000}"/>
    <cellStyle name="Percent 4 2 2 2 2 5 4 2" xfId="32625" xr:uid="{00000000-0005-0000-0000-0000AF7F0000}"/>
    <cellStyle name="Percent 4 2 2 2 2 5 4 3" xfId="32626" xr:uid="{00000000-0005-0000-0000-0000B07F0000}"/>
    <cellStyle name="Percent 4 2 2 2 2 5 4 4" xfId="32627" xr:uid="{00000000-0005-0000-0000-0000B17F0000}"/>
    <cellStyle name="Percent 4 2 2 2 2 5 5" xfId="32628" xr:uid="{00000000-0005-0000-0000-0000B27F0000}"/>
    <cellStyle name="Percent 4 2 2 2 2 5 5 2" xfId="32629" xr:uid="{00000000-0005-0000-0000-0000B37F0000}"/>
    <cellStyle name="Percent 4 2 2 2 2 5 5 3" xfId="32630" xr:uid="{00000000-0005-0000-0000-0000B47F0000}"/>
    <cellStyle name="Percent 4 2 2 2 2 5 5 4" xfId="32631" xr:uid="{00000000-0005-0000-0000-0000B57F0000}"/>
    <cellStyle name="Percent 4 2 2 2 2 5 6" xfId="32632" xr:uid="{00000000-0005-0000-0000-0000B67F0000}"/>
    <cellStyle name="Percent 4 2 2 2 2 5 7" xfId="32633" xr:uid="{00000000-0005-0000-0000-0000B77F0000}"/>
    <cellStyle name="Percent 4 2 2 2 2 5 8" xfId="32634" xr:uid="{00000000-0005-0000-0000-0000B87F0000}"/>
    <cellStyle name="Percent 4 2 2 2 2 6" xfId="32635" xr:uid="{00000000-0005-0000-0000-0000B97F0000}"/>
    <cellStyle name="Percent 4 2 2 2 2 6 2" xfId="32636" xr:uid="{00000000-0005-0000-0000-0000BA7F0000}"/>
    <cellStyle name="Percent 4 2 2 2 2 6 2 2" xfId="32637" xr:uid="{00000000-0005-0000-0000-0000BB7F0000}"/>
    <cellStyle name="Percent 4 2 2 2 2 6 2 3" xfId="32638" xr:uid="{00000000-0005-0000-0000-0000BC7F0000}"/>
    <cellStyle name="Percent 4 2 2 2 2 6 2 4" xfId="32639" xr:uid="{00000000-0005-0000-0000-0000BD7F0000}"/>
    <cellStyle name="Percent 4 2 2 2 2 6 3" xfId="32640" xr:uid="{00000000-0005-0000-0000-0000BE7F0000}"/>
    <cellStyle name="Percent 4 2 2 2 2 6 3 2" xfId="32641" xr:uid="{00000000-0005-0000-0000-0000BF7F0000}"/>
    <cellStyle name="Percent 4 2 2 2 2 6 3 3" xfId="32642" xr:uid="{00000000-0005-0000-0000-0000C07F0000}"/>
    <cellStyle name="Percent 4 2 2 2 2 6 3 4" xfId="32643" xr:uid="{00000000-0005-0000-0000-0000C17F0000}"/>
    <cellStyle name="Percent 4 2 2 2 2 6 4" xfId="32644" xr:uid="{00000000-0005-0000-0000-0000C27F0000}"/>
    <cellStyle name="Percent 4 2 2 2 2 6 5" xfId="32645" xr:uid="{00000000-0005-0000-0000-0000C37F0000}"/>
    <cellStyle name="Percent 4 2 2 2 2 6 6" xfId="32646" xr:uid="{00000000-0005-0000-0000-0000C47F0000}"/>
    <cellStyle name="Percent 4 2 2 2 2 7" xfId="32647" xr:uid="{00000000-0005-0000-0000-0000C57F0000}"/>
    <cellStyle name="Percent 4 2 2 2 2 7 2" xfId="32648" xr:uid="{00000000-0005-0000-0000-0000C67F0000}"/>
    <cellStyle name="Percent 4 2 2 2 2 7 2 2" xfId="32649" xr:uid="{00000000-0005-0000-0000-0000C77F0000}"/>
    <cellStyle name="Percent 4 2 2 2 2 7 2 3" xfId="32650" xr:uid="{00000000-0005-0000-0000-0000C87F0000}"/>
    <cellStyle name="Percent 4 2 2 2 2 7 2 4" xfId="32651" xr:uid="{00000000-0005-0000-0000-0000C97F0000}"/>
    <cellStyle name="Percent 4 2 2 2 2 7 3" xfId="32652" xr:uid="{00000000-0005-0000-0000-0000CA7F0000}"/>
    <cellStyle name="Percent 4 2 2 2 2 7 3 2" xfId="32653" xr:uid="{00000000-0005-0000-0000-0000CB7F0000}"/>
    <cellStyle name="Percent 4 2 2 2 2 7 3 3" xfId="32654" xr:uid="{00000000-0005-0000-0000-0000CC7F0000}"/>
    <cellStyle name="Percent 4 2 2 2 2 7 3 4" xfId="32655" xr:uid="{00000000-0005-0000-0000-0000CD7F0000}"/>
    <cellStyle name="Percent 4 2 2 2 2 7 4" xfId="32656" xr:uid="{00000000-0005-0000-0000-0000CE7F0000}"/>
    <cellStyle name="Percent 4 2 2 2 2 7 5" xfId="32657" xr:uid="{00000000-0005-0000-0000-0000CF7F0000}"/>
    <cellStyle name="Percent 4 2 2 2 2 7 6" xfId="32658" xr:uid="{00000000-0005-0000-0000-0000D07F0000}"/>
    <cellStyle name="Percent 4 2 2 2 2 8" xfId="32659" xr:uid="{00000000-0005-0000-0000-0000D17F0000}"/>
    <cellStyle name="Percent 4 2 2 2 2 8 2" xfId="32660" xr:uid="{00000000-0005-0000-0000-0000D27F0000}"/>
    <cellStyle name="Percent 4 2 2 2 2 8 3" xfId="32661" xr:uid="{00000000-0005-0000-0000-0000D37F0000}"/>
    <cellStyle name="Percent 4 2 2 2 2 8 4" xfId="32662" xr:uid="{00000000-0005-0000-0000-0000D47F0000}"/>
    <cellStyle name="Percent 4 2 2 2 2 9" xfId="32663" xr:uid="{00000000-0005-0000-0000-0000D57F0000}"/>
    <cellStyle name="Percent 4 2 2 2 2 9 2" xfId="32664" xr:uid="{00000000-0005-0000-0000-0000D67F0000}"/>
    <cellStyle name="Percent 4 2 2 2 2 9 3" xfId="32665" xr:uid="{00000000-0005-0000-0000-0000D77F0000}"/>
    <cellStyle name="Percent 4 2 2 2 2 9 4" xfId="32666" xr:uid="{00000000-0005-0000-0000-0000D87F0000}"/>
    <cellStyle name="Percent 4 2 2 2 3" xfId="32667" xr:uid="{00000000-0005-0000-0000-0000D97F0000}"/>
    <cellStyle name="Percent 4 2 2 2 3 10" xfId="32668" xr:uid="{00000000-0005-0000-0000-0000DA7F0000}"/>
    <cellStyle name="Percent 4 2 2 2 3 2" xfId="32669" xr:uid="{00000000-0005-0000-0000-0000DB7F0000}"/>
    <cellStyle name="Percent 4 2 2 2 3 2 2" xfId="32670" xr:uid="{00000000-0005-0000-0000-0000DC7F0000}"/>
    <cellStyle name="Percent 4 2 2 2 3 2 2 2" xfId="32671" xr:uid="{00000000-0005-0000-0000-0000DD7F0000}"/>
    <cellStyle name="Percent 4 2 2 2 3 2 2 2 2" xfId="32672" xr:uid="{00000000-0005-0000-0000-0000DE7F0000}"/>
    <cellStyle name="Percent 4 2 2 2 3 2 2 2 3" xfId="32673" xr:uid="{00000000-0005-0000-0000-0000DF7F0000}"/>
    <cellStyle name="Percent 4 2 2 2 3 2 2 2 4" xfId="32674" xr:uid="{00000000-0005-0000-0000-0000E07F0000}"/>
    <cellStyle name="Percent 4 2 2 2 3 2 2 3" xfId="32675" xr:uid="{00000000-0005-0000-0000-0000E17F0000}"/>
    <cellStyle name="Percent 4 2 2 2 3 2 2 3 2" xfId="32676" xr:uid="{00000000-0005-0000-0000-0000E27F0000}"/>
    <cellStyle name="Percent 4 2 2 2 3 2 2 3 3" xfId="32677" xr:uid="{00000000-0005-0000-0000-0000E37F0000}"/>
    <cellStyle name="Percent 4 2 2 2 3 2 2 3 4" xfId="32678" xr:uid="{00000000-0005-0000-0000-0000E47F0000}"/>
    <cellStyle name="Percent 4 2 2 2 3 2 2 4" xfId="32679" xr:uid="{00000000-0005-0000-0000-0000E57F0000}"/>
    <cellStyle name="Percent 4 2 2 2 3 2 2 5" xfId="32680" xr:uid="{00000000-0005-0000-0000-0000E67F0000}"/>
    <cellStyle name="Percent 4 2 2 2 3 2 2 6" xfId="32681" xr:uid="{00000000-0005-0000-0000-0000E77F0000}"/>
    <cellStyle name="Percent 4 2 2 2 3 2 3" xfId="32682" xr:uid="{00000000-0005-0000-0000-0000E87F0000}"/>
    <cellStyle name="Percent 4 2 2 2 3 2 3 2" xfId="32683" xr:uid="{00000000-0005-0000-0000-0000E97F0000}"/>
    <cellStyle name="Percent 4 2 2 2 3 2 3 2 2" xfId="32684" xr:uid="{00000000-0005-0000-0000-0000EA7F0000}"/>
    <cellStyle name="Percent 4 2 2 2 3 2 3 2 3" xfId="32685" xr:uid="{00000000-0005-0000-0000-0000EB7F0000}"/>
    <cellStyle name="Percent 4 2 2 2 3 2 3 2 4" xfId="32686" xr:uid="{00000000-0005-0000-0000-0000EC7F0000}"/>
    <cellStyle name="Percent 4 2 2 2 3 2 3 3" xfId="32687" xr:uid="{00000000-0005-0000-0000-0000ED7F0000}"/>
    <cellStyle name="Percent 4 2 2 2 3 2 3 3 2" xfId="32688" xr:uid="{00000000-0005-0000-0000-0000EE7F0000}"/>
    <cellStyle name="Percent 4 2 2 2 3 2 3 3 3" xfId="32689" xr:uid="{00000000-0005-0000-0000-0000EF7F0000}"/>
    <cellStyle name="Percent 4 2 2 2 3 2 3 3 4" xfId="32690" xr:uid="{00000000-0005-0000-0000-0000F07F0000}"/>
    <cellStyle name="Percent 4 2 2 2 3 2 3 4" xfId="32691" xr:uid="{00000000-0005-0000-0000-0000F17F0000}"/>
    <cellStyle name="Percent 4 2 2 2 3 2 3 5" xfId="32692" xr:uid="{00000000-0005-0000-0000-0000F27F0000}"/>
    <cellStyle name="Percent 4 2 2 2 3 2 3 6" xfId="32693" xr:uid="{00000000-0005-0000-0000-0000F37F0000}"/>
    <cellStyle name="Percent 4 2 2 2 3 2 4" xfId="32694" xr:uid="{00000000-0005-0000-0000-0000F47F0000}"/>
    <cellStyle name="Percent 4 2 2 2 3 2 4 2" xfId="32695" xr:uid="{00000000-0005-0000-0000-0000F57F0000}"/>
    <cellStyle name="Percent 4 2 2 2 3 2 4 3" xfId="32696" xr:uid="{00000000-0005-0000-0000-0000F67F0000}"/>
    <cellStyle name="Percent 4 2 2 2 3 2 4 4" xfId="32697" xr:uid="{00000000-0005-0000-0000-0000F77F0000}"/>
    <cellStyle name="Percent 4 2 2 2 3 2 5" xfId="32698" xr:uid="{00000000-0005-0000-0000-0000F87F0000}"/>
    <cellStyle name="Percent 4 2 2 2 3 2 5 2" xfId="32699" xr:uid="{00000000-0005-0000-0000-0000F97F0000}"/>
    <cellStyle name="Percent 4 2 2 2 3 2 5 3" xfId="32700" xr:uid="{00000000-0005-0000-0000-0000FA7F0000}"/>
    <cellStyle name="Percent 4 2 2 2 3 2 5 4" xfId="32701" xr:uid="{00000000-0005-0000-0000-0000FB7F0000}"/>
    <cellStyle name="Percent 4 2 2 2 3 2 6" xfId="32702" xr:uid="{00000000-0005-0000-0000-0000FC7F0000}"/>
    <cellStyle name="Percent 4 2 2 2 3 2 7" xfId="32703" xr:uid="{00000000-0005-0000-0000-0000FD7F0000}"/>
    <cellStyle name="Percent 4 2 2 2 3 2 8" xfId="32704" xr:uid="{00000000-0005-0000-0000-0000FE7F0000}"/>
    <cellStyle name="Percent 4 2 2 2 3 3" xfId="32705" xr:uid="{00000000-0005-0000-0000-0000FF7F0000}"/>
    <cellStyle name="Percent 4 2 2 2 3 3 2" xfId="32706" xr:uid="{00000000-0005-0000-0000-000000800000}"/>
    <cellStyle name="Percent 4 2 2 2 3 3 2 2" xfId="32707" xr:uid="{00000000-0005-0000-0000-000001800000}"/>
    <cellStyle name="Percent 4 2 2 2 3 3 2 2 2" xfId="32708" xr:uid="{00000000-0005-0000-0000-000002800000}"/>
    <cellStyle name="Percent 4 2 2 2 3 3 2 2 3" xfId="32709" xr:uid="{00000000-0005-0000-0000-000003800000}"/>
    <cellStyle name="Percent 4 2 2 2 3 3 2 2 4" xfId="32710" xr:uid="{00000000-0005-0000-0000-000004800000}"/>
    <cellStyle name="Percent 4 2 2 2 3 3 2 3" xfId="32711" xr:uid="{00000000-0005-0000-0000-000005800000}"/>
    <cellStyle name="Percent 4 2 2 2 3 3 2 3 2" xfId="32712" xr:uid="{00000000-0005-0000-0000-000006800000}"/>
    <cellStyle name="Percent 4 2 2 2 3 3 2 3 3" xfId="32713" xr:uid="{00000000-0005-0000-0000-000007800000}"/>
    <cellStyle name="Percent 4 2 2 2 3 3 2 3 4" xfId="32714" xr:uid="{00000000-0005-0000-0000-000008800000}"/>
    <cellStyle name="Percent 4 2 2 2 3 3 2 4" xfId="32715" xr:uid="{00000000-0005-0000-0000-000009800000}"/>
    <cellStyle name="Percent 4 2 2 2 3 3 2 5" xfId="32716" xr:uid="{00000000-0005-0000-0000-00000A800000}"/>
    <cellStyle name="Percent 4 2 2 2 3 3 2 6" xfId="32717" xr:uid="{00000000-0005-0000-0000-00000B800000}"/>
    <cellStyle name="Percent 4 2 2 2 3 3 3" xfId="32718" xr:uid="{00000000-0005-0000-0000-00000C800000}"/>
    <cellStyle name="Percent 4 2 2 2 3 3 3 2" xfId="32719" xr:uid="{00000000-0005-0000-0000-00000D800000}"/>
    <cellStyle name="Percent 4 2 2 2 3 3 3 2 2" xfId="32720" xr:uid="{00000000-0005-0000-0000-00000E800000}"/>
    <cellStyle name="Percent 4 2 2 2 3 3 3 2 3" xfId="32721" xr:uid="{00000000-0005-0000-0000-00000F800000}"/>
    <cellStyle name="Percent 4 2 2 2 3 3 3 2 4" xfId="32722" xr:uid="{00000000-0005-0000-0000-000010800000}"/>
    <cellStyle name="Percent 4 2 2 2 3 3 3 3" xfId="32723" xr:uid="{00000000-0005-0000-0000-000011800000}"/>
    <cellStyle name="Percent 4 2 2 2 3 3 3 3 2" xfId="32724" xr:uid="{00000000-0005-0000-0000-000012800000}"/>
    <cellStyle name="Percent 4 2 2 2 3 3 3 3 3" xfId="32725" xr:uid="{00000000-0005-0000-0000-000013800000}"/>
    <cellStyle name="Percent 4 2 2 2 3 3 3 3 4" xfId="32726" xr:uid="{00000000-0005-0000-0000-000014800000}"/>
    <cellStyle name="Percent 4 2 2 2 3 3 3 4" xfId="32727" xr:uid="{00000000-0005-0000-0000-000015800000}"/>
    <cellStyle name="Percent 4 2 2 2 3 3 3 5" xfId="32728" xr:uid="{00000000-0005-0000-0000-000016800000}"/>
    <cellStyle name="Percent 4 2 2 2 3 3 3 6" xfId="32729" xr:uid="{00000000-0005-0000-0000-000017800000}"/>
    <cellStyle name="Percent 4 2 2 2 3 3 4" xfId="32730" xr:uid="{00000000-0005-0000-0000-000018800000}"/>
    <cellStyle name="Percent 4 2 2 2 3 3 4 2" xfId="32731" xr:uid="{00000000-0005-0000-0000-000019800000}"/>
    <cellStyle name="Percent 4 2 2 2 3 3 4 3" xfId="32732" xr:uid="{00000000-0005-0000-0000-00001A800000}"/>
    <cellStyle name="Percent 4 2 2 2 3 3 4 4" xfId="32733" xr:uid="{00000000-0005-0000-0000-00001B800000}"/>
    <cellStyle name="Percent 4 2 2 2 3 3 5" xfId="32734" xr:uid="{00000000-0005-0000-0000-00001C800000}"/>
    <cellStyle name="Percent 4 2 2 2 3 3 5 2" xfId="32735" xr:uid="{00000000-0005-0000-0000-00001D800000}"/>
    <cellStyle name="Percent 4 2 2 2 3 3 5 3" xfId="32736" xr:uid="{00000000-0005-0000-0000-00001E800000}"/>
    <cellStyle name="Percent 4 2 2 2 3 3 5 4" xfId="32737" xr:uid="{00000000-0005-0000-0000-00001F800000}"/>
    <cellStyle name="Percent 4 2 2 2 3 3 6" xfId="32738" xr:uid="{00000000-0005-0000-0000-000020800000}"/>
    <cellStyle name="Percent 4 2 2 2 3 3 7" xfId="32739" xr:uid="{00000000-0005-0000-0000-000021800000}"/>
    <cellStyle name="Percent 4 2 2 2 3 3 8" xfId="32740" xr:uid="{00000000-0005-0000-0000-000022800000}"/>
    <cellStyle name="Percent 4 2 2 2 3 4" xfId="32741" xr:uid="{00000000-0005-0000-0000-000023800000}"/>
    <cellStyle name="Percent 4 2 2 2 3 4 2" xfId="32742" xr:uid="{00000000-0005-0000-0000-000024800000}"/>
    <cellStyle name="Percent 4 2 2 2 3 4 2 2" xfId="32743" xr:uid="{00000000-0005-0000-0000-000025800000}"/>
    <cellStyle name="Percent 4 2 2 2 3 4 2 3" xfId="32744" xr:uid="{00000000-0005-0000-0000-000026800000}"/>
    <cellStyle name="Percent 4 2 2 2 3 4 2 4" xfId="32745" xr:uid="{00000000-0005-0000-0000-000027800000}"/>
    <cellStyle name="Percent 4 2 2 2 3 4 3" xfId="32746" xr:uid="{00000000-0005-0000-0000-000028800000}"/>
    <cellStyle name="Percent 4 2 2 2 3 4 3 2" xfId="32747" xr:uid="{00000000-0005-0000-0000-000029800000}"/>
    <cellStyle name="Percent 4 2 2 2 3 4 3 3" xfId="32748" xr:uid="{00000000-0005-0000-0000-00002A800000}"/>
    <cellStyle name="Percent 4 2 2 2 3 4 3 4" xfId="32749" xr:uid="{00000000-0005-0000-0000-00002B800000}"/>
    <cellStyle name="Percent 4 2 2 2 3 4 4" xfId="32750" xr:uid="{00000000-0005-0000-0000-00002C800000}"/>
    <cellStyle name="Percent 4 2 2 2 3 4 5" xfId="32751" xr:uid="{00000000-0005-0000-0000-00002D800000}"/>
    <cellStyle name="Percent 4 2 2 2 3 4 6" xfId="32752" xr:uid="{00000000-0005-0000-0000-00002E800000}"/>
    <cellStyle name="Percent 4 2 2 2 3 5" xfId="32753" xr:uid="{00000000-0005-0000-0000-00002F800000}"/>
    <cellStyle name="Percent 4 2 2 2 3 5 2" xfId="32754" xr:uid="{00000000-0005-0000-0000-000030800000}"/>
    <cellStyle name="Percent 4 2 2 2 3 5 2 2" xfId="32755" xr:uid="{00000000-0005-0000-0000-000031800000}"/>
    <cellStyle name="Percent 4 2 2 2 3 5 2 3" xfId="32756" xr:uid="{00000000-0005-0000-0000-000032800000}"/>
    <cellStyle name="Percent 4 2 2 2 3 5 2 4" xfId="32757" xr:uid="{00000000-0005-0000-0000-000033800000}"/>
    <cellStyle name="Percent 4 2 2 2 3 5 3" xfId="32758" xr:uid="{00000000-0005-0000-0000-000034800000}"/>
    <cellStyle name="Percent 4 2 2 2 3 5 3 2" xfId="32759" xr:uid="{00000000-0005-0000-0000-000035800000}"/>
    <cellStyle name="Percent 4 2 2 2 3 5 3 3" xfId="32760" xr:uid="{00000000-0005-0000-0000-000036800000}"/>
    <cellStyle name="Percent 4 2 2 2 3 5 3 4" xfId="32761" xr:uid="{00000000-0005-0000-0000-000037800000}"/>
    <cellStyle name="Percent 4 2 2 2 3 5 4" xfId="32762" xr:uid="{00000000-0005-0000-0000-000038800000}"/>
    <cellStyle name="Percent 4 2 2 2 3 5 5" xfId="32763" xr:uid="{00000000-0005-0000-0000-000039800000}"/>
    <cellStyle name="Percent 4 2 2 2 3 5 6" xfId="32764" xr:uid="{00000000-0005-0000-0000-00003A800000}"/>
    <cellStyle name="Percent 4 2 2 2 3 6" xfId="32765" xr:uid="{00000000-0005-0000-0000-00003B800000}"/>
    <cellStyle name="Percent 4 2 2 2 3 6 2" xfId="32766" xr:uid="{00000000-0005-0000-0000-00003C800000}"/>
    <cellStyle name="Percent 4 2 2 2 3 6 3" xfId="32767" xr:uid="{00000000-0005-0000-0000-00003D800000}"/>
    <cellStyle name="Percent 4 2 2 2 3 6 4" xfId="32768" xr:uid="{00000000-0005-0000-0000-00003E800000}"/>
    <cellStyle name="Percent 4 2 2 2 3 7" xfId="32769" xr:uid="{00000000-0005-0000-0000-00003F800000}"/>
    <cellStyle name="Percent 4 2 2 2 3 7 2" xfId="32770" xr:uid="{00000000-0005-0000-0000-000040800000}"/>
    <cellStyle name="Percent 4 2 2 2 3 7 3" xfId="32771" xr:uid="{00000000-0005-0000-0000-000041800000}"/>
    <cellStyle name="Percent 4 2 2 2 3 7 4" xfId="32772" xr:uid="{00000000-0005-0000-0000-000042800000}"/>
    <cellStyle name="Percent 4 2 2 2 3 8" xfId="32773" xr:uid="{00000000-0005-0000-0000-000043800000}"/>
    <cellStyle name="Percent 4 2 2 2 3 9" xfId="32774" xr:uid="{00000000-0005-0000-0000-000044800000}"/>
    <cellStyle name="Percent 4 2 2 2 4" xfId="32775" xr:uid="{00000000-0005-0000-0000-000045800000}"/>
    <cellStyle name="Percent 4 2 2 2 4 2" xfId="32776" xr:uid="{00000000-0005-0000-0000-000046800000}"/>
    <cellStyle name="Percent 4 2 2 2 4 2 2" xfId="32777" xr:uid="{00000000-0005-0000-0000-000047800000}"/>
    <cellStyle name="Percent 4 2 2 2 4 2 2 2" xfId="32778" xr:uid="{00000000-0005-0000-0000-000048800000}"/>
    <cellStyle name="Percent 4 2 2 2 4 2 2 3" xfId="32779" xr:uid="{00000000-0005-0000-0000-000049800000}"/>
    <cellStyle name="Percent 4 2 2 2 4 2 2 4" xfId="32780" xr:uid="{00000000-0005-0000-0000-00004A800000}"/>
    <cellStyle name="Percent 4 2 2 2 4 2 3" xfId="32781" xr:uid="{00000000-0005-0000-0000-00004B800000}"/>
    <cellStyle name="Percent 4 2 2 2 4 2 3 2" xfId="32782" xr:uid="{00000000-0005-0000-0000-00004C800000}"/>
    <cellStyle name="Percent 4 2 2 2 4 2 3 3" xfId="32783" xr:uid="{00000000-0005-0000-0000-00004D800000}"/>
    <cellStyle name="Percent 4 2 2 2 4 2 3 4" xfId="32784" xr:uid="{00000000-0005-0000-0000-00004E800000}"/>
    <cellStyle name="Percent 4 2 2 2 4 2 4" xfId="32785" xr:uid="{00000000-0005-0000-0000-00004F800000}"/>
    <cellStyle name="Percent 4 2 2 2 4 2 5" xfId="32786" xr:uid="{00000000-0005-0000-0000-000050800000}"/>
    <cellStyle name="Percent 4 2 2 2 4 2 6" xfId="32787" xr:uid="{00000000-0005-0000-0000-000051800000}"/>
    <cellStyle name="Percent 4 2 2 2 4 3" xfId="32788" xr:uid="{00000000-0005-0000-0000-000052800000}"/>
    <cellStyle name="Percent 4 2 2 2 4 3 2" xfId="32789" xr:uid="{00000000-0005-0000-0000-000053800000}"/>
    <cellStyle name="Percent 4 2 2 2 4 3 2 2" xfId="32790" xr:uid="{00000000-0005-0000-0000-000054800000}"/>
    <cellStyle name="Percent 4 2 2 2 4 3 2 3" xfId="32791" xr:uid="{00000000-0005-0000-0000-000055800000}"/>
    <cellStyle name="Percent 4 2 2 2 4 3 2 4" xfId="32792" xr:uid="{00000000-0005-0000-0000-000056800000}"/>
    <cellStyle name="Percent 4 2 2 2 4 3 3" xfId="32793" xr:uid="{00000000-0005-0000-0000-000057800000}"/>
    <cellStyle name="Percent 4 2 2 2 4 3 3 2" xfId="32794" xr:uid="{00000000-0005-0000-0000-000058800000}"/>
    <cellStyle name="Percent 4 2 2 2 4 3 3 3" xfId="32795" xr:uid="{00000000-0005-0000-0000-000059800000}"/>
    <cellStyle name="Percent 4 2 2 2 4 3 3 4" xfId="32796" xr:uid="{00000000-0005-0000-0000-00005A800000}"/>
    <cellStyle name="Percent 4 2 2 2 4 3 4" xfId="32797" xr:uid="{00000000-0005-0000-0000-00005B800000}"/>
    <cellStyle name="Percent 4 2 2 2 4 3 5" xfId="32798" xr:uid="{00000000-0005-0000-0000-00005C800000}"/>
    <cellStyle name="Percent 4 2 2 2 4 3 6" xfId="32799" xr:uid="{00000000-0005-0000-0000-00005D800000}"/>
    <cellStyle name="Percent 4 2 2 2 4 4" xfId="32800" xr:uid="{00000000-0005-0000-0000-00005E800000}"/>
    <cellStyle name="Percent 4 2 2 2 4 4 2" xfId="32801" xr:uid="{00000000-0005-0000-0000-00005F800000}"/>
    <cellStyle name="Percent 4 2 2 2 4 4 3" xfId="32802" xr:uid="{00000000-0005-0000-0000-000060800000}"/>
    <cellStyle name="Percent 4 2 2 2 4 4 4" xfId="32803" xr:uid="{00000000-0005-0000-0000-000061800000}"/>
    <cellStyle name="Percent 4 2 2 2 4 5" xfId="32804" xr:uid="{00000000-0005-0000-0000-000062800000}"/>
    <cellStyle name="Percent 4 2 2 2 4 5 2" xfId="32805" xr:uid="{00000000-0005-0000-0000-000063800000}"/>
    <cellStyle name="Percent 4 2 2 2 4 5 3" xfId="32806" xr:uid="{00000000-0005-0000-0000-000064800000}"/>
    <cellStyle name="Percent 4 2 2 2 4 5 4" xfId="32807" xr:uid="{00000000-0005-0000-0000-000065800000}"/>
    <cellStyle name="Percent 4 2 2 2 4 6" xfId="32808" xr:uid="{00000000-0005-0000-0000-000066800000}"/>
    <cellStyle name="Percent 4 2 2 2 4 7" xfId="32809" xr:uid="{00000000-0005-0000-0000-000067800000}"/>
    <cellStyle name="Percent 4 2 2 2 4 8" xfId="32810" xr:uid="{00000000-0005-0000-0000-000068800000}"/>
    <cellStyle name="Percent 4 2 2 2 5" xfId="32811" xr:uid="{00000000-0005-0000-0000-000069800000}"/>
    <cellStyle name="Percent 4 2 2 2 5 2" xfId="32812" xr:uid="{00000000-0005-0000-0000-00006A800000}"/>
    <cellStyle name="Percent 4 2 2 2 5 2 2" xfId="32813" xr:uid="{00000000-0005-0000-0000-00006B800000}"/>
    <cellStyle name="Percent 4 2 2 2 5 2 2 2" xfId="32814" xr:uid="{00000000-0005-0000-0000-00006C800000}"/>
    <cellStyle name="Percent 4 2 2 2 5 2 2 3" xfId="32815" xr:uid="{00000000-0005-0000-0000-00006D800000}"/>
    <cellStyle name="Percent 4 2 2 2 5 2 2 4" xfId="32816" xr:uid="{00000000-0005-0000-0000-00006E800000}"/>
    <cellStyle name="Percent 4 2 2 2 5 2 3" xfId="32817" xr:uid="{00000000-0005-0000-0000-00006F800000}"/>
    <cellStyle name="Percent 4 2 2 2 5 2 3 2" xfId="32818" xr:uid="{00000000-0005-0000-0000-000070800000}"/>
    <cellStyle name="Percent 4 2 2 2 5 2 3 3" xfId="32819" xr:uid="{00000000-0005-0000-0000-000071800000}"/>
    <cellStyle name="Percent 4 2 2 2 5 2 3 4" xfId="32820" xr:uid="{00000000-0005-0000-0000-000072800000}"/>
    <cellStyle name="Percent 4 2 2 2 5 2 4" xfId="32821" xr:uid="{00000000-0005-0000-0000-000073800000}"/>
    <cellStyle name="Percent 4 2 2 2 5 2 5" xfId="32822" xr:uid="{00000000-0005-0000-0000-000074800000}"/>
    <cellStyle name="Percent 4 2 2 2 5 2 6" xfId="32823" xr:uid="{00000000-0005-0000-0000-000075800000}"/>
    <cellStyle name="Percent 4 2 2 2 5 3" xfId="32824" xr:uid="{00000000-0005-0000-0000-000076800000}"/>
    <cellStyle name="Percent 4 2 2 2 5 3 2" xfId="32825" xr:uid="{00000000-0005-0000-0000-000077800000}"/>
    <cellStyle name="Percent 4 2 2 2 5 3 2 2" xfId="32826" xr:uid="{00000000-0005-0000-0000-000078800000}"/>
    <cellStyle name="Percent 4 2 2 2 5 3 2 3" xfId="32827" xr:uid="{00000000-0005-0000-0000-000079800000}"/>
    <cellStyle name="Percent 4 2 2 2 5 3 2 4" xfId="32828" xr:uid="{00000000-0005-0000-0000-00007A800000}"/>
    <cellStyle name="Percent 4 2 2 2 5 3 3" xfId="32829" xr:uid="{00000000-0005-0000-0000-00007B800000}"/>
    <cellStyle name="Percent 4 2 2 2 5 3 3 2" xfId="32830" xr:uid="{00000000-0005-0000-0000-00007C800000}"/>
    <cellStyle name="Percent 4 2 2 2 5 3 3 3" xfId="32831" xr:uid="{00000000-0005-0000-0000-00007D800000}"/>
    <cellStyle name="Percent 4 2 2 2 5 3 3 4" xfId="32832" xr:uid="{00000000-0005-0000-0000-00007E800000}"/>
    <cellStyle name="Percent 4 2 2 2 5 3 4" xfId="32833" xr:uid="{00000000-0005-0000-0000-00007F800000}"/>
    <cellStyle name="Percent 4 2 2 2 5 3 5" xfId="32834" xr:uid="{00000000-0005-0000-0000-000080800000}"/>
    <cellStyle name="Percent 4 2 2 2 5 3 6" xfId="32835" xr:uid="{00000000-0005-0000-0000-000081800000}"/>
    <cellStyle name="Percent 4 2 2 2 5 4" xfId="32836" xr:uid="{00000000-0005-0000-0000-000082800000}"/>
    <cellStyle name="Percent 4 2 2 2 5 4 2" xfId="32837" xr:uid="{00000000-0005-0000-0000-000083800000}"/>
    <cellStyle name="Percent 4 2 2 2 5 4 3" xfId="32838" xr:uid="{00000000-0005-0000-0000-000084800000}"/>
    <cellStyle name="Percent 4 2 2 2 5 4 4" xfId="32839" xr:uid="{00000000-0005-0000-0000-000085800000}"/>
    <cellStyle name="Percent 4 2 2 2 5 5" xfId="32840" xr:uid="{00000000-0005-0000-0000-000086800000}"/>
    <cellStyle name="Percent 4 2 2 2 5 5 2" xfId="32841" xr:uid="{00000000-0005-0000-0000-000087800000}"/>
    <cellStyle name="Percent 4 2 2 2 5 5 3" xfId="32842" xr:uid="{00000000-0005-0000-0000-000088800000}"/>
    <cellStyle name="Percent 4 2 2 2 5 5 4" xfId="32843" xr:uid="{00000000-0005-0000-0000-000089800000}"/>
    <cellStyle name="Percent 4 2 2 2 5 6" xfId="32844" xr:uid="{00000000-0005-0000-0000-00008A800000}"/>
    <cellStyle name="Percent 4 2 2 2 5 7" xfId="32845" xr:uid="{00000000-0005-0000-0000-00008B800000}"/>
    <cellStyle name="Percent 4 2 2 2 5 8" xfId="32846" xr:uid="{00000000-0005-0000-0000-00008C800000}"/>
    <cellStyle name="Percent 4 2 2 2 6" xfId="32847" xr:uid="{00000000-0005-0000-0000-00008D800000}"/>
    <cellStyle name="Percent 4 2 2 2 6 2" xfId="32848" xr:uid="{00000000-0005-0000-0000-00008E800000}"/>
    <cellStyle name="Percent 4 2 2 2 6 2 2" xfId="32849" xr:uid="{00000000-0005-0000-0000-00008F800000}"/>
    <cellStyle name="Percent 4 2 2 2 6 2 2 2" xfId="32850" xr:uid="{00000000-0005-0000-0000-000090800000}"/>
    <cellStyle name="Percent 4 2 2 2 6 2 2 3" xfId="32851" xr:uid="{00000000-0005-0000-0000-000091800000}"/>
    <cellStyle name="Percent 4 2 2 2 6 2 2 4" xfId="32852" xr:uid="{00000000-0005-0000-0000-000092800000}"/>
    <cellStyle name="Percent 4 2 2 2 6 2 3" xfId="32853" xr:uid="{00000000-0005-0000-0000-000093800000}"/>
    <cellStyle name="Percent 4 2 2 2 6 2 3 2" xfId="32854" xr:uid="{00000000-0005-0000-0000-000094800000}"/>
    <cellStyle name="Percent 4 2 2 2 6 2 3 3" xfId="32855" xr:uid="{00000000-0005-0000-0000-000095800000}"/>
    <cellStyle name="Percent 4 2 2 2 6 2 3 4" xfId="32856" xr:uid="{00000000-0005-0000-0000-000096800000}"/>
    <cellStyle name="Percent 4 2 2 2 6 2 4" xfId="32857" xr:uid="{00000000-0005-0000-0000-000097800000}"/>
    <cellStyle name="Percent 4 2 2 2 6 2 5" xfId="32858" xr:uid="{00000000-0005-0000-0000-000098800000}"/>
    <cellStyle name="Percent 4 2 2 2 6 2 6" xfId="32859" xr:uid="{00000000-0005-0000-0000-000099800000}"/>
    <cellStyle name="Percent 4 2 2 2 6 3" xfId="32860" xr:uid="{00000000-0005-0000-0000-00009A800000}"/>
    <cellStyle name="Percent 4 2 2 2 6 3 2" xfId="32861" xr:uid="{00000000-0005-0000-0000-00009B800000}"/>
    <cellStyle name="Percent 4 2 2 2 6 3 2 2" xfId="32862" xr:uid="{00000000-0005-0000-0000-00009C800000}"/>
    <cellStyle name="Percent 4 2 2 2 6 3 2 3" xfId="32863" xr:uid="{00000000-0005-0000-0000-00009D800000}"/>
    <cellStyle name="Percent 4 2 2 2 6 3 2 4" xfId="32864" xr:uid="{00000000-0005-0000-0000-00009E800000}"/>
    <cellStyle name="Percent 4 2 2 2 6 3 3" xfId="32865" xr:uid="{00000000-0005-0000-0000-00009F800000}"/>
    <cellStyle name="Percent 4 2 2 2 6 3 3 2" xfId="32866" xr:uid="{00000000-0005-0000-0000-0000A0800000}"/>
    <cellStyle name="Percent 4 2 2 2 6 3 3 3" xfId="32867" xr:uid="{00000000-0005-0000-0000-0000A1800000}"/>
    <cellStyle name="Percent 4 2 2 2 6 3 3 4" xfId="32868" xr:uid="{00000000-0005-0000-0000-0000A2800000}"/>
    <cellStyle name="Percent 4 2 2 2 6 3 4" xfId="32869" xr:uid="{00000000-0005-0000-0000-0000A3800000}"/>
    <cellStyle name="Percent 4 2 2 2 6 3 5" xfId="32870" xr:uid="{00000000-0005-0000-0000-0000A4800000}"/>
    <cellStyle name="Percent 4 2 2 2 6 3 6" xfId="32871" xr:uid="{00000000-0005-0000-0000-0000A5800000}"/>
    <cellStyle name="Percent 4 2 2 2 6 4" xfId="32872" xr:uid="{00000000-0005-0000-0000-0000A6800000}"/>
    <cellStyle name="Percent 4 2 2 2 6 4 2" xfId="32873" xr:uid="{00000000-0005-0000-0000-0000A7800000}"/>
    <cellStyle name="Percent 4 2 2 2 6 4 3" xfId="32874" xr:uid="{00000000-0005-0000-0000-0000A8800000}"/>
    <cellStyle name="Percent 4 2 2 2 6 4 4" xfId="32875" xr:uid="{00000000-0005-0000-0000-0000A9800000}"/>
    <cellStyle name="Percent 4 2 2 2 6 5" xfId="32876" xr:uid="{00000000-0005-0000-0000-0000AA800000}"/>
    <cellStyle name="Percent 4 2 2 2 6 5 2" xfId="32877" xr:uid="{00000000-0005-0000-0000-0000AB800000}"/>
    <cellStyle name="Percent 4 2 2 2 6 5 3" xfId="32878" xr:uid="{00000000-0005-0000-0000-0000AC800000}"/>
    <cellStyle name="Percent 4 2 2 2 6 5 4" xfId="32879" xr:uid="{00000000-0005-0000-0000-0000AD800000}"/>
    <cellStyle name="Percent 4 2 2 2 6 6" xfId="32880" xr:uid="{00000000-0005-0000-0000-0000AE800000}"/>
    <cellStyle name="Percent 4 2 2 2 6 7" xfId="32881" xr:uid="{00000000-0005-0000-0000-0000AF800000}"/>
    <cellStyle name="Percent 4 2 2 2 6 8" xfId="32882" xr:uid="{00000000-0005-0000-0000-0000B0800000}"/>
    <cellStyle name="Percent 4 2 2 2 7" xfId="32883" xr:uid="{00000000-0005-0000-0000-0000B1800000}"/>
    <cellStyle name="Percent 4 2 2 2 7 2" xfId="32884" xr:uid="{00000000-0005-0000-0000-0000B2800000}"/>
    <cellStyle name="Percent 4 2 2 2 7 2 2" xfId="32885" xr:uid="{00000000-0005-0000-0000-0000B3800000}"/>
    <cellStyle name="Percent 4 2 2 2 7 2 3" xfId="32886" xr:uid="{00000000-0005-0000-0000-0000B4800000}"/>
    <cellStyle name="Percent 4 2 2 2 7 2 4" xfId="32887" xr:uid="{00000000-0005-0000-0000-0000B5800000}"/>
    <cellStyle name="Percent 4 2 2 2 7 3" xfId="32888" xr:uid="{00000000-0005-0000-0000-0000B6800000}"/>
    <cellStyle name="Percent 4 2 2 2 7 3 2" xfId="32889" xr:uid="{00000000-0005-0000-0000-0000B7800000}"/>
    <cellStyle name="Percent 4 2 2 2 7 3 3" xfId="32890" xr:uid="{00000000-0005-0000-0000-0000B8800000}"/>
    <cellStyle name="Percent 4 2 2 2 7 3 4" xfId="32891" xr:uid="{00000000-0005-0000-0000-0000B9800000}"/>
    <cellStyle name="Percent 4 2 2 2 7 4" xfId="32892" xr:uid="{00000000-0005-0000-0000-0000BA800000}"/>
    <cellStyle name="Percent 4 2 2 2 7 5" xfId="32893" xr:uid="{00000000-0005-0000-0000-0000BB800000}"/>
    <cellStyle name="Percent 4 2 2 2 7 6" xfId="32894" xr:uid="{00000000-0005-0000-0000-0000BC800000}"/>
    <cellStyle name="Percent 4 2 2 2 8" xfId="32895" xr:uid="{00000000-0005-0000-0000-0000BD800000}"/>
    <cellStyle name="Percent 4 2 2 2 8 2" xfId="32896" xr:uid="{00000000-0005-0000-0000-0000BE800000}"/>
    <cellStyle name="Percent 4 2 2 2 8 2 2" xfId="32897" xr:uid="{00000000-0005-0000-0000-0000BF800000}"/>
    <cellStyle name="Percent 4 2 2 2 8 2 3" xfId="32898" xr:uid="{00000000-0005-0000-0000-0000C0800000}"/>
    <cellStyle name="Percent 4 2 2 2 8 2 4" xfId="32899" xr:uid="{00000000-0005-0000-0000-0000C1800000}"/>
    <cellStyle name="Percent 4 2 2 2 8 3" xfId="32900" xr:uid="{00000000-0005-0000-0000-0000C2800000}"/>
    <cellStyle name="Percent 4 2 2 2 8 3 2" xfId="32901" xr:uid="{00000000-0005-0000-0000-0000C3800000}"/>
    <cellStyle name="Percent 4 2 2 2 8 3 3" xfId="32902" xr:uid="{00000000-0005-0000-0000-0000C4800000}"/>
    <cellStyle name="Percent 4 2 2 2 8 3 4" xfId="32903" xr:uid="{00000000-0005-0000-0000-0000C5800000}"/>
    <cellStyle name="Percent 4 2 2 2 8 4" xfId="32904" xr:uid="{00000000-0005-0000-0000-0000C6800000}"/>
    <cellStyle name="Percent 4 2 2 2 8 5" xfId="32905" xr:uid="{00000000-0005-0000-0000-0000C7800000}"/>
    <cellStyle name="Percent 4 2 2 2 8 6" xfId="32906" xr:uid="{00000000-0005-0000-0000-0000C8800000}"/>
    <cellStyle name="Percent 4 2 2 2 9" xfId="32907" xr:uid="{00000000-0005-0000-0000-0000C9800000}"/>
    <cellStyle name="Percent 4 2 2 2 9 2" xfId="32908" xr:uid="{00000000-0005-0000-0000-0000CA800000}"/>
    <cellStyle name="Percent 4 2 2 2 9 3" xfId="32909" xr:uid="{00000000-0005-0000-0000-0000CB800000}"/>
    <cellStyle name="Percent 4 2 2 2 9 4" xfId="32910" xr:uid="{00000000-0005-0000-0000-0000CC800000}"/>
    <cellStyle name="Percent 4 2 2 3" xfId="32911" xr:uid="{00000000-0005-0000-0000-0000CD800000}"/>
    <cellStyle name="Percent 4 2 2 3 10" xfId="32912" xr:uid="{00000000-0005-0000-0000-0000CE800000}"/>
    <cellStyle name="Percent 4 2 2 3 11" xfId="32913" xr:uid="{00000000-0005-0000-0000-0000CF800000}"/>
    <cellStyle name="Percent 4 2 2 3 12" xfId="32914" xr:uid="{00000000-0005-0000-0000-0000D0800000}"/>
    <cellStyle name="Percent 4 2 2 3 2" xfId="32915" xr:uid="{00000000-0005-0000-0000-0000D1800000}"/>
    <cellStyle name="Percent 4 2 2 3 2 10" xfId="32916" xr:uid="{00000000-0005-0000-0000-0000D2800000}"/>
    <cellStyle name="Percent 4 2 2 3 2 2" xfId="32917" xr:uid="{00000000-0005-0000-0000-0000D3800000}"/>
    <cellStyle name="Percent 4 2 2 3 2 2 2" xfId="32918" xr:uid="{00000000-0005-0000-0000-0000D4800000}"/>
    <cellStyle name="Percent 4 2 2 3 2 2 2 2" xfId="32919" xr:uid="{00000000-0005-0000-0000-0000D5800000}"/>
    <cellStyle name="Percent 4 2 2 3 2 2 2 2 2" xfId="32920" xr:uid="{00000000-0005-0000-0000-0000D6800000}"/>
    <cellStyle name="Percent 4 2 2 3 2 2 2 2 3" xfId="32921" xr:uid="{00000000-0005-0000-0000-0000D7800000}"/>
    <cellStyle name="Percent 4 2 2 3 2 2 2 2 4" xfId="32922" xr:uid="{00000000-0005-0000-0000-0000D8800000}"/>
    <cellStyle name="Percent 4 2 2 3 2 2 2 3" xfId="32923" xr:uid="{00000000-0005-0000-0000-0000D9800000}"/>
    <cellStyle name="Percent 4 2 2 3 2 2 2 3 2" xfId="32924" xr:uid="{00000000-0005-0000-0000-0000DA800000}"/>
    <cellStyle name="Percent 4 2 2 3 2 2 2 3 3" xfId="32925" xr:uid="{00000000-0005-0000-0000-0000DB800000}"/>
    <cellStyle name="Percent 4 2 2 3 2 2 2 3 4" xfId="32926" xr:uid="{00000000-0005-0000-0000-0000DC800000}"/>
    <cellStyle name="Percent 4 2 2 3 2 2 2 4" xfId="32927" xr:uid="{00000000-0005-0000-0000-0000DD800000}"/>
    <cellStyle name="Percent 4 2 2 3 2 2 2 5" xfId="32928" xr:uid="{00000000-0005-0000-0000-0000DE800000}"/>
    <cellStyle name="Percent 4 2 2 3 2 2 2 6" xfId="32929" xr:uid="{00000000-0005-0000-0000-0000DF800000}"/>
    <cellStyle name="Percent 4 2 2 3 2 2 3" xfId="32930" xr:uid="{00000000-0005-0000-0000-0000E0800000}"/>
    <cellStyle name="Percent 4 2 2 3 2 2 3 2" xfId="32931" xr:uid="{00000000-0005-0000-0000-0000E1800000}"/>
    <cellStyle name="Percent 4 2 2 3 2 2 3 2 2" xfId="32932" xr:uid="{00000000-0005-0000-0000-0000E2800000}"/>
    <cellStyle name="Percent 4 2 2 3 2 2 3 2 3" xfId="32933" xr:uid="{00000000-0005-0000-0000-0000E3800000}"/>
    <cellStyle name="Percent 4 2 2 3 2 2 3 2 4" xfId="32934" xr:uid="{00000000-0005-0000-0000-0000E4800000}"/>
    <cellStyle name="Percent 4 2 2 3 2 2 3 3" xfId="32935" xr:uid="{00000000-0005-0000-0000-0000E5800000}"/>
    <cellStyle name="Percent 4 2 2 3 2 2 3 3 2" xfId="32936" xr:uid="{00000000-0005-0000-0000-0000E6800000}"/>
    <cellStyle name="Percent 4 2 2 3 2 2 3 3 3" xfId="32937" xr:uid="{00000000-0005-0000-0000-0000E7800000}"/>
    <cellStyle name="Percent 4 2 2 3 2 2 3 3 4" xfId="32938" xr:uid="{00000000-0005-0000-0000-0000E8800000}"/>
    <cellStyle name="Percent 4 2 2 3 2 2 3 4" xfId="32939" xr:uid="{00000000-0005-0000-0000-0000E9800000}"/>
    <cellStyle name="Percent 4 2 2 3 2 2 3 5" xfId="32940" xr:uid="{00000000-0005-0000-0000-0000EA800000}"/>
    <cellStyle name="Percent 4 2 2 3 2 2 3 6" xfId="32941" xr:uid="{00000000-0005-0000-0000-0000EB800000}"/>
    <cellStyle name="Percent 4 2 2 3 2 2 4" xfId="32942" xr:uid="{00000000-0005-0000-0000-0000EC800000}"/>
    <cellStyle name="Percent 4 2 2 3 2 2 4 2" xfId="32943" xr:uid="{00000000-0005-0000-0000-0000ED800000}"/>
    <cellStyle name="Percent 4 2 2 3 2 2 4 3" xfId="32944" xr:uid="{00000000-0005-0000-0000-0000EE800000}"/>
    <cellStyle name="Percent 4 2 2 3 2 2 4 4" xfId="32945" xr:uid="{00000000-0005-0000-0000-0000EF800000}"/>
    <cellStyle name="Percent 4 2 2 3 2 2 5" xfId="32946" xr:uid="{00000000-0005-0000-0000-0000F0800000}"/>
    <cellStyle name="Percent 4 2 2 3 2 2 5 2" xfId="32947" xr:uid="{00000000-0005-0000-0000-0000F1800000}"/>
    <cellStyle name="Percent 4 2 2 3 2 2 5 3" xfId="32948" xr:uid="{00000000-0005-0000-0000-0000F2800000}"/>
    <cellStyle name="Percent 4 2 2 3 2 2 5 4" xfId="32949" xr:uid="{00000000-0005-0000-0000-0000F3800000}"/>
    <cellStyle name="Percent 4 2 2 3 2 2 6" xfId="32950" xr:uid="{00000000-0005-0000-0000-0000F4800000}"/>
    <cellStyle name="Percent 4 2 2 3 2 2 7" xfId="32951" xr:uid="{00000000-0005-0000-0000-0000F5800000}"/>
    <cellStyle name="Percent 4 2 2 3 2 2 8" xfId="32952" xr:uid="{00000000-0005-0000-0000-0000F6800000}"/>
    <cellStyle name="Percent 4 2 2 3 2 3" xfId="32953" xr:uid="{00000000-0005-0000-0000-0000F7800000}"/>
    <cellStyle name="Percent 4 2 2 3 2 3 2" xfId="32954" xr:uid="{00000000-0005-0000-0000-0000F8800000}"/>
    <cellStyle name="Percent 4 2 2 3 2 3 2 2" xfId="32955" xr:uid="{00000000-0005-0000-0000-0000F9800000}"/>
    <cellStyle name="Percent 4 2 2 3 2 3 2 2 2" xfId="32956" xr:uid="{00000000-0005-0000-0000-0000FA800000}"/>
    <cellStyle name="Percent 4 2 2 3 2 3 2 2 3" xfId="32957" xr:uid="{00000000-0005-0000-0000-0000FB800000}"/>
    <cellStyle name="Percent 4 2 2 3 2 3 2 2 4" xfId="32958" xr:uid="{00000000-0005-0000-0000-0000FC800000}"/>
    <cellStyle name="Percent 4 2 2 3 2 3 2 3" xfId="32959" xr:uid="{00000000-0005-0000-0000-0000FD800000}"/>
    <cellStyle name="Percent 4 2 2 3 2 3 2 3 2" xfId="32960" xr:uid="{00000000-0005-0000-0000-0000FE800000}"/>
    <cellStyle name="Percent 4 2 2 3 2 3 2 3 3" xfId="32961" xr:uid="{00000000-0005-0000-0000-0000FF800000}"/>
    <cellStyle name="Percent 4 2 2 3 2 3 2 3 4" xfId="32962" xr:uid="{00000000-0005-0000-0000-000000810000}"/>
    <cellStyle name="Percent 4 2 2 3 2 3 2 4" xfId="32963" xr:uid="{00000000-0005-0000-0000-000001810000}"/>
    <cellStyle name="Percent 4 2 2 3 2 3 2 5" xfId="32964" xr:uid="{00000000-0005-0000-0000-000002810000}"/>
    <cellStyle name="Percent 4 2 2 3 2 3 2 6" xfId="32965" xr:uid="{00000000-0005-0000-0000-000003810000}"/>
    <cellStyle name="Percent 4 2 2 3 2 3 3" xfId="32966" xr:uid="{00000000-0005-0000-0000-000004810000}"/>
    <cellStyle name="Percent 4 2 2 3 2 3 3 2" xfId="32967" xr:uid="{00000000-0005-0000-0000-000005810000}"/>
    <cellStyle name="Percent 4 2 2 3 2 3 3 2 2" xfId="32968" xr:uid="{00000000-0005-0000-0000-000006810000}"/>
    <cellStyle name="Percent 4 2 2 3 2 3 3 2 3" xfId="32969" xr:uid="{00000000-0005-0000-0000-000007810000}"/>
    <cellStyle name="Percent 4 2 2 3 2 3 3 2 4" xfId="32970" xr:uid="{00000000-0005-0000-0000-000008810000}"/>
    <cellStyle name="Percent 4 2 2 3 2 3 3 3" xfId="32971" xr:uid="{00000000-0005-0000-0000-000009810000}"/>
    <cellStyle name="Percent 4 2 2 3 2 3 3 3 2" xfId="32972" xr:uid="{00000000-0005-0000-0000-00000A810000}"/>
    <cellStyle name="Percent 4 2 2 3 2 3 3 3 3" xfId="32973" xr:uid="{00000000-0005-0000-0000-00000B810000}"/>
    <cellStyle name="Percent 4 2 2 3 2 3 3 3 4" xfId="32974" xr:uid="{00000000-0005-0000-0000-00000C810000}"/>
    <cellStyle name="Percent 4 2 2 3 2 3 3 4" xfId="32975" xr:uid="{00000000-0005-0000-0000-00000D810000}"/>
    <cellStyle name="Percent 4 2 2 3 2 3 3 5" xfId="32976" xr:uid="{00000000-0005-0000-0000-00000E810000}"/>
    <cellStyle name="Percent 4 2 2 3 2 3 3 6" xfId="32977" xr:uid="{00000000-0005-0000-0000-00000F810000}"/>
    <cellStyle name="Percent 4 2 2 3 2 3 4" xfId="32978" xr:uid="{00000000-0005-0000-0000-000010810000}"/>
    <cellStyle name="Percent 4 2 2 3 2 3 4 2" xfId="32979" xr:uid="{00000000-0005-0000-0000-000011810000}"/>
    <cellStyle name="Percent 4 2 2 3 2 3 4 3" xfId="32980" xr:uid="{00000000-0005-0000-0000-000012810000}"/>
    <cellStyle name="Percent 4 2 2 3 2 3 4 4" xfId="32981" xr:uid="{00000000-0005-0000-0000-000013810000}"/>
    <cellStyle name="Percent 4 2 2 3 2 3 5" xfId="32982" xr:uid="{00000000-0005-0000-0000-000014810000}"/>
    <cellStyle name="Percent 4 2 2 3 2 3 5 2" xfId="32983" xr:uid="{00000000-0005-0000-0000-000015810000}"/>
    <cellStyle name="Percent 4 2 2 3 2 3 5 3" xfId="32984" xr:uid="{00000000-0005-0000-0000-000016810000}"/>
    <cellStyle name="Percent 4 2 2 3 2 3 5 4" xfId="32985" xr:uid="{00000000-0005-0000-0000-000017810000}"/>
    <cellStyle name="Percent 4 2 2 3 2 3 6" xfId="32986" xr:uid="{00000000-0005-0000-0000-000018810000}"/>
    <cellStyle name="Percent 4 2 2 3 2 3 7" xfId="32987" xr:uid="{00000000-0005-0000-0000-000019810000}"/>
    <cellStyle name="Percent 4 2 2 3 2 3 8" xfId="32988" xr:uid="{00000000-0005-0000-0000-00001A810000}"/>
    <cellStyle name="Percent 4 2 2 3 2 4" xfId="32989" xr:uid="{00000000-0005-0000-0000-00001B810000}"/>
    <cellStyle name="Percent 4 2 2 3 2 4 2" xfId="32990" xr:uid="{00000000-0005-0000-0000-00001C810000}"/>
    <cellStyle name="Percent 4 2 2 3 2 4 2 2" xfId="32991" xr:uid="{00000000-0005-0000-0000-00001D810000}"/>
    <cellStyle name="Percent 4 2 2 3 2 4 2 3" xfId="32992" xr:uid="{00000000-0005-0000-0000-00001E810000}"/>
    <cellStyle name="Percent 4 2 2 3 2 4 2 4" xfId="32993" xr:uid="{00000000-0005-0000-0000-00001F810000}"/>
    <cellStyle name="Percent 4 2 2 3 2 4 3" xfId="32994" xr:uid="{00000000-0005-0000-0000-000020810000}"/>
    <cellStyle name="Percent 4 2 2 3 2 4 3 2" xfId="32995" xr:uid="{00000000-0005-0000-0000-000021810000}"/>
    <cellStyle name="Percent 4 2 2 3 2 4 3 3" xfId="32996" xr:uid="{00000000-0005-0000-0000-000022810000}"/>
    <cellStyle name="Percent 4 2 2 3 2 4 3 4" xfId="32997" xr:uid="{00000000-0005-0000-0000-000023810000}"/>
    <cellStyle name="Percent 4 2 2 3 2 4 4" xfId="32998" xr:uid="{00000000-0005-0000-0000-000024810000}"/>
    <cellStyle name="Percent 4 2 2 3 2 4 5" xfId="32999" xr:uid="{00000000-0005-0000-0000-000025810000}"/>
    <cellStyle name="Percent 4 2 2 3 2 4 6" xfId="33000" xr:uid="{00000000-0005-0000-0000-000026810000}"/>
    <cellStyle name="Percent 4 2 2 3 2 5" xfId="33001" xr:uid="{00000000-0005-0000-0000-000027810000}"/>
    <cellStyle name="Percent 4 2 2 3 2 5 2" xfId="33002" xr:uid="{00000000-0005-0000-0000-000028810000}"/>
    <cellStyle name="Percent 4 2 2 3 2 5 2 2" xfId="33003" xr:uid="{00000000-0005-0000-0000-000029810000}"/>
    <cellStyle name="Percent 4 2 2 3 2 5 2 3" xfId="33004" xr:uid="{00000000-0005-0000-0000-00002A810000}"/>
    <cellStyle name="Percent 4 2 2 3 2 5 2 4" xfId="33005" xr:uid="{00000000-0005-0000-0000-00002B810000}"/>
    <cellStyle name="Percent 4 2 2 3 2 5 3" xfId="33006" xr:uid="{00000000-0005-0000-0000-00002C810000}"/>
    <cellStyle name="Percent 4 2 2 3 2 5 3 2" xfId="33007" xr:uid="{00000000-0005-0000-0000-00002D810000}"/>
    <cellStyle name="Percent 4 2 2 3 2 5 3 3" xfId="33008" xr:uid="{00000000-0005-0000-0000-00002E810000}"/>
    <cellStyle name="Percent 4 2 2 3 2 5 3 4" xfId="33009" xr:uid="{00000000-0005-0000-0000-00002F810000}"/>
    <cellStyle name="Percent 4 2 2 3 2 5 4" xfId="33010" xr:uid="{00000000-0005-0000-0000-000030810000}"/>
    <cellStyle name="Percent 4 2 2 3 2 5 5" xfId="33011" xr:uid="{00000000-0005-0000-0000-000031810000}"/>
    <cellStyle name="Percent 4 2 2 3 2 5 6" xfId="33012" xr:uid="{00000000-0005-0000-0000-000032810000}"/>
    <cellStyle name="Percent 4 2 2 3 2 6" xfId="33013" xr:uid="{00000000-0005-0000-0000-000033810000}"/>
    <cellStyle name="Percent 4 2 2 3 2 6 2" xfId="33014" xr:uid="{00000000-0005-0000-0000-000034810000}"/>
    <cellStyle name="Percent 4 2 2 3 2 6 3" xfId="33015" xr:uid="{00000000-0005-0000-0000-000035810000}"/>
    <cellStyle name="Percent 4 2 2 3 2 6 4" xfId="33016" xr:uid="{00000000-0005-0000-0000-000036810000}"/>
    <cellStyle name="Percent 4 2 2 3 2 7" xfId="33017" xr:uid="{00000000-0005-0000-0000-000037810000}"/>
    <cellStyle name="Percent 4 2 2 3 2 7 2" xfId="33018" xr:uid="{00000000-0005-0000-0000-000038810000}"/>
    <cellStyle name="Percent 4 2 2 3 2 7 3" xfId="33019" xr:uid="{00000000-0005-0000-0000-000039810000}"/>
    <cellStyle name="Percent 4 2 2 3 2 7 4" xfId="33020" xr:uid="{00000000-0005-0000-0000-00003A810000}"/>
    <cellStyle name="Percent 4 2 2 3 2 8" xfId="33021" xr:uid="{00000000-0005-0000-0000-00003B810000}"/>
    <cellStyle name="Percent 4 2 2 3 2 9" xfId="33022" xr:uid="{00000000-0005-0000-0000-00003C810000}"/>
    <cellStyle name="Percent 4 2 2 3 3" xfId="33023" xr:uid="{00000000-0005-0000-0000-00003D810000}"/>
    <cellStyle name="Percent 4 2 2 3 3 2" xfId="33024" xr:uid="{00000000-0005-0000-0000-00003E810000}"/>
    <cellStyle name="Percent 4 2 2 3 3 2 2" xfId="33025" xr:uid="{00000000-0005-0000-0000-00003F810000}"/>
    <cellStyle name="Percent 4 2 2 3 3 2 2 2" xfId="33026" xr:uid="{00000000-0005-0000-0000-000040810000}"/>
    <cellStyle name="Percent 4 2 2 3 3 2 2 3" xfId="33027" xr:uid="{00000000-0005-0000-0000-000041810000}"/>
    <cellStyle name="Percent 4 2 2 3 3 2 2 4" xfId="33028" xr:uid="{00000000-0005-0000-0000-000042810000}"/>
    <cellStyle name="Percent 4 2 2 3 3 2 3" xfId="33029" xr:uid="{00000000-0005-0000-0000-000043810000}"/>
    <cellStyle name="Percent 4 2 2 3 3 2 3 2" xfId="33030" xr:uid="{00000000-0005-0000-0000-000044810000}"/>
    <cellStyle name="Percent 4 2 2 3 3 2 3 3" xfId="33031" xr:uid="{00000000-0005-0000-0000-000045810000}"/>
    <cellStyle name="Percent 4 2 2 3 3 2 3 4" xfId="33032" xr:uid="{00000000-0005-0000-0000-000046810000}"/>
    <cellStyle name="Percent 4 2 2 3 3 2 4" xfId="33033" xr:uid="{00000000-0005-0000-0000-000047810000}"/>
    <cellStyle name="Percent 4 2 2 3 3 2 5" xfId="33034" xr:uid="{00000000-0005-0000-0000-000048810000}"/>
    <cellStyle name="Percent 4 2 2 3 3 2 6" xfId="33035" xr:uid="{00000000-0005-0000-0000-000049810000}"/>
    <cellStyle name="Percent 4 2 2 3 3 3" xfId="33036" xr:uid="{00000000-0005-0000-0000-00004A810000}"/>
    <cellStyle name="Percent 4 2 2 3 3 3 2" xfId="33037" xr:uid="{00000000-0005-0000-0000-00004B810000}"/>
    <cellStyle name="Percent 4 2 2 3 3 3 2 2" xfId="33038" xr:uid="{00000000-0005-0000-0000-00004C810000}"/>
    <cellStyle name="Percent 4 2 2 3 3 3 2 3" xfId="33039" xr:uid="{00000000-0005-0000-0000-00004D810000}"/>
    <cellStyle name="Percent 4 2 2 3 3 3 2 4" xfId="33040" xr:uid="{00000000-0005-0000-0000-00004E810000}"/>
    <cellStyle name="Percent 4 2 2 3 3 3 3" xfId="33041" xr:uid="{00000000-0005-0000-0000-00004F810000}"/>
    <cellStyle name="Percent 4 2 2 3 3 3 3 2" xfId="33042" xr:uid="{00000000-0005-0000-0000-000050810000}"/>
    <cellStyle name="Percent 4 2 2 3 3 3 3 3" xfId="33043" xr:uid="{00000000-0005-0000-0000-000051810000}"/>
    <cellStyle name="Percent 4 2 2 3 3 3 3 4" xfId="33044" xr:uid="{00000000-0005-0000-0000-000052810000}"/>
    <cellStyle name="Percent 4 2 2 3 3 3 4" xfId="33045" xr:uid="{00000000-0005-0000-0000-000053810000}"/>
    <cellStyle name="Percent 4 2 2 3 3 3 5" xfId="33046" xr:uid="{00000000-0005-0000-0000-000054810000}"/>
    <cellStyle name="Percent 4 2 2 3 3 3 6" xfId="33047" xr:uid="{00000000-0005-0000-0000-000055810000}"/>
    <cellStyle name="Percent 4 2 2 3 3 4" xfId="33048" xr:uid="{00000000-0005-0000-0000-000056810000}"/>
    <cellStyle name="Percent 4 2 2 3 3 4 2" xfId="33049" xr:uid="{00000000-0005-0000-0000-000057810000}"/>
    <cellStyle name="Percent 4 2 2 3 3 4 3" xfId="33050" xr:uid="{00000000-0005-0000-0000-000058810000}"/>
    <cellStyle name="Percent 4 2 2 3 3 4 4" xfId="33051" xr:uid="{00000000-0005-0000-0000-000059810000}"/>
    <cellStyle name="Percent 4 2 2 3 3 5" xfId="33052" xr:uid="{00000000-0005-0000-0000-00005A810000}"/>
    <cellStyle name="Percent 4 2 2 3 3 5 2" xfId="33053" xr:uid="{00000000-0005-0000-0000-00005B810000}"/>
    <cellStyle name="Percent 4 2 2 3 3 5 3" xfId="33054" xr:uid="{00000000-0005-0000-0000-00005C810000}"/>
    <cellStyle name="Percent 4 2 2 3 3 5 4" xfId="33055" xr:uid="{00000000-0005-0000-0000-00005D810000}"/>
    <cellStyle name="Percent 4 2 2 3 3 6" xfId="33056" xr:uid="{00000000-0005-0000-0000-00005E810000}"/>
    <cellStyle name="Percent 4 2 2 3 3 7" xfId="33057" xr:uid="{00000000-0005-0000-0000-00005F810000}"/>
    <cellStyle name="Percent 4 2 2 3 3 8" xfId="33058" xr:uid="{00000000-0005-0000-0000-000060810000}"/>
    <cellStyle name="Percent 4 2 2 3 4" xfId="33059" xr:uid="{00000000-0005-0000-0000-000061810000}"/>
    <cellStyle name="Percent 4 2 2 3 4 2" xfId="33060" xr:uid="{00000000-0005-0000-0000-000062810000}"/>
    <cellStyle name="Percent 4 2 2 3 4 2 2" xfId="33061" xr:uid="{00000000-0005-0000-0000-000063810000}"/>
    <cellStyle name="Percent 4 2 2 3 4 2 2 2" xfId="33062" xr:uid="{00000000-0005-0000-0000-000064810000}"/>
    <cellStyle name="Percent 4 2 2 3 4 2 2 3" xfId="33063" xr:uid="{00000000-0005-0000-0000-000065810000}"/>
    <cellStyle name="Percent 4 2 2 3 4 2 2 4" xfId="33064" xr:uid="{00000000-0005-0000-0000-000066810000}"/>
    <cellStyle name="Percent 4 2 2 3 4 2 3" xfId="33065" xr:uid="{00000000-0005-0000-0000-000067810000}"/>
    <cellStyle name="Percent 4 2 2 3 4 2 3 2" xfId="33066" xr:uid="{00000000-0005-0000-0000-000068810000}"/>
    <cellStyle name="Percent 4 2 2 3 4 2 3 3" xfId="33067" xr:uid="{00000000-0005-0000-0000-000069810000}"/>
    <cellStyle name="Percent 4 2 2 3 4 2 3 4" xfId="33068" xr:uid="{00000000-0005-0000-0000-00006A810000}"/>
    <cellStyle name="Percent 4 2 2 3 4 2 4" xfId="33069" xr:uid="{00000000-0005-0000-0000-00006B810000}"/>
    <cellStyle name="Percent 4 2 2 3 4 2 5" xfId="33070" xr:uid="{00000000-0005-0000-0000-00006C810000}"/>
    <cellStyle name="Percent 4 2 2 3 4 2 6" xfId="33071" xr:uid="{00000000-0005-0000-0000-00006D810000}"/>
    <cellStyle name="Percent 4 2 2 3 4 3" xfId="33072" xr:uid="{00000000-0005-0000-0000-00006E810000}"/>
    <cellStyle name="Percent 4 2 2 3 4 3 2" xfId="33073" xr:uid="{00000000-0005-0000-0000-00006F810000}"/>
    <cellStyle name="Percent 4 2 2 3 4 3 2 2" xfId="33074" xr:uid="{00000000-0005-0000-0000-000070810000}"/>
    <cellStyle name="Percent 4 2 2 3 4 3 2 3" xfId="33075" xr:uid="{00000000-0005-0000-0000-000071810000}"/>
    <cellStyle name="Percent 4 2 2 3 4 3 2 4" xfId="33076" xr:uid="{00000000-0005-0000-0000-000072810000}"/>
    <cellStyle name="Percent 4 2 2 3 4 3 3" xfId="33077" xr:uid="{00000000-0005-0000-0000-000073810000}"/>
    <cellStyle name="Percent 4 2 2 3 4 3 3 2" xfId="33078" xr:uid="{00000000-0005-0000-0000-000074810000}"/>
    <cellStyle name="Percent 4 2 2 3 4 3 3 3" xfId="33079" xr:uid="{00000000-0005-0000-0000-000075810000}"/>
    <cellStyle name="Percent 4 2 2 3 4 3 3 4" xfId="33080" xr:uid="{00000000-0005-0000-0000-000076810000}"/>
    <cellStyle name="Percent 4 2 2 3 4 3 4" xfId="33081" xr:uid="{00000000-0005-0000-0000-000077810000}"/>
    <cellStyle name="Percent 4 2 2 3 4 3 5" xfId="33082" xr:uid="{00000000-0005-0000-0000-000078810000}"/>
    <cellStyle name="Percent 4 2 2 3 4 3 6" xfId="33083" xr:uid="{00000000-0005-0000-0000-000079810000}"/>
    <cellStyle name="Percent 4 2 2 3 4 4" xfId="33084" xr:uid="{00000000-0005-0000-0000-00007A810000}"/>
    <cellStyle name="Percent 4 2 2 3 4 4 2" xfId="33085" xr:uid="{00000000-0005-0000-0000-00007B810000}"/>
    <cellStyle name="Percent 4 2 2 3 4 4 3" xfId="33086" xr:uid="{00000000-0005-0000-0000-00007C810000}"/>
    <cellStyle name="Percent 4 2 2 3 4 4 4" xfId="33087" xr:uid="{00000000-0005-0000-0000-00007D810000}"/>
    <cellStyle name="Percent 4 2 2 3 4 5" xfId="33088" xr:uid="{00000000-0005-0000-0000-00007E810000}"/>
    <cellStyle name="Percent 4 2 2 3 4 5 2" xfId="33089" xr:uid="{00000000-0005-0000-0000-00007F810000}"/>
    <cellStyle name="Percent 4 2 2 3 4 5 3" xfId="33090" xr:uid="{00000000-0005-0000-0000-000080810000}"/>
    <cellStyle name="Percent 4 2 2 3 4 5 4" xfId="33091" xr:uid="{00000000-0005-0000-0000-000081810000}"/>
    <cellStyle name="Percent 4 2 2 3 4 6" xfId="33092" xr:uid="{00000000-0005-0000-0000-000082810000}"/>
    <cellStyle name="Percent 4 2 2 3 4 7" xfId="33093" xr:uid="{00000000-0005-0000-0000-000083810000}"/>
    <cellStyle name="Percent 4 2 2 3 4 8" xfId="33094" xr:uid="{00000000-0005-0000-0000-000084810000}"/>
    <cellStyle name="Percent 4 2 2 3 5" xfId="33095" xr:uid="{00000000-0005-0000-0000-000085810000}"/>
    <cellStyle name="Percent 4 2 2 3 5 2" xfId="33096" xr:uid="{00000000-0005-0000-0000-000086810000}"/>
    <cellStyle name="Percent 4 2 2 3 5 2 2" xfId="33097" xr:uid="{00000000-0005-0000-0000-000087810000}"/>
    <cellStyle name="Percent 4 2 2 3 5 2 2 2" xfId="33098" xr:uid="{00000000-0005-0000-0000-000088810000}"/>
    <cellStyle name="Percent 4 2 2 3 5 2 2 3" xfId="33099" xr:uid="{00000000-0005-0000-0000-000089810000}"/>
    <cellStyle name="Percent 4 2 2 3 5 2 2 4" xfId="33100" xr:uid="{00000000-0005-0000-0000-00008A810000}"/>
    <cellStyle name="Percent 4 2 2 3 5 2 3" xfId="33101" xr:uid="{00000000-0005-0000-0000-00008B810000}"/>
    <cellStyle name="Percent 4 2 2 3 5 2 3 2" xfId="33102" xr:uid="{00000000-0005-0000-0000-00008C810000}"/>
    <cellStyle name="Percent 4 2 2 3 5 2 3 3" xfId="33103" xr:uid="{00000000-0005-0000-0000-00008D810000}"/>
    <cellStyle name="Percent 4 2 2 3 5 2 3 4" xfId="33104" xr:uid="{00000000-0005-0000-0000-00008E810000}"/>
    <cellStyle name="Percent 4 2 2 3 5 2 4" xfId="33105" xr:uid="{00000000-0005-0000-0000-00008F810000}"/>
    <cellStyle name="Percent 4 2 2 3 5 2 5" xfId="33106" xr:uid="{00000000-0005-0000-0000-000090810000}"/>
    <cellStyle name="Percent 4 2 2 3 5 2 6" xfId="33107" xr:uid="{00000000-0005-0000-0000-000091810000}"/>
    <cellStyle name="Percent 4 2 2 3 5 3" xfId="33108" xr:uid="{00000000-0005-0000-0000-000092810000}"/>
    <cellStyle name="Percent 4 2 2 3 5 3 2" xfId="33109" xr:uid="{00000000-0005-0000-0000-000093810000}"/>
    <cellStyle name="Percent 4 2 2 3 5 3 2 2" xfId="33110" xr:uid="{00000000-0005-0000-0000-000094810000}"/>
    <cellStyle name="Percent 4 2 2 3 5 3 2 3" xfId="33111" xr:uid="{00000000-0005-0000-0000-000095810000}"/>
    <cellStyle name="Percent 4 2 2 3 5 3 2 4" xfId="33112" xr:uid="{00000000-0005-0000-0000-000096810000}"/>
    <cellStyle name="Percent 4 2 2 3 5 3 3" xfId="33113" xr:uid="{00000000-0005-0000-0000-000097810000}"/>
    <cellStyle name="Percent 4 2 2 3 5 3 3 2" xfId="33114" xr:uid="{00000000-0005-0000-0000-000098810000}"/>
    <cellStyle name="Percent 4 2 2 3 5 3 3 3" xfId="33115" xr:uid="{00000000-0005-0000-0000-000099810000}"/>
    <cellStyle name="Percent 4 2 2 3 5 3 3 4" xfId="33116" xr:uid="{00000000-0005-0000-0000-00009A810000}"/>
    <cellStyle name="Percent 4 2 2 3 5 3 4" xfId="33117" xr:uid="{00000000-0005-0000-0000-00009B810000}"/>
    <cellStyle name="Percent 4 2 2 3 5 3 5" xfId="33118" xr:uid="{00000000-0005-0000-0000-00009C810000}"/>
    <cellStyle name="Percent 4 2 2 3 5 3 6" xfId="33119" xr:uid="{00000000-0005-0000-0000-00009D810000}"/>
    <cellStyle name="Percent 4 2 2 3 5 4" xfId="33120" xr:uid="{00000000-0005-0000-0000-00009E810000}"/>
    <cellStyle name="Percent 4 2 2 3 5 4 2" xfId="33121" xr:uid="{00000000-0005-0000-0000-00009F810000}"/>
    <cellStyle name="Percent 4 2 2 3 5 4 3" xfId="33122" xr:uid="{00000000-0005-0000-0000-0000A0810000}"/>
    <cellStyle name="Percent 4 2 2 3 5 4 4" xfId="33123" xr:uid="{00000000-0005-0000-0000-0000A1810000}"/>
    <cellStyle name="Percent 4 2 2 3 5 5" xfId="33124" xr:uid="{00000000-0005-0000-0000-0000A2810000}"/>
    <cellStyle name="Percent 4 2 2 3 5 5 2" xfId="33125" xr:uid="{00000000-0005-0000-0000-0000A3810000}"/>
    <cellStyle name="Percent 4 2 2 3 5 5 3" xfId="33126" xr:uid="{00000000-0005-0000-0000-0000A4810000}"/>
    <cellStyle name="Percent 4 2 2 3 5 5 4" xfId="33127" xr:uid="{00000000-0005-0000-0000-0000A5810000}"/>
    <cellStyle name="Percent 4 2 2 3 5 6" xfId="33128" xr:uid="{00000000-0005-0000-0000-0000A6810000}"/>
    <cellStyle name="Percent 4 2 2 3 5 7" xfId="33129" xr:uid="{00000000-0005-0000-0000-0000A7810000}"/>
    <cellStyle name="Percent 4 2 2 3 5 8" xfId="33130" xr:uid="{00000000-0005-0000-0000-0000A8810000}"/>
    <cellStyle name="Percent 4 2 2 3 6" xfId="33131" xr:uid="{00000000-0005-0000-0000-0000A9810000}"/>
    <cellStyle name="Percent 4 2 2 3 6 2" xfId="33132" xr:uid="{00000000-0005-0000-0000-0000AA810000}"/>
    <cellStyle name="Percent 4 2 2 3 6 2 2" xfId="33133" xr:uid="{00000000-0005-0000-0000-0000AB810000}"/>
    <cellStyle name="Percent 4 2 2 3 6 2 3" xfId="33134" xr:uid="{00000000-0005-0000-0000-0000AC810000}"/>
    <cellStyle name="Percent 4 2 2 3 6 2 4" xfId="33135" xr:uid="{00000000-0005-0000-0000-0000AD810000}"/>
    <cellStyle name="Percent 4 2 2 3 6 3" xfId="33136" xr:uid="{00000000-0005-0000-0000-0000AE810000}"/>
    <cellStyle name="Percent 4 2 2 3 6 3 2" xfId="33137" xr:uid="{00000000-0005-0000-0000-0000AF810000}"/>
    <cellStyle name="Percent 4 2 2 3 6 3 3" xfId="33138" xr:uid="{00000000-0005-0000-0000-0000B0810000}"/>
    <cellStyle name="Percent 4 2 2 3 6 3 4" xfId="33139" xr:uid="{00000000-0005-0000-0000-0000B1810000}"/>
    <cellStyle name="Percent 4 2 2 3 6 4" xfId="33140" xr:uid="{00000000-0005-0000-0000-0000B2810000}"/>
    <cellStyle name="Percent 4 2 2 3 6 5" xfId="33141" xr:uid="{00000000-0005-0000-0000-0000B3810000}"/>
    <cellStyle name="Percent 4 2 2 3 6 6" xfId="33142" xr:uid="{00000000-0005-0000-0000-0000B4810000}"/>
    <cellStyle name="Percent 4 2 2 3 7" xfId="33143" xr:uid="{00000000-0005-0000-0000-0000B5810000}"/>
    <cellStyle name="Percent 4 2 2 3 7 2" xfId="33144" xr:uid="{00000000-0005-0000-0000-0000B6810000}"/>
    <cellStyle name="Percent 4 2 2 3 7 2 2" xfId="33145" xr:uid="{00000000-0005-0000-0000-0000B7810000}"/>
    <cellStyle name="Percent 4 2 2 3 7 2 3" xfId="33146" xr:uid="{00000000-0005-0000-0000-0000B8810000}"/>
    <cellStyle name="Percent 4 2 2 3 7 2 4" xfId="33147" xr:uid="{00000000-0005-0000-0000-0000B9810000}"/>
    <cellStyle name="Percent 4 2 2 3 7 3" xfId="33148" xr:uid="{00000000-0005-0000-0000-0000BA810000}"/>
    <cellStyle name="Percent 4 2 2 3 7 3 2" xfId="33149" xr:uid="{00000000-0005-0000-0000-0000BB810000}"/>
    <cellStyle name="Percent 4 2 2 3 7 3 3" xfId="33150" xr:uid="{00000000-0005-0000-0000-0000BC810000}"/>
    <cellStyle name="Percent 4 2 2 3 7 3 4" xfId="33151" xr:uid="{00000000-0005-0000-0000-0000BD810000}"/>
    <cellStyle name="Percent 4 2 2 3 7 4" xfId="33152" xr:uid="{00000000-0005-0000-0000-0000BE810000}"/>
    <cellStyle name="Percent 4 2 2 3 7 5" xfId="33153" xr:uid="{00000000-0005-0000-0000-0000BF810000}"/>
    <cellStyle name="Percent 4 2 2 3 7 6" xfId="33154" xr:uid="{00000000-0005-0000-0000-0000C0810000}"/>
    <cellStyle name="Percent 4 2 2 3 8" xfId="33155" xr:uid="{00000000-0005-0000-0000-0000C1810000}"/>
    <cellStyle name="Percent 4 2 2 3 8 2" xfId="33156" xr:uid="{00000000-0005-0000-0000-0000C2810000}"/>
    <cellStyle name="Percent 4 2 2 3 8 3" xfId="33157" xr:uid="{00000000-0005-0000-0000-0000C3810000}"/>
    <cellStyle name="Percent 4 2 2 3 8 4" xfId="33158" xr:uid="{00000000-0005-0000-0000-0000C4810000}"/>
    <cellStyle name="Percent 4 2 2 3 9" xfId="33159" xr:uid="{00000000-0005-0000-0000-0000C5810000}"/>
    <cellStyle name="Percent 4 2 2 3 9 2" xfId="33160" xr:uid="{00000000-0005-0000-0000-0000C6810000}"/>
    <cellStyle name="Percent 4 2 2 3 9 3" xfId="33161" xr:uid="{00000000-0005-0000-0000-0000C7810000}"/>
    <cellStyle name="Percent 4 2 2 3 9 4" xfId="33162" xr:uid="{00000000-0005-0000-0000-0000C8810000}"/>
    <cellStyle name="Percent 4 2 2 4" xfId="33163" xr:uid="{00000000-0005-0000-0000-0000C9810000}"/>
    <cellStyle name="Percent 4 2 2 4 10" xfId="33164" xr:uid="{00000000-0005-0000-0000-0000CA810000}"/>
    <cellStyle name="Percent 4 2 2 4 2" xfId="33165" xr:uid="{00000000-0005-0000-0000-0000CB810000}"/>
    <cellStyle name="Percent 4 2 2 4 2 2" xfId="33166" xr:uid="{00000000-0005-0000-0000-0000CC810000}"/>
    <cellStyle name="Percent 4 2 2 4 2 2 2" xfId="33167" xr:uid="{00000000-0005-0000-0000-0000CD810000}"/>
    <cellStyle name="Percent 4 2 2 4 2 2 2 2" xfId="33168" xr:uid="{00000000-0005-0000-0000-0000CE810000}"/>
    <cellStyle name="Percent 4 2 2 4 2 2 2 3" xfId="33169" xr:uid="{00000000-0005-0000-0000-0000CF810000}"/>
    <cellStyle name="Percent 4 2 2 4 2 2 2 4" xfId="33170" xr:uid="{00000000-0005-0000-0000-0000D0810000}"/>
    <cellStyle name="Percent 4 2 2 4 2 2 3" xfId="33171" xr:uid="{00000000-0005-0000-0000-0000D1810000}"/>
    <cellStyle name="Percent 4 2 2 4 2 2 3 2" xfId="33172" xr:uid="{00000000-0005-0000-0000-0000D2810000}"/>
    <cellStyle name="Percent 4 2 2 4 2 2 3 3" xfId="33173" xr:uid="{00000000-0005-0000-0000-0000D3810000}"/>
    <cellStyle name="Percent 4 2 2 4 2 2 3 4" xfId="33174" xr:uid="{00000000-0005-0000-0000-0000D4810000}"/>
    <cellStyle name="Percent 4 2 2 4 2 2 4" xfId="33175" xr:uid="{00000000-0005-0000-0000-0000D5810000}"/>
    <cellStyle name="Percent 4 2 2 4 2 2 5" xfId="33176" xr:uid="{00000000-0005-0000-0000-0000D6810000}"/>
    <cellStyle name="Percent 4 2 2 4 2 2 6" xfId="33177" xr:uid="{00000000-0005-0000-0000-0000D7810000}"/>
    <cellStyle name="Percent 4 2 2 4 2 3" xfId="33178" xr:uid="{00000000-0005-0000-0000-0000D8810000}"/>
    <cellStyle name="Percent 4 2 2 4 2 3 2" xfId="33179" xr:uid="{00000000-0005-0000-0000-0000D9810000}"/>
    <cellStyle name="Percent 4 2 2 4 2 3 2 2" xfId="33180" xr:uid="{00000000-0005-0000-0000-0000DA810000}"/>
    <cellStyle name="Percent 4 2 2 4 2 3 2 3" xfId="33181" xr:uid="{00000000-0005-0000-0000-0000DB810000}"/>
    <cellStyle name="Percent 4 2 2 4 2 3 2 4" xfId="33182" xr:uid="{00000000-0005-0000-0000-0000DC810000}"/>
    <cellStyle name="Percent 4 2 2 4 2 3 3" xfId="33183" xr:uid="{00000000-0005-0000-0000-0000DD810000}"/>
    <cellStyle name="Percent 4 2 2 4 2 3 3 2" xfId="33184" xr:uid="{00000000-0005-0000-0000-0000DE810000}"/>
    <cellStyle name="Percent 4 2 2 4 2 3 3 3" xfId="33185" xr:uid="{00000000-0005-0000-0000-0000DF810000}"/>
    <cellStyle name="Percent 4 2 2 4 2 3 3 4" xfId="33186" xr:uid="{00000000-0005-0000-0000-0000E0810000}"/>
    <cellStyle name="Percent 4 2 2 4 2 3 4" xfId="33187" xr:uid="{00000000-0005-0000-0000-0000E1810000}"/>
    <cellStyle name="Percent 4 2 2 4 2 3 5" xfId="33188" xr:uid="{00000000-0005-0000-0000-0000E2810000}"/>
    <cellStyle name="Percent 4 2 2 4 2 3 6" xfId="33189" xr:uid="{00000000-0005-0000-0000-0000E3810000}"/>
    <cellStyle name="Percent 4 2 2 4 2 4" xfId="33190" xr:uid="{00000000-0005-0000-0000-0000E4810000}"/>
    <cellStyle name="Percent 4 2 2 4 2 4 2" xfId="33191" xr:uid="{00000000-0005-0000-0000-0000E5810000}"/>
    <cellStyle name="Percent 4 2 2 4 2 4 3" xfId="33192" xr:uid="{00000000-0005-0000-0000-0000E6810000}"/>
    <cellStyle name="Percent 4 2 2 4 2 4 4" xfId="33193" xr:uid="{00000000-0005-0000-0000-0000E7810000}"/>
    <cellStyle name="Percent 4 2 2 4 2 5" xfId="33194" xr:uid="{00000000-0005-0000-0000-0000E8810000}"/>
    <cellStyle name="Percent 4 2 2 4 2 5 2" xfId="33195" xr:uid="{00000000-0005-0000-0000-0000E9810000}"/>
    <cellStyle name="Percent 4 2 2 4 2 5 3" xfId="33196" xr:uid="{00000000-0005-0000-0000-0000EA810000}"/>
    <cellStyle name="Percent 4 2 2 4 2 5 4" xfId="33197" xr:uid="{00000000-0005-0000-0000-0000EB810000}"/>
    <cellStyle name="Percent 4 2 2 4 2 6" xfId="33198" xr:uid="{00000000-0005-0000-0000-0000EC810000}"/>
    <cellStyle name="Percent 4 2 2 4 2 7" xfId="33199" xr:uid="{00000000-0005-0000-0000-0000ED810000}"/>
    <cellStyle name="Percent 4 2 2 4 2 8" xfId="33200" xr:uid="{00000000-0005-0000-0000-0000EE810000}"/>
    <cellStyle name="Percent 4 2 2 4 3" xfId="33201" xr:uid="{00000000-0005-0000-0000-0000EF810000}"/>
    <cellStyle name="Percent 4 2 2 4 3 2" xfId="33202" xr:uid="{00000000-0005-0000-0000-0000F0810000}"/>
    <cellStyle name="Percent 4 2 2 4 3 2 2" xfId="33203" xr:uid="{00000000-0005-0000-0000-0000F1810000}"/>
    <cellStyle name="Percent 4 2 2 4 3 2 2 2" xfId="33204" xr:uid="{00000000-0005-0000-0000-0000F2810000}"/>
    <cellStyle name="Percent 4 2 2 4 3 2 2 3" xfId="33205" xr:uid="{00000000-0005-0000-0000-0000F3810000}"/>
    <cellStyle name="Percent 4 2 2 4 3 2 2 4" xfId="33206" xr:uid="{00000000-0005-0000-0000-0000F4810000}"/>
    <cellStyle name="Percent 4 2 2 4 3 2 3" xfId="33207" xr:uid="{00000000-0005-0000-0000-0000F5810000}"/>
    <cellStyle name="Percent 4 2 2 4 3 2 3 2" xfId="33208" xr:uid="{00000000-0005-0000-0000-0000F6810000}"/>
    <cellStyle name="Percent 4 2 2 4 3 2 3 3" xfId="33209" xr:uid="{00000000-0005-0000-0000-0000F7810000}"/>
    <cellStyle name="Percent 4 2 2 4 3 2 3 4" xfId="33210" xr:uid="{00000000-0005-0000-0000-0000F8810000}"/>
    <cellStyle name="Percent 4 2 2 4 3 2 4" xfId="33211" xr:uid="{00000000-0005-0000-0000-0000F9810000}"/>
    <cellStyle name="Percent 4 2 2 4 3 2 5" xfId="33212" xr:uid="{00000000-0005-0000-0000-0000FA810000}"/>
    <cellStyle name="Percent 4 2 2 4 3 2 6" xfId="33213" xr:uid="{00000000-0005-0000-0000-0000FB810000}"/>
    <cellStyle name="Percent 4 2 2 4 3 3" xfId="33214" xr:uid="{00000000-0005-0000-0000-0000FC810000}"/>
    <cellStyle name="Percent 4 2 2 4 3 3 2" xfId="33215" xr:uid="{00000000-0005-0000-0000-0000FD810000}"/>
    <cellStyle name="Percent 4 2 2 4 3 3 2 2" xfId="33216" xr:uid="{00000000-0005-0000-0000-0000FE810000}"/>
    <cellStyle name="Percent 4 2 2 4 3 3 2 3" xfId="33217" xr:uid="{00000000-0005-0000-0000-0000FF810000}"/>
    <cellStyle name="Percent 4 2 2 4 3 3 2 4" xfId="33218" xr:uid="{00000000-0005-0000-0000-000000820000}"/>
    <cellStyle name="Percent 4 2 2 4 3 3 3" xfId="33219" xr:uid="{00000000-0005-0000-0000-000001820000}"/>
    <cellStyle name="Percent 4 2 2 4 3 3 3 2" xfId="33220" xr:uid="{00000000-0005-0000-0000-000002820000}"/>
    <cellStyle name="Percent 4 2 2 4 3 3 3 3" xfId="33221" xr:uid="{00000000-0005-0000-0000-000003820000}"/>
    <cellStyle name="Percent 4 2 2 4 3 3 3 4" xfId="33222" xr:uid="{00000000-0005-0000-0000-000004820000}"/>
    <cellStyle name="Percent 4 2 2 4 3 3 4" xfId="33223" xr:uid="{00000000-0005-0000-0000-000005820000}"/>
    <cellStyle name="Percent 4 2 2 4 3 3 5" xfId="33224" xr:uid="{00000000-0005-0000-0000-000006820000}"/>
    <cellStyle name="Percent 4 2 2 4 3 3 6" xfId="33225" xr:uid="{00000000-0005-0000-0000-000007820000}"/>
    <cellStyle name="Percent 4 2 2 4 3 4" xfId="33226" xr:uid="{00000000-0005-0000-0000-000008820000}"/>
    <cellStyle name="Percent 4 2 2 4 3 4 2" xfId="33227" xr:uid="{00000000-0005-0000-0000-000009820000}"/>
    <cellStyle name="Percent 4 2 2 4 3 4 3" xfId="33228" xr:uid="{00000000-0005-0000-0000-00000A820000}"/>
    <cellStyle name="Percent 4 2 2 4 3 4 4" xfId="33229" xr:uid="{00000000-0005-0000-0000-00000B820000}"/>
    <cellStyle name="Percent 4 2 2 4 3 5" xfId="33230" xr:uid="{00000000-0005-0000-0000-00000C820000}"/>
    <cellStyle name="Percent 4 2 2 4 3 5 2" xfId="33231" xr:uid="{00000000-0005-0000-0000-00000D820000}"/>
    <cellStyle name="Percent 4 2 2 4 3 5 3" xfId="33232" xr:uid="{00000000-0005-0000-0000-00000E820000}"/>
    <cellStyle name="Percent 4 2 2 4 3 5 4" xfId="33233" xr:uid="{00000000-0005-0000-0000-00000F820000}"/>
    <cellStyle name="Percent 4 2 2 4 3 6" xfId="33234" xr:uid="{00000000-0005-0000-0000-000010820000}"/>
    <cellStyle name="Percent 4 2 2 4 3 7" xfId="33235" xr:uid="{00000000-0005-0000-0000-000011820000}"/>
    <cellStyle name="Percent 4 2 2 4 3 8" xfId="33236" xr:uid="{00000000-0005-0000-0000-000012820000}"/>
    <cellStyle name="Percent 4 2 2 4 4" xfId="33237" xr:uid="{00000000-0005-0000-0000-000013820000}"/>
    <cellStyle name="Percent 4 2 2 4 4 2" xfId="33238" xr:uid="{00000000-0005-0000-0000-000014820000}"/>
    <cellStyle name="Percent 4 2 2 4 4 2 2" xfId="33239" xr:uid="{00000000-0005-0000-0000-000015820000}"/>
    <cellStyle name="Percent 4 2 2 4 4 2 3" xfId="33240" xr:uid="{00000000-0005-0000-0000-000016820000}"/>
    <cellStyle name="Percent 4 2 2 4 4 2 4" xfId="33241" xr:uid="{00000000-0005-0000-0000-000017820000}"/>
    <cellStyle name="Percent 4 2 2 4 4 3" xfId="33242" xr:uid="{00000000-0005-0000-0000-000018820000}"/>
    <cellStyle name="Percent 4 2 2 4 4 3 2" xfId="33243" xr:uid="{00000000-0005-0000-0000-000019820000}"/>
    <cellStyle name="Percent 4 2 2 4 4 3 3" xfId="33244" xr:uid="{00000000-0005-0000-0000-00001A820000}"/>
    <cellStyle name="Percent 4 2 2 4 4 3 4" xfId="33245" xr:uid="{00000000-0005-0000-0000-00001B820000}"/>
    <cellStyle name="Percent 4 2 2 4 4 4" xfId="33246" xr:uid="{00000000-0005-0000-0000-00001C820000}"/>
    <cellStyle name="Percent 4 2 2 4 4 5" xfId="33247" xr:uid="{00000000-0005-0000-0000-00001D820000}"/>
    <cellStyle name="Percent 4 2 2 4 4 6" xfId="33248" xr:uid="{00000000-0005-0000-0000-00001E820000}"/>
    <cellStyle name="Percent 4 2 2 4 5" xfId="33249" xr:uid="{00000000-0005-0000-0000-00001F820000}"/>
    <cellStyle name="Percent 4 2 2 4 5 2" xfId="33250" xr:uid="{00000000-0005-0000-0000-000020820000}"/>
    <cellStyle name="Percent 4 2 2 4 5 2 2" xfId="33251" xr:uid="{00000000-0005-0000-0000-000021820000}"/>
    <cellStyle name="Percent 4 2 2 4 5 2 3" xfId="33252" xr:uid="{00000000-0005-0000-0000-000022820000}"/>
    <cellStyle name="Percent 4 2 2 4 5 2 4" xfId="33253" xr:uid="{00000000-0005-0000-0000-000023820000}"/>
    <cellStyle name="Percent 4 2 2 4 5 3" xfId="33254" xr:uid="{00000000-0005-0000-0000-000024820000}"/>
    <cellStyle name="Percent 4 2 2 4 5 3 2" xfId="33255" xr:uid="{00000000-0005-0000-0000-000025820000}"/>
    <cellStyle name="Percent 4 2 2 4 5 3 3" xfId="33256" xr:uid="{00000000-0005-0000-0000-000026820000}"/>
    <cellStyle name="Percent 4 2 2 4 5 3 4" xfId="33257" xr:uid="{00000000-0005-0000-0000-000027820000}"/>
    <cellStyle name="Percent 4 2 2 4 5 4" xfId="33258" xr:uid="{00000000-0005-0000-0000-000028820000}"/>
    <cellStyle name="Percent 4 2 2 4 5 5" xfId="33259" xr:uid="{00000000-0005-0000-0000-000029820000}"/>
    <cellStyle name="Percent 4 2 2 4 5 6" xfId="33260" xr:uid="{00000000-0005-0000-0000-00002A820000}"/>
    <cellStyle name="Percent 4 2 2 4 6" xfId="33261" xr:uid="{00000000-0005-0000-0000-00002B820000}"/>
    <cellStyle name="Percent 4 2 2 4 6 2" xfId="33262" xr:uid="{00000000-0005-0000-0000-00002C820000}"/>
    <cellStyle name="Percent 4 2 2 4 6 3" xfId="33263" xr:uid="{00000000-0005-0000-0000-00002D820000}"/>
    <cellStyle name="Percent 4 2 2 4 6 4" xfId="33264" xr:uid="{00000000-0005-0000-0000-00002E820000}"/>
    <cellStyle name="Percent 4 2 2 4 7" xfId="33265" xr:uid="{00000000-0005-0000-0000-00002F820000}"/>
    <cellStyle name="Percent 4 2 2 4 7 2" xfId="33266" xr:uid="{00000000-0005-0000-0000-000030820000}"/>
    <cellStyle name="Percent 4 2 2 4 7 3" xfId="33267" xr:uid="{00000000-0005-0000-0000-000031820000}"/>
    <cellStyle name="Percent 4 2 2 4 7 4" xfId="33268" xr:uid="{00000000-0005-0000-0000-000032820000}"/>
    <cellStyle name="Percent 4 2 2 4 8" xfId="33269" xr:uid="{00000000-0005-0000-0000-000033820000}"/>
    <cellStyle name="Percent 4 2 2 4 9" xfId="33270" xr:uid="{00000000-0005-0000-0000-000034820000}"/>
    <cellStyle name="Percent 4 2 2 5" xfId="33271" xr:uid="{00000000-0005-0000-0000-000035820000}"/>
    <cellStyle name="Percent 4 2 2 5 2" xfId="33272" xr:uid="{00000000-0005-0000-0000-000036820000}"/>
    <cellStyle name="Percent 4 2 2 5 2 2" xfId="33273" xr:uid="{00000000-0005-0000-0000-000037820000}"/>
    <cellStyle name="Percent 4 2 2 5 2 2 2" xfId="33274" xr:uid="{00000000-0005-0000-0000-000038820000}"/>
    <cellStyle name="Percent 4 2 2 5 2 2 3" xfId="33275" xr:uid="{00000000-0005-0000-0000-000039820000}"/>
    <cellStyle name="Percent 4 2 2 5 2 2 4" xfId="33276" xr:uid="{00000000-0005-0000-0000-00003A820000}"/>
    <cellStyle name="Percent 4 2 2 5 2 3" xfId="33277" xr:uid="{00000000-0005-0000-0000-00003B820000}"/>
    <cellStyle name="Percent 4 2 2 5 2 3 2" xfId="33278" xr:uid="{00000000-0005-0000-0000-00003C820000}"/>
    <cellStyle name="Percent 4 2 2 5 2 3 3" xfId="33279" xr:uid="{00000000-0005-0000-0000-00003D820000}"/>
    <cellStyle name="Percent 4 2 2 5 2 3 4" xfId="33280" xr:uid="{00000000-0005-0000-0000-00003E820000}"/>
    <cellStyle name="Percent 4 2 2 5 2 4" xfId="33281" xr:uid="{00000000-0005-0000-0000-00003F820000}"/>
    <cellStyle name="Percent 4 2 2 5 2 5" xfId="33282" xr:uid="{00000000-0005-0000-0000-000040820000}"/>
    <cellStyle name="Percent 4 2 2 5 2 6" xfId="33283" xr:uid="{00000000-0005-0000-0000-000041820000}"/>
    <cellStyle name="Percent 4 2 2 5 3" xfId="33284" xr:uid="{00000000-0005-0000-0000-000042820000}"/>
    <cellStyle name="Percent 4 2 2 5 3 2" xfId="33285" xr:uid="{00000000-0005-0000-0000-000043820000}"/>
    <cellStyle name="Percent 4 2 2 5 3 2 2" xfId="33286" xr:uid="{00000000-0005-0000-0000-000044820000}"/>
    <cellStyle name="Percent 4 2 2 5 3 2 3" xfId="33287" xr:uid="{00000000-0005-0000-0000-000045820000}"/>
    <cellStyle name="Percent 4 2 2 5 3 2 4" xfId="33288" xr:uid="{00000000-0005-0000-0000-000046820000}"/>
    <cellStyle name="Percent 4 2 2 5 3 3" xfId="33289" xr:uid="{00000000-0005-0000-0000-000047820000}"/>
    <cellStyle name="Percent 4 2 2 5 3 3 2" xfId="33290" xr:uid="{00000000-0005-0000-0000-000048820000}"/>
    <cellStyle name="Percent 4 2 2 5 3 3 3" xfId="33291" xr:uid="{00000000-0005-0000-0000-000049820000}"/>
    <cellStyle name="Percent 4 2 2 5 3 3 4" xfId="33292" xr:uid="{00000000-0005-0000-0000-00004A820000}"/>
    <cellStyle name="Percent 4 2 2 5 3 4" xfId="33293" xr:uid="{00000000-0005-0000-0000-00004B820000}"/>
    <cellStyle name="Percent 4 2 2 5 3 5" xfId="33294" xr:uid="{00000000-0005-0000-0000-00004C820000}"/>
    <cellStyle name="Percent 4 2 2 5 3 6" xfId="33295" xr:uid="{00000000-0005-0000-0000-00004D820000}"/>
    <cellStyle name="Percent 4 2 2 5 4" xfId="33296" xr:uid="{00000000-0005-0000-0000-00004E820000}"/>
    <cellStyle name="Percent 4 2 2 5 4 2" xfId="33297" xr:uid="{00000000-0005-0000-0000-00004F820000}"/>
    <cellStyle name="Percent 4 2 2 5 4 3" xfId="33298" xr:uid="{00000000-0005-0000-0000-000050820000}"/>
    <cellStyle name="Percent 4 2 2 5 4 4" xfId="33299" xr:uid="{00000000-0005-0000-0000-000051820000}"/>
    <cellStyle name="Percent 4 2 2 5 5" xfId="33300" xr:uid="{00000000-0005-0000-0000-000052820000}"/>
    <cellStyle name="Percent 4 2 2 5 5 2" xfId="33301" xr:uid="{00000000-0005-0000-0000-000053820000}"/>
    <cellStyle name="Percent 4 2 2 5 5 3" xfId="33302" xr:uid="{00000000-0005-0000-0000-000054820000}"/>
    <cellStyle name="Percent 4 2 2 5 5 4" xfId="33303" xr:uid="{00000000-0005-0000-0000-000055820000}"/>
    <cellStyle name="Percent 4 2 2 5 6" xfId="33304" xr:uid="{00000000-0005-0000-0000-000056820000}"/>
    <cellStyle name="Percent 4 2 2 5 7" xfId="33305" xr:uid="{00000000-0005-0000-0000-000057820000}"/>
    <cellStyle name="Percent 4 2 2 5 8" xfId="33306" xr:uid="{00000000-0005-0000-0000-000058820000}"/>
    <cellStyle name="Percent 4 2 2 6" xfId="33307" xr:uid="{00000000-0005-0000-0000-000059820000}"/>
    <cellStyle name="Percent 4 2 2 6 2" xfId="33308" xr:uid="{00000000-0005-0000-0000-00005A820000}"/>
    <cellStyle name="Percent 4 2 2 6 2 2" xfId="33309" xr:uid="{00000000-0005-0000-0000-00005B820000}"/>
    <cellStyle name="Percent 4 2 2 6 2 2 2" xfId="33310" xr:uid="{00000000-0005-0000-0000-00005C820000}"/>
    <cellStyle name="Percent 4 2 2 6 2 2 3" xfId="33311" xr:uid="{00000000-0005-0000-0000-00005D820000}"/>
    <cellStyle name="Percent 4 2 2 6 2 2 4" xfId="33312" xr:uid="{00000000-0005-0000-0000-00005E820000}"/>
    <cellStyle name="Percent 4 2 2 6 2 3" xfId="33313" xr:uid="{00000000-0005-0000-0000-00005F820000}"/>
    <cellStyle name="Percent 4 2 2 6 2 3 2" xfId="33314" xr:uid="{00000000-0005-0000-0000-000060820000}"/>
    <cellStyle name="Percent 4 2 2 6 2 3 3" xfId="33315" xr:uid="{00000000-0005-0000-0000-000061820000}"/>
    <cellStyle name="Percent 4 2 2 6 2 3 4" xfId="33316" xr:uid="{00000000-0005-0000-0000-000062820000}"/>
    <cellStyle name="Percent 4 2 2 6 2 4" xfId="33317" xr:uid="{00000000-0005-0000-0000-000063820000}"/>
    <cellStyle name="Percent 4 2 2 6 2 5" xfId="33318" xr:uid="{00000000-0005-0000-0000-000064820000}"/>
    <cellStyle name="Percent 4 2 2 6 2 6" xfId="33319" xr:uid="{00000000-0005-0000-0000-000065820000}"/>
    <cellStyle name="Percent 4 2 2 6 3" xfId="33320" xr:uid="{00000000-0005-0000-0000-000066820000}"/>
    <cellStyle name="Percent 4 2 2 6 3 2" xfId="33321" xr:uid="{00000000-0005-0000-0000-000067820000}"/>
    <cellStyle name="Percent 4 2 2 6 3 2 2" xfId="33322" xr:uid="{00000000-0005-0000-0000-000068820000}"/>
    <cellStyle name="Percent 4 2 2 6 3 2 3" xfId="33323" xr:uid="{00000000-0005-0000-0000-000069820000}"/>
    <cellStyle name="Percent 4 2 2 6 3 2 4" xfId="33324" xr:uid="{00000000-0005-0000-0000-00006A820000}"/>
    <cellStyle name="Percent 4 2 2 6 3 3" xfId="33325" xr:uid="{00000000-0005-0000-0000-00006B820000}"/>
    <cellStyle name="Percent 4 2 2 6 3 3 2" xfId="33326" xr:uid="{00000000-0005-0000-0000-00006C820000}"/>
    <cellStyle name="Percent 4 2 2 6 3 3 3" xfId="33327" xr:uid="{00000000-0005-0000-0000-00006D820000}"/>
    <cellStyle name="Percent 4 2 2 6 3 3 4" xfId="33328" xr:uid="{00000000-0005-0000-0000-00006E820000}"/>
    <cellStyle name="Percent 4 2 2 6 3 4" xfId="33329" xr:uid="{00000000-0005-0000-0000-00006F820000}"/>
    <cellStyle name="Percent 4 2 2 6 3 5" xfId="33330" xr:uid="{00000000-0005-0000-0000-000070820000}"/>
    <cellStyle name="Percent 4 2 2 6 3 6" xfId="33331" xr:uid="{00000000-0005-0000-0000-000071820000}"/>
    <cellStyle name="Percent 4 2 2 6 4" xfId="33332" xr:uid="{00000000-0005-0000-0000-000072820000}"/>
    <cellStyle name="Percent 4 2 2 6 4 2" xfId="33333" xr:uid="{00000000-0005-0000-0000-000073820000}"/>
    <cellStyle name="Percent 4 2 2 6 4 3" xfId="33334" xr:uid="{00000000-0005-0000-0000-000074820000}"/>
    <cellStyle name="Percent 4 2 2 6 4 4" xfId="33335" xr:uid="{00000000-0005-0000-0000-000075820000}"/>
    <cellStyle name="Percent 4 2 2 6 5" xfId="33336" xr:uid="{00000000-0005-0000-0000-000076820000}"/>
    <cellStyle name="Percent 4 2 2 6 5 2" xfId="33337" xr:uid="{00000000-0005-0000-0000-000077820000}"/>
    <cellStyle name="Percent 4 2 2 6 5 3" xfId="33338" xr:uid="{00000000-0005-0000-0000-000078820000}"/>
    <cellStyle name="Percent 4 2 2 6 5 4" xfId="33339" xr:uid="{00000000-0005-0000-0000-000079820000}"/>
    <cellStyle name="Percent 4 2 2 6 6" xfId="33340" xr:uid="{00000000-0005-0000-0000-00007A820000}"/>
    <cellStyle name="Percent 4 2 2 6 7" xfId="33341" xr:uid="{00000000-0005-0000-0000-00007B820000}"/>
    <cellStyle name="Percent 4 2 2 6 8" xfId="33342" xr:uid="{00000000-0005-0000-0000-00007C820000}"/>
    <cellStyle name="Percent 4 2 2 7" xfId="33343" xr:uid="{00000000-0005-0000-0000-00007D820000}"/>
    <cellStyle name="Percent 4 2 2 7 2" xfId="33344" xr:uid="{00000000-0005-0000-0000-00007E820000}"/>
    <cellStyle name="Percent 4 2 2 7 2 2" xfId="33345" xr:uid="{00000000-0005-0000-0000-00007F820000}"/>
    <cellStyle name="Percent 4 2 2 7 2 2 2" xfId="33346" xr:uid="{00000000-0005-0000-0000-000080820000}"/>
    <cellStyle name="Percent 4 2 2 7 2 2 3" xfId="33347" xr:uid="{00000000-0005-0000-0000-000081820000}"/>
    <cellStyle name="Percent 4 2 2 7 2 2 4" xfId="33348" xr:uid="{00000000-0005-0000-0000-000082820000}"/>
    <cellStyle name="Percent 4 2 2 7 2 3" xfId="33349" xr:uid="{00000000-0005-0000-0000-000083820000}"/>
    <cellStyle name="Percent 4 2 2 7 2 3 2" xfId="33350" xr:uid="{00000000-0005-0000-0000-000084820000}"/>
    <cellStyle name="Percent 4 2 2 7 2 3 3" xfId="33351" xr:uid="{00000000-0005-0000-0000-000085820000}"/>
    <cellStyle name="Percent 4 2 2 7 2 3 4" xfId="33352" xr:uid="{00000000-0005-0000-0000-000086820000}"/>
    <cellStyle name="Percent 4 2 2 7 2 4" xfId="33353" xr:uid="{00000000-0005-0000-0000-000087820000}"/>
    <cellStyle name="Percent 4 2 2 7 2 5" xfId="33354" xr:uid="{00000000-0005-0000-0000-000088820000}"/>
    <cellStyle name="Percent 4 2 2 7 2 6" xfId="33355" xr:uid="{00000000-0005-0000-0000-000089820000}"/>
    <cellStyle name="Percent 4 2 2 7 3" xfId="33356" xr:uid="{00000000-0005-0000-0000-00008A820000}"/>
    <cellStyle name="Percent 4 2 2 7 3 2" xfId="33357" xr:uid="{00000000-0005-0000-0000-00008B820000}"/>
    <cellStyle name="Percent 4 2 2 7 3 2 2" xfId="33358" xr:uid="{00000000-0005-0000-0000-00008C820000}"/>
    <cellStyle name="Percent 4 2 2 7 3 2 3" xfId="33359" xr:uid="{00000000-0005-0000-0000-00008D820000}"/>
    <cellStyle name="Percent 4 2 2 7 3 2 4" xfId="33360" xr:uid="{00000000-0005-0000-0000-00008E820000}"/>
    <cellStyle name="Percent 4 2 2 7 3 3" xfId="33361" xr:uid="{00000000-0005-0000-0000-00008F820000}"/>
    <cellStyle name="Percent 4 2 2 7 3 3 2" xfId="33362" xr:uid="{00000000-0005-0000-0000-000090820000}"/>
    <cellStyle name="Percent 4 2 2 7 3 3 3" xfId="33363" xr:uid="{00000000-0005-0000-0000-000091820000}"/>
    <cellStyle name="Percent 4 2 2 7 3 3 4" xfId="33364" xr:uid="{00000000-0005-0000-0000-000092820000}"/>
    <cellStyle name="Percent 4 2 2 7 3 4" xfId="33365" xr:uid="{00000000-0005-0000-0000-000093820000}"/>
    <cellStyle name="Percent 4 2 2 7 3 5" xfId="33366" xr:uid="{00000000-0005-0000-0000-000094820000}"/>
    <cellStyle name="Percent 4 2 2 7 3 6" xfId="33367" xr:uid="{00000000-0005-0000-0000-000095820000}"/>
    <cellStyle name="Percent 4 2 2 7 4" xfId="33368" xr:uid="{00000000-0005-0000-0000-000096820000}"/>
    <cellStyle name="Percent 4 2 2 7 4 2" xfId="33369" xr:uid="{00000000-0005-0000-0000-000097820000}"/>
    <cellStyle name="Percent 4 2 2 7 4 3" xfId="33370" xr:uid="{00000000-0005-0000-0000-000098820000}"/>
    <cellStyle name="Percent 4 2 2 7 4 4" xfId="33371" xr:uid="{00000000-0005-0000-0000-000099820000}"/>
    <cellStyle name="Percent 4 2 2 7 5" xfId="33372" xr:uid="{00000000-0005-0000-0000-00009A820000}"/>
    <cellStyle name="Percent 4 2 2 7 5 2" xfId="33373" xr:uid="{00000000-0005-0000-0000-00009B820000}"/>
    <cellStyle name="Percent 4 2 2 7 5 3" xfId="33374" xr:uid="{00000000-0005-0000-0000-00009C820000}"/>
    <cellStyle name="Percent 4 2 2 7 5 4" xfId="33375" xr:uid="{00000000-0005-0000-0000-00009D820000}"/>
    <cellStyle name="Percent 4 2 2 7 6" xfId="33376" xr:uid="{00000000-0005-0000-0000-00009E820000}"/>
    <cellStyle name="Percent 4 2 2 7 7" xfId="33377" xr:uid="{00000000-0005-0000-0000-00009F820000}"/>
    <cellStyle name="Percent 4 2 2 7 8" xfId="33378" xr:uid="{00000000-0005-0000-0000-0000A0820000}"/>
    <cellStyle name="Percent 4 2 2 8" xfId="33379" xr:uid="{00000000-0005-0000-0000-0000A1820000}"/>
    <cellStyle name="Percent 4 2 2 8 2" xfId="33380" xr:uid="{00000000-0005-0000-0000-0000A2820000}"/>
    <cellStyle name="Percent 4 2 2 8 2 2" xfId="33381" xr:uid="{00000000-0005-0000-0000-0000A3820000}"/>
    <cellStyle name="Percent 4 2 2 8 2 3" xfId="33382" xr:uid="{00000000-0005-0000-0000-0000A4820000}"/>
    <cellStyle name="Percent 4 2 2 8 2 4" xfId="33383" xr:uid="{00000000-0005-0000-0000-0000A5820000}"/>
    <cellStyle name="Percent 4 2 2 8 3" xfId="33384" xr:uid="{00000000-0005-0000-0000-0000A6820000}"/>
    <cellStyle name="Percent 4 2 2 8 3 2" xfId="33385" xr:uid="{00000000-0005-0000-0000-0000A7820000}"/>
    <cellStyle name="Percent 4 2 2 8 3 3" xfId="33386" xr:uid="{00000000-0005-0000-0000-0000A8820000}"/>
    <cellStyle name="Percent 4 2 2 8 3 4" xfId="33387" xr:uid="{00000000-0005-0000-0000-0000A9820000}"/>
    <cellStyle name="Percent 4 2 2 8 4" xfId="33388" xr:uid="{00000000-0005-0000-0000-0000AA820000}"/>
    <cellStyle name="Percent 4 2 2 8 5" xfId="33389" xr:uid="{00000000-0005-0000-0000-0000AB820000}"/>
    <cellStyle name="Percent 4 2 2 8 6" xfId="33390" xr:uid="{00000000-0005-0000-0000-0000AC820000}"/>
    <cellStyle name="Percent 4 2 2 9" xfId="33391" xr:uid="{00000000-0005-0000-0000-0000AD820000}"/>
    <cellStyle name="Percent 4 2 2 9 2" xfId="33392" xr:uid="{00000000-0005-0000-0000-0000AE820000}"/>
    <cellStyle name="Percent 4 2 2 9 2 2" xfId="33393" xr:uid="{00000000-0005-0000-0000-0000AF820000}"/>
    <cellStyle name="Percent 4 2 2 9 2 3" xfId="33394" xr:uid="{00000000-0005-0000-0000-0000B0820000}"/>
    <cellStyle name="Percent 4 2 2 9 2 4" xfId="33395" xr:uid="{00000000-0005-0000-0000-0000B1820000}"/>
    <cellStyle name="Percent 4 2 2 9 3" xfId="33396" xr:uid="{00000000-0005-0000-0000-0000B2820000}"/>
    <cellStyle name="Percent 4 2 2 9 3 2" xfId="33397" xr:uid="{00000000-0005-0000-0000-0000B3820000}"/>
    <cellStyle name="Percent 4 2 2 9 3 3" xfId="33398" xr:uid="{00000000-0005-0000-0000-0000B4820000}"/>
    <cellStyle name="Percent 4 2 2 9 3 4" xfId="33399" xr:uid="{00000000-0005-0000-0000-0000B5820000}"/>
    <cellStyle name="Percent 4 2 2 9 4" xfId="33400" xr:uid="{00000000-0005-0000-0000-0000B6820000}"/>
    <cellStyle name="Percent 4 2 2 9 5" xfId="33401" xr:uid="{00000000-0005-0000-0000-0000B7820000}"/>
    <cellStyle name="Percent 4 2 2 9 6" xfId="33402" xr:uid="{00000000-0005-0000-0000-0000B8820000}"/>
    <cellStyle name="Percent 4 2 3" xfId="33403" xr:uid="{00000000-0005-0000-0000-0000B9820000}"/>
    <cellStyle name="Percent 4 2 3 10" xfId="33404" xr:uid="{00000000-0005-0000-0000-0000BA820000}"/>
    <cellStyle name="Percent 4 2 3 10 2" xfId="33405" xr:uid="{00000000-0005-0000-0000-0000BB820000}"/>
    <cellStyle name="Percent 4 2 3 10 3" xfId="33406" xr:uid="{00000000-0005-0000-0000-0000BC820000}"/>
    <cellStyle name="Percent 4 2 3 10 4" xfId="33407" xr:uid="{00000000-0005-0000-0000-0000BD820000}"/>
    <cellStyle name="Percent 4 2 3 11" xfId="33408" xr:uid="{00000000-0005-0000-0000-0000BE820000}"/>
    <cellStyle name="Percent 4 2 3 11 2" xfId="33409" xr:uid="{00000000-0005-0000-0000-0000BF820000}"/>
    <cellStyle name="Percent 4 2 3 11 3" xfId="33410" xr:uid="{00000000-0005-0000-0000-0000C0820000}"/>
    <cellStyle name="Percent 4 2 3 11 4" xfId="33411" xr:uid="{00000000-0005-0000-0000-0000C1820000}"/>
    <cellStyle name="Percent 4 2 3 12" xfId="33412" xr:uid="{00000000-0005-0000-0000-0000C2820000}"/>
    <cellStyle name="Percent 4 2 3 13" xfId="33413" xr:uid="{00000000-0005-0000-0000-0000C3820000}"/>
    <cellStyle name="Percent 4 2 3 14" xfId="33414" xr:uid="{00000000-0005-0000-0000-0000C4820000}"/>
    <cellStyle name="Percent 4 2 3 15" xfId="33415" xr:uid="{00000000-0005-0000-0000-0000C5820000}"/>
    <cellStyle name="Percent 4 2 3 16" xfId="33416" xr:uid="{00000000-0005-0000-0000-0000C6820000}"/>
    <cellStyle name="Percent 4 2 3 2" xfId="33417" xr:uid="{00000000-0005-0000-0000-0000C7820000}"/>
    <cellStyle name="Percent 4 2 3 2 10" xfId="33418" xr:uid="{00000000-0005-0000-0000-0000C8820000}"/>
    <cellStyle name="Percent 4 2 3 2 11" xfId="33419" xr:uid="{00000000-0005-0000-0000-0000C9820000}"/>
    <cellStyle name="Percent 4 2 3 2 12" xfId="33420" xr:uid="{00000000-0005-0000-0000-0000CA820000}"/>
    <cellStyle name="Percent 4 2 3 2 2" xfId="33421" xr:uid="{00000000-0005-0000-0000-0000CB820000}"/>
    <cellStyle name="Percent 4 2 3 2 2 10" xfId="33422" xr:uid="{00000000-0005-0000-0000-0000CC820000}"/>
    <cellStyle name="Percent 4 2 3 2 2 2" xfId="33423" xr:uid="{00000000-0005-0000-0000-0000CD820000}"/>
    <cellStyle name="Percent 4 2 3 2 2 2 2" xfId="33424" xr:uid="{00000000-0005-0000-0000-0000CE820000}"/>
    <cellStyle name="Percent 4 2 3 2 2 2 2 2" xfId="33425" xr:uid="{00000000-0005-0000-0000-0000CF820000}"/>
    <cellStyle name="Percent 4 2 3 2 2 2 2 2 2" xfId="33426" xr:uid="{00000000-0005-0000-0000-0000D0820000}"/>
    <cellStyle name="Percent 4 2 3 2 2 2 2 2 3" xfId="33427" xr:uid="{00000000-0005-0000-0000-0000D1820000}"/>
    <cellStyle name="Percent 4 2 3 2 2 2 2 2 4" xfId="33428" xr:uid="{00000000-0005-0000-0000-0000D2820000}"/>
    <cellStyle name="Percent 4 2 3 2 2 2 2 3" xfId="33429" xr:uid="{00000000-0005-0000-0000-0000D3820000}"/>
    <cellStyle name="Percent 4 2 3 2 2 2 2 3 2" xfId="33430" xr:uid="{00000000-0005-0000-0000-0000D4820000}"/>
    <cellStyle name="Percent 4 2 3 2 2 2 2 3 3" xfId="33431" xr:uid="{00000000-0005-0000-0000-0000D5820000}"/>
    <cellStyle name="Percent 4 2 3 2 2 2 2 3 4" xfId="33432" xr:uid="{00000000-0005-0000-0000-0000D6820000}"/>
    <cellStyle name="Percent 4 2 3 2 2 2 2 4" xfId="33433" xr:uid="{00000000-0005-0000-0000-0000D7820000}"/>
    <cellStyle name="Percent 4 2 3 2 2 2 2 5" xfId="33434" xr:uid="{00000000-0005-0000-0000-0000D8820000}"/>
    <cellStyle name="Percent 4 2 3 2 2 2 2 6" xfId="33435" xr:uid="{00000000-0005-0000-0000-0000D9820000}"/>
    <cellStyle name="Percent 4 2 3 2 2 2 3" xfId="33436" xr:uid="{00000000-0005-0000-0000-0000DA820000}"/>
    <cellStyle name="Percent 4 2 3 2 2 2 3 2" xfId="33437" xr:uid="{00000000-0005-0000-0000-0000DB820000}"/>
    <cellStyle name="Percent 4 2 3 2 2 2 3 2 2" xfId="33438" xr:uid="{00000000-0005-0000-0000-0000DC820000}"/>
    <cellStyle name="Percent 4 2 3 2 2 2 3 2 3" xfId="33439" xr:uid="{00000000-0005-0000-0000-0000DD820000}"/>
    <cellStyle name="Percent 4 2 3 2 2 2 3 2 4" xfId="33440" xr:uid="{00000000-0005-0000-0000-0000DE820000}"/>
    <cellStyle name="Percent 4 2 3 2 2 2 3 3" xfId="33441" xr:uid="{00000000-0005-0000-0000-0000DF820000}"/>
    <cellStyle name="Percent 4 2 3 2 2 2 3 3 2" xfId="33442" xr:uid="{00000000-0005-0000-0000-0000E0820000}"/>
    <cellStyle name="Percent 4 2 3 2 2 2 3 3 3" xfId="33443" xr:uid="{00000000-0005-0000-0000-0000E1820000}"/>
    <cellStyle name="Percent 4 2 3 2 2 2 3 3 4" xfId="33444" xr:uid="{00000000-0005-0000-0000-0000E2820000}"/>
    <cellStyle name="Percent 4 2 3 2 2 2 3 4" xfId="33445" xr:uid="{00000000-0005-0000-0000-0000E3820000}"/>
    <cellStyle name="Percent 4 2 3 2 2 2 3 5" xfId="33446" xr:uid="{00000000-0005-0000-0000-0000E4820000}"/>
    <cellStyle name="Percent 4 2 3 2 2 2 3 6" xfId="33447" xr:uid="{00000000-0005-0000-0000-0000E5820000}"/>
    <cellStyle name="Percent 4 2 3 2 2 2 4" xfId="33448" xr:uid="{00000000-0005-0000-0000-0000E6820000}"/>
    <cellStyle name="Percent 4 2 3 2 2 2 4 2" xfId="33449" xr:uid="{00000000-0005-0000-0000-0000E7820000}"/>
    <cellStyle name="Percent 4 2 3 2 2 2 4 3" xfId="33450" xr:uid="{00000000-0005-0000-0000-0000E8820000}"/>
    <cellStyle name="Percent 4 2 3 2 2 2 4 4" xfId="33451" xr:uid="{00000000-0005-0000-0000-0000E9820000}"/>
    <cellStyle name="Percent 4 2 3 2 2 2 5" xfId="33452" xr:uid="{00000000-0005-0000-0000-0000EA820000}"/>
    <cellStyle name="Percent 4 2 3 2 2 2 5 2" xfId="33453" xr:uid="{00000000-0005-0000-0000-0000EB820000}"/>
    <cellStyle name="Percent 4 2 3 2 2 2 5 3" xfId="33454" xr:uid="{00000000-0005-0000-0000-0000EC820000}"/>
    <cellStyle name="Percent 4 2 3 2 2 2 5 4" xfId="33455" xr:uid="{00000000-0005-0000-0000-0000ED820000}"/>
    <cellStyle name="Percent 4 2 3 2 2 2 6" xfId="33456" xr:uid="{00000000-0005-0000-0000-0000EE820000}"/>
    <cellStyle name="Percent 4 2 3 2 2 2 7" xfId="33457" xr:uid="{00000000-0005-0000-0000-0000EF820000}"/>
    <cellStyle name="Percent 4 2 3 2 2 2 8" xfId="33458" xr:uid="{00000000-0005-0000-0000-0000F0820000}"/>
    <cellStyle name="Percent 4 2 3 2 2 3" xfId="33459" xr:uid="{00000000-0005-0000-0000-0000F1820000}"/>
    <cellStyle name="Percent 4 2 3 2 2 3 2" xfId="33460" xr:uid="{00000000-0005-0000-0000-0000F2820000}"/>
    <cellStyle name="Percent 4 2 3 2 2 3 2 2" xfId="33461" xr:uid="{00000000-0005-0000-0000-0000F3820000}"/>
    <cellStyle name="Percent 4 2 3 2 2 3 2 2 2" xfId="33462" xr:uid="{00000000-0005-0000-0000-0000F4820000}"/>
    <cellStyle name="Percent 4 2 3 2 2 3 2 2 3" xfId="33463" xr:uid="{00000000-0005-0000-0000-0000F5820000}"/>
    <cellStyle name="Percent 4 2 3 2 2 3 2 2 4" xfId="33464" xr:uid="{00000000-0005-0000-0000-0000F6820000}"/>
    <cellStyle name="Percent 4 2 3 2 2 3 2 3" xfId="33465" xr:uid="{00000000-0005-0000-0000-0000F7820000}"/>
    <cellStyle name="Percent 4 2 3 2 2 3 2 3 2" xfId="33466" xr:uid="{00000000-0005-0000-0000-0000F8820000}"/>
    <cellStyle name="Percent 4 2 3 2 2 3 2 3 3" xfId="33467" xr:uid="{00000000-0005-0000-0000-0000F9820000}"/>
    <cellStyle name="Percent 4 2 3 2 2 3 2 3 4" xfId="33468" xr:uid="{00000000-0005-0000-0000-0000FA820000}"/>
    <cellStyle name="Percent 4 2 3 2 2 3 2 4" xfId="33469" xr:uid="{00000000-0005-0000-0000-0000FB820000}"/>
    <cellStyle name="Percent 4 2 3 2 2 3 2 5" xfId="33470" xr:uid="{00000000-0005-0000-0000-0000FC820000}"/>
    <cellStyle name="Percent 4 2 3 2 2 3 2 6" xfId="33471" xr:uid="{00000000-0005-0000-0000-0000FD820000}"/>
    <cellStyle name="Percent 4 2 3 2 2 3 3" xfId="33472" xr:uid="{00000000-0005-0000-0000-0000FE820000}"/>
    <cellStyle name="Percent 4 2 3 2 2 3 3 2" xfId="33473" xr:uid="{00000000-0005-0000-0000-0000FF820000}"/>
    <cellStyle name="Percent 4 2 3 2 2 3 3 2 2" xfId="33474" xr:uid="{00000000-0005-0000-0000-000000830000}"/>
    <cellStyle name="Percent 4 2 3 2 2 3 3 2 3" xfId="33475" xr:uid="{00000000-0005-0000-0000-000001830000}"/>
    <cellStyle name="Percent 4 2 3 2 2 3 3 2 4" xfId="33476" xr:uid="{00000000-0005-0000-0000-000002830000}"/>
    <cellStyle name="Percent 4 2 3 2 2 3 3 3" xfId="33477" xr:uid="{00000000-0005-0000-0000-000003830000}"/>
    <cellStyle name="Percent 4 2 3 2 2 3 3 3 2" xfId="33478" xr:uid="{00000000-0005-0000-0000-000004830000}"/>
    <cellStyle name="Percent 4 2 3 2 2 3 3 3 3" xfId="33479" xr:uid="{00000000-0005-0000-0000-000005830000}"/>
    <cellStyle name="Percent 4 2 3 2 2 3 3 3 4" xfId="33480" xr:uid="{00000000-0005-0000-0000-000006830000}"/>
    <cellStyle name="Percent 4 2 3 2 2 3 3 4" xfId="33481" xr:uid="{00000000-0005-0000-0000-000007830000}"/>
    <cellStyle name="Percent 4 2 3 2 2 3 3 5" xfId="33482" xr:uid="{00000000-0005-0000-0000-000008830000}"/>
    <cellStyle name="Percent 4 2 3 2 2 3 3 6" xfId="33483" xr:uid="{00000000-0005-0000-0000-000009830000}"/>
    <cellStyle name="Percent 4 2 3 2 2 3 4" xfId="33484" xr:uid="{00000000-0005-0000-0000-00000A830000}"/>
    <cellStyle name="Percent 4 2 3 2 2 3 4 2" xfId="33485" xr:uid="{00000000-0005-0000-0000-00000B830000}"/>
    <cellStyle name="Percent 4 2 3 2 2 3 4 3" xfId="33486" xr:uid="{00000000-0005-0000-0000-00000C830000}"/>
    <cellStyle name="Percent 4 2 3 2 2 3 4 4" xfId="33487" xr:uid="{00000000-0005-0000-0000-00000D830000}"/>
    <cellStyle name="Percent 4 2 3 2 2 3 5" xfId="33488" xr:uid="{00000000-0005-0000-0000-00000E830000}"/>
    <cellStyle name="Percent 4 2 3 2 2 3 5 2" xfId="33489" xr:uid="{00000000-0005-0000-0000-00000F830000}"/>
    <cellStyle name="Percent 4 2 3 2 2 3 5 3" xfId="33490" xr:uid="{00000000-0005-0000-0000-000010830000}"/>
    <cellStyle name="Percent 4 2 3 2 2 3 5 4" xfId="33491" xr:uid="{00000000-0005-0000-0000-000011830000}"/>
    <cellStyle name="Percent 4 2 3 2 2 3 6" xfId="33492" xr:uid="{00000000-0005-0000-0000-000012830000}"/>
    <cellStyle name="Percent 4 2 3 2 2 3 7" xfId="33493" xr:uid="{00000000-0005-0000-0000-000013830000}"/>
    <cellStyle name="Percent 4 2 3 2 2 3 8" xfId="33494" xr:uid="{00000000-0005-0000-0000-000014830000}"/>
    <cellStyle name="Percent 4 2 3 2 2 4" xfId="33495" xr:uid="{00000000-0005-0000-0000-000015830000}"/>
    <cellStyle name="Percent 4 2 3 2 2 4 2" xfId="33496" xr:uid="{00000000-0005-0000-0000-000016830000}"/>
    <cellStyle name="Percent 4 2 3 2 2 4 2 2" xfId="33497" xr:uid="{00000000-0005-0000-0000-000017830000}"/>
    <cellStyle name="Percent 4 2 3 2 2 4 2 3" xfId="33498" xr:uid="{00000000-0005-0000-0000-000018830000}"/>
    <cellStyle name="Percent 4 2 3 2 2 4 2 4" xfId="33499" xr:uid="{00000000-0005-0000-0000-000019830000}"/>
    <cellStyle name="Percent 4 2 3 2 2 4 3" xfId="33500" xr:uid="{00000000-0005-0000-0000-00001A830000}"/>
    <cellStyle name="Percent 4 2 3 2 2 4 3 2" xfId="33501" xr:uid="{00000000-0005-0000-0000-00001B830000}"/>
    <cellStyle name="Percent 4 2 3 2 2 4 3 3" xfId="33502" xr:uid="{00000000-0005-0000-0000-00001C830000}"/>
    <cellStyle name="Percent 4 2 3 2 2 4 3 4" xfId="33503" xr:uid="{00000000-0005-0000-0000-00001D830000}"/>
    <cellStyle name="Percent 4 2 3 2 2 4 4" xfId="33504" xr:uid="{00000000-0005-0000-0000-00001E830000}"/>
    <cellStyle name="Percent 4 2 3 2 2 4 5" xfId="33505" xr:uid="{00000000-0005-0000-0000-00001F830000}"/>
    <cellStyle name="Percent 4 2 3 2 2 4 6" xfId="33506" xr:uid="{00000000-0005-0000-0000-000020830000}"/>
    <cellStyle name="Percent 4 2 3 2 2 5" xfId="33507" xr:uid="{00000000-0005-0000-0000-000021830000}"/>
    <cellStyle name="Percent 4 2 3 2 2 5 2" xfId="33508" xr:uid="{00000000-0005-0000-0000-000022830000}"/>
    <cellStyle name="Percent 4 2 3 2 2 5 2 2" xfId="33509" xr:uid="{00000000-0005-0000-0000-000023830000}"/>
    <cellStyle name="Percent 4 2 3 2 2 5 2 3" xfId="33510" xr:uid="{00000000-0005-0000-0000-000024830000}"/>
    <cellStyle name="Percent 4 2 3 2 2 5 2 4" xfId="33511" xr:uid="{00000000-0005-0000-0000-000025830000}"/>
    <cellStyle name="Percent 4 2 3 2 2 5 3" xfId="33512" xr:uid="{00000000-0005-0000-0000-000026830000}"/>
    <cellStyle name="Percent 4 2 3 2 2 5 3 2" xfId="33513" xr:uid="{00000000-0005-0000-0000-000027830000}"/>
    <cellStyle name="Percent 4 2 3 2 2 5 3 3" xfId="33514" xr:uid="{00000000-0005-0000-0000-000028830000}"/>
    <cellStyle name="Percent 4 2 3 2 2 5 3 4" xfId="33515" xr:uid="{00000000-0005-0000-0000-000029830000}"/>
    <cellStyle name="Percent 4 2 3 2 2 5 4" xfId="33516" xr:uid="{00000000-0005-0000-0000-00002A830000}"/>
    <cellStyle name="Percent 4 2 3 2 2 5 5" xfId="33517" xr:uid="{00000000-0005-0000-0000-00002B830000}"/>
    <cellStyle name="Percent 4 2 3 2 2 5 6" xfId="33518" xr:uid="{00000000-0005-0000-0000-00002C830000}"/>
    <cellStyle name="Percent 4 2 3 2 2 6" xfId="33519" xr:uid="{00000000-0005-0000-0000-00002D830000}"/>
    <cellStyle name="Percent 4 2 3 2 2 6 2" xfId="33520" xr:uid="{00000000-0005-0000-0000-00002E830000}"/>
    <cellStyle name="Percent 4 2 3 2 2 6 3" xfId="33521" xr:uid="{00000000-0005-0000-0000-00002F830000}"/>
    <cellStyle name="Percent 4 2 3 2 2 6 4" xfId="33522" xr:uid="{00000000-0005-0000-0000-000030830000}"/>
    <cellStyle name="Percent 4 2 3 2 2 7" xfId="33523" xr:uid="{00000000-0005-0000-0000-000031830000}"/>
    <cellStyle name="Percent 4 2 3 2 2 7 2" xfId="33524" xr:uid="{00000000-0005-0000-0000-000032830000}"/>
    <cellStyle name="Percent 4 2 3 2 2 7 3" xfId="33525" xr:uid="{00000000-0005-0000-0000-000033830000}"/>
    <cellStyle name="Percent 4 2 3 2 2 7 4" xfId="33526" xr:uid="{00000000-0005-0000-0000-000034830000}"/>
    <cellStyle name="Percent 4 2 3 2 2 8" xfId="33527" xr:uid="{00000000-0005-0000-0000-000035830000}"/>
    <cellStyle name="Percent 4 2 3 2 2 9" xfId="33528" xr:uid="{00000000-0005-0000-0000-000036830000}"/>
    <cellStyle name="Percent 4 2 3 2 3" xfId="33529" xr:uid="{00000000-0005-0000-0000-000037830000}"/>
    <cellStyle name="Percent 4 2 3 2 3 2" xfId="33530" xr:uid="{00000000-0005-0000-0000-000038830000}"/>
    <cellStyle name="Percent 4 2 3 2 3 2 2" xfId="33531" xr:uid="{00000000-0005-0000-0000-000039830000}"/>
    <cellStyle name="Percent 4 2 3 2 3 2 2 2" xfId="33532" xr:uid="{00000000-0005-0000-0000-00003A830000}"/>
    <cellStyle name="Percent 4 2 3 2 3 2 2 3" xfId="33533" xr:uid="{00000000-0005-0000-0000-00003B830000}"/>
    <cellStyle name="Percent 4 2 3 2 3 2 2 4" xfId="33534" xr:uid="{00000000-0005-0000-0000-00003C830000}"/>
    <cellStyle name="Percent 4 2 3 2 3 2 3" xfId="33535" xr:uid="{00000000-0005-0000-0000-00003D830000}"/>
    <cellStyle name="Percent 4 2 3 2 3 2 3 2" xfId="33536" xr:uid="{00000000-0005-0000-0000-00003E830000}"/>
    <cellStyle name="Percent 4 2 3 2 3 2 3 3" xfId="33537" xr:uid="{00000000-0005-0000-0000-00003F830000}"/>
    <cellStyle name="Percent 4 2 3 2 3 2 3 4" xfId="33538" xr:uid="{00000000-0005-0000-0000-000040830000}"/>
    <cellStyle name="Percent 4 2 3 2 3 2 4" xfId="33539" xr:uid="{00000000-0005-0000-0000-000041830000}"/>
    <cellStyle name="Percent 4 2 3 2 3 2 5" xfId="33540" xr:uid="{00000000-0005-0000-0000-000042830000}"/>
    <cellStyle name="Percent 4 2 3 2 3 2 6" xfId="33541" xr:uid="{00000000-0005-0000-0000-000043830000}"/>
    <cellStyle name="Percent 4 2 3 2 3 3" xfId="33542" xr:uid="{00000000-0005-0000-0000-000044830000}"/>
    <cellStyle name="Percent 4 2 3 2 3 3 2" xfId="33543" xr:uid="{00000000-0005-0000-0000-000045830000}"/>
    <cellStyle name="Percent 4 2 3 2 3 3 2 2" xfId="33544" xr:uid="{00000000-0005-0000-0000-000046830000}"/>
    <cellStyle name="Percent 4 2 3 2 3 3 2 3" xfId="33545" xr:uid="{00000000-0005-0000-0000-000047830000}"/>
    <cellStyle name="Percent 4 2 3 2 3 3 2 4" xfId="33546" xr:uid="{00000000-0005-0000-0000-000048830000}"/>
    <cellStyle name="Percent 4 2 3 2 3 3 3" xfId="33547" xr:uid="{00000000-0005-0000-0000-000049830000}"/>
    <cellStyle name="Percent 4 2 3 2 3 3 3 2" xfId="33548" xr:uid="{00000000-0005-0000-0000-00004A830000}"/>
    <cellStyle name="Percent 4 2 3 2 3 3 3 3" xfId="33549" xr:uid="{00000000-0005-0000-0000-00004B830000}"/>
    <cellStyle name="Percent 4 2 3 2 3 3 3 4" xfId="33550" xr:uid="{00000000-0005-0000-0000-00004C830000}"/>
    <cellStyle name="Percent 4 2 3 2 3 3 4" xfId="33551" xr:uid="{00000000-0005-0000-0000-00004D830000}"/>
    <cellStyle name="Percent 4 2 3 2 3 3 5" xfId="33552" xr:uid="{00000000-0005-0000-0000-00004E830000}"/>
    <cellStyle name="Percent 4 2 3 2 3 3 6" xfId="33553" xr:uid="{00000000-0005-0000-0000-00004F830000}"/>
    <cellStyle name="Percent 4 2 3 2 3 4" xfId="33554" xr:uid="{00000000-0005-0000-0000-000050830000}"/>
    <cellStyle name="Percent 4 2 3 2 3 4 2" xfId="33555" xr:uid="{00000000-0005-0000-0000-000051830000}"/>
    <cellStyle name="Percent 4 2 3 2 3 4 3" xfId="33556" xr:uid="{00000000-0005-0000-0000-000052830000}"/>
    <cellStyle name="Percent 4 2 3 2 3 4 4" xfId="33557" xr:uid="{00000000-0005-0000-0000-000053830000}"/>
    <cellStyle name="Percent 4 2 3 2 3 5" xfId="33558" xr:uid="{00000000-0005-0000-0000-000054830000}"/>
    <cellStyle name="Percent 4 2 3 2 3 5 2" xfId="33559" xr:uid="{00000000-0005-0000-0000-000055830000}"/>
    <cellStyle name="Percent 4 2 3 2 3 5 3" xfId="33560" xr:uid="{00000000-0005-0000-0000-000056830000}"/>
    <cellStyle name="Percent 4 2 3 2 3 5 4" xfId="33561" xr:uid="{00000000-0005-0000-0000-000057830000}"/>
    <cellStyle name="Percent 4 2 3 2 3 6" xfId="33562" xr:uid="{00000000-0005-0000-0000-000058830000}"/>
    <cellStyle name="Percent 4 2 3 2 3 7" xfId="33563" xr:uid="{00000000-0005-0000-0000-000059830000}"/>
    <cellStyle name="Percent 4 2 3 2 3 8" xfId="33564" xr:uid="{00000000-0005-0000-0000-00005A830000}"/>
    <cellStyle name="Percent 4 2 3 2 4" xfId="33565" xr:uid="{00000000-0005-0000-0000-00005B830000}"/>
    <cellStyle name="Percent 4 2 3 2 4 2" xfId="33566" xr:uid="{00000000-0005-0000-0000-00005C830000}"/>
    <cellStyle name="Percent 4 2 3 2 4 2 2" xfId="33567" xr:uid="{00000000-0005-0000-0000-00005D830000}"/>
    <cellStyle name="Percent 4 2 3 2 4 2 2 2" xfId="33568" xr:uid="{00000000-0005-0000-0000-00005E830000}"/>
    <cellStyle name="Percent 4 2 3 2 4 2 2 3" xfId="33569" xr:uid="{00000000-0005-0000-0000-00005F830000}"/>
    <cellStyle name="Percent 4 2 3 2 4 2 2 4" xfId="33570" xr:uid="{00000000-0005-0000-0000-000060830000}"/>
    <cellStyle name="Percent 4 2 3 2 4 2 3" xfId="33571" xr:uid="{00000000-0005-0000-0000-000061830000}"/>
    <cellStyle name="Percent 4 2 3 2 4 2 3 2" xfId="33572" xr:uid="{00000000-0005-0000-0000-000062830000}"/>
    <cellStyle name="Percent 4 2 3 2 4 2 3 3" xfId="33573" xr:uid="{00000000-0005-0000-0000-000063830000}"/>
    <cellStyle name="Percent 4 2 3 2 4 2 3 4" xfId="33574" xr:uid="{00000000-0005-0000-0000-000064830000}"/>
    <cellStyle name="Percent 4 2 3 2 4 2 4" xfId="33575" xr:uid="{00000000-0005-0000-0000-000065830000}"/>
    <cellStyle name="Percent 4 2 3 2 4 2 5" xfId="33576" xr:uid="{00000000-0005-0000-0000-000066830000}"/>
    <cellStyle name="Percent 4 2 3 2 4 2 6" xfId="33577" xr:uid="{00000000-0005-0000-0000-000067830000}"/>
    <cellStyle name="Percent 4 2 3 2 4 3" xfId="33578" xr:uid="{00000000-0005-0000-0000-000068830000}"/>
    <cellStyle name="Percent 4 2 3 2 4 3 2" xfId="33579" xr:uid="{00000000-0005-0000-0000-000069830000}"/>
    <cellStyle name="Percent 4 2 3 2 4 3 2 2" xfId="33580" xr:uid="{00000000-0005-0000-0000-00006A830000}"/>
    <cellStyle name="Percent 4 2 3 2 4 3 2 3" xfId="33581" xr:uid="{00000000-0005-0000-0000-00006B830000}"/>
    <cellStyle name="Percent 4 2 3 2 4 3 2 4" xfId="33582" xr:uid="{00000000-0005-0000-0000-00006C830000}"/>
    <cellStyle name="Percent 4 2 3 2 4 3 3" xfId="33583" xr:uid="{00000000-0005-0000-0000-00006D830000}"/>
    <cellStyle name="Percent 4 2 3 2 4 3 3 2" xfId="33584" xr:uid="{00000000-0005-0000-0000-00006E830000}"/>
    <cellStyle name="Percent 4 2 3 2 4 3 3 3" xfId="33585" xr:uid="{00000000-0005-0000-0000-00006F830000}"/>
    <cellStyle name="Percent 4 2 3 2 4 3 3 4" xfId="33586" xr:uid="{00000000-0005-0000-0000-000070830000}"/>
    <cellStyle name="Percent 4 2 3 2 4 3 4" xfId="33587" xr:uid="{00000000-0005-0000-0000-000071830000}"/>
    <cellStyle name="Percent 4 2 3 2 4 3 5" xfId="33588" xr:uid="{00000000-0005-0000-0000-000072830000}"/>
    <cellStyle name="Percent 4 2 3 2 4 3 6" xfId="33589" xr:uid="{00000000-0005-0000-0000-000073830000}"/>
    <cellStyle name="Percent 4 2 3 2 4 4" xfId="33590" xr:uid="{00000000-0005-0000-0000-000074830000}"/>
    <cellStyle name="Percent 4 2 3 2 4 4 2" xfId="33591" xr:uid="{00000000-0005-0000-0000-000075830000}"/>
    <cellStyle name="Percent 4 2 3 2 4 4 3" xfId="33592" xr:uid="{00000000-0005-0000-0000-000076830000}"/>
    <cellStyle name="Percent 4 2 3 2 4 4 4" xfId="33593" xr:uid="{00000000-0005-0000-0000-000077830000}"/>
    <cellStyle name="Percent 4 2 3 2 4 5" xfId="33594" xr:uid="{00000000-0005-0000-0000-000078830000}"/>
    <cellStyle name="Percent 4 2 3 2 4 5 2" xfId="33595" xr:uid="{00000000-0005-0000-0000-000079830000}"/>
    <cellStyle name="Percent 4 2 3 2 4 5 3" xfId="33596" xr:uid="{00000000-0005-0000-0000-00007A830000}"/>
    <cellStyle name="Percent 4 2 3 2 4 5 4" xfId="33597" xr:uid="{00000000-0005-0000-0000-00007B830000}"/>
    <cellStyle name="Percent 4 2 3 2 4 6" xfId="33598" xr:uid="{00000000-0005-0000-0000-00007C830000}"/>
    <cellStyle name="Percent 4 2 3 2 4 7" xfId="33599" xr:uid="{00000000-0005-0000-0000-00007D830000}"/>
    <cellStyle name="Percent 4 2 3 2 4 8" xfId="33600" xr:uid="{00000000-0005-0000-0000-00007E830000}"/>
    <cellStyle name="Percent 4 2 3 2 5" xfId="33601" xr:uid="{00000000-0005-0000-0000-00007F830000}"/>
    <cellStyle name="Percent 4 2 3 2 5 2" xfId="33602" xr:uid="{00000000-0005-0000-0000-000080830000}"/>
    <cellStyle name="Percent 4 2 3 2 5 2 2" xfId="33603" xr:uid="{00000000-0005-0000-0000-000081830000}"/>
    <cellStyle name="Percent 4 2 3 2 5 2 2 2" xfId="33604" xr:uid="{00000000-0005-0000-0000-000082830000}"/>
    <cellStyle name="Percent 4 2 3 2 5 2 2 3" xfId="33605" xr:uid="{00000000-0005-0000-0000-000083830000}"/>
    <cellStyle name="Percent 4 2 3 2 5 2 2 4" xfId="33606" xr:uid="{00000000-0005-0000-0000-000084830000}"/>
    <cellStyle name="Percent 4 2 3 2 5 2 3" xfId="33607" xr:uid="{00000000-0005-0000-0000-000085830000}"/>
    <cellStyle name="Percent 4 2 3 2 5 2 3 2" xfId="33608" xr:uid="{00000000-0005-0000-0000-000086830000}"/>
    <cellStyle name="Percent 4 2 3 2 5 2 3 3" xfId="33609" xr:uid="{00000000-0005-0000-0000-000087830000}"/>
    <cellStyle name="Percent 4 2 3 2 5 2 3 4" xfId="33610" xr:uid="{00000000-0005-0000-0000-000088830000}"/>
    <cellStyle name="Percent 4 2 3 2 5 2 4" xfId="33611" xr:uid="{00000000-0005-0000-0000-000089830000}"/>
    <cellStyle name="Percent 4 2 3 2 5 2 5" xfId="33612" xr:uid="{00000000-0005-0000-0000-00008A830000}"/>
    <cellStyle name="Percent 4 2 3 2 5 2 6" xfId="33613" xr:uid="{00000000-0005-0000-0000-00008B830000}"/>
    <cellStyle name="Percent 4 2 3 2 5 3" xfId="33614" xr:uid="{00000000-0005-0000-0000-00008C830000}"/>
    <cellStyle name="Percent 4 2 3 2 5 3 2" xfId="33615" xr:uid="{00000000-0005-0000-0000-00008D830000}"/>
    <cellStyle name="Percent 4 2 3 2 5 3 2 2" xfId="33616" xr:uid="{00000000-0005-0000-0000-00008E830000}"/>
    <cellStyle name="Percent 4 2 3 2 5 3 2 3" xfId="33617" xr:uid="{00000000-0005-0000-0000-00008F830000}"/>
    <cellStyle name="Percent 4 2 3 2 5 3 2 4" xfId="33618" xr:uid="{00000000-0005-0000-0000-000090830000}"/>
    <cellStyle name="Percent 4 2 3 2 5 3 3" xfId="33619" xr:uid="{00000000-0005-0000-0000-000091830000}"/>
    <cellStyle name="Percent 4 2 3 2 5 3 3 2" xfId="33620" xr:uid="{00000000-0005-0000-0000-000092830000}"/>
    <cellStyle name="Percent 4 2 3 2 5 3 3 3" xfId="33621" xr:uid="{00000000-0005-0000-0000-000093830000}"/>
    <cellStyle name="Percent 4 2 3 2 5 3 3 4" xfId="33622" xr:uid="{00000000-0005-0000-0000-000094830000}"/>
    <cellStyle name="Percent 4 2 3 2 5 3 4" xfId="33623" xr:uid="{00000000-0005-0000-0000-000095830000}"/>
    <cellStyle name="Percent 4 2 3 2 5 3 5" xfId="33624" xr:uid="{00000000-0005-0000-0000-000096830000}"/>
    <cellStyle name="Percent 4 2 3 2 5 3 6" xfId="33625" xr:uid="{00000000-0005-0000-0000-000097830000}"/>
    <cellStyle name="Percent 4 2 3 2 5 4" xfId="33626" xr:uid="{00000000-0005-0000-0000-000098830000}"/>
    <cellStyle name="Percent 4 2 3 2 5 4 2" xfId="33627" xr:uid="{00000000-0005-0000-0000-000099830000}"/>
    <cellStyle name="Percent 4 2 3 2 5 4 3" xfId="33628" xr:uid="{00000000-0005-0000-0000-00009A830000}"/>
    <cellStyle name="Percent 4 2 3 2 5 4 4" xfId="33629" xr:uid="{00000000-0005-0000-0000-00009B830000}"/>
    <cellStyle name="Percent 4 2 3 2 5 5" xfId="33630" xr:uid="{00000000-0005-0000-0000-00009C830000}"/>
    <cellStyle name="Percent 4 2 3 2 5 5 2" xfId="33631" xr:uid="{00000000-0005-0000-0000-00009D830000}"/>
    <cellStyle name="Percent 4 2 3 2 5 5 3" xfId="33632" xr:uid="{00000000-0005-0000-0000-00009E830000}"/>
    <cellStyle name="Percent 4 2 3 2 5 5 4" xfId="33633" xr:uid="{00000000-0005-0000-0000-00009F830000}"/>
    <cellStyle name="Percent 4 2 3 2 5 6" xfId="33634" xr:uid="{00000000-0005-0000-0000-0000A0830000}"/>
    <cellStyle name="Percent 4 2 3 2 5 7" xfId="33635" xr:uid="{00000000-0005-0000-0000-0000A1830000}"/>
    <cellStyle name="Percent 4 2 3 2 5 8" xfId="33636" xr:uid="{00000000-0005-0000-0000-0000A2830000}"/>
    <cellStyle name="Percent 4 2 3 2 6" xfId="33637" xr:uid="{00000000-0005-0000-0000-0000A3830000}"/>
    <cellStyle name="Percent 4 2 3 2 6 2" xfId="33638" xr:uid="{00000000-0005-0000-0000-0000A4830000}"/>
    <cellStyle name="Percent 4 2 3 2 6 2 2" xfId="33639" xr:uid="{00000000-0005-0000-0000-0000A5830000}"/>
    <cellStyle name="Percent 4 2 3 2 6 2 3" xfId="33640" xr:uid="{00000000-0005-0000-0000-0000A6830000}"/>
    <cellStyle name="Percent 4 2 3 2 6 2 4" xfId="33641" xr:uid="{00000000-0005-0000-0000-0000A7830000}"/>
    <cellStyle name="Percent 4 2 3 2 6 3" xfId="33642" xr:uid="{00000000-0005-0000-0000-0000A8830000}"/>
    <cellStyle name="Percent 4 2 3 2 6 3 2" xfId="33643" xr:uid="{00000000-0005-0000-0000-0000A9830000}"/>
    <cellStyle name="Percent 4 2 3 2 6 3 3" xfId="33644" xr:uid="{00000000-0005-0000-0000-0000AA830000}"/>
    <cellStyle name="Percent 4 2 3 2 6 3 4" xfId="33645" xr:uid="{00000000-0005-0000-0000-0000AB830000}"/>
    <cellStyle name="Percent 4 2 3 2 6 4" xfId="33646" xr:uid="{00000000-0005-0000-0000-0000AC830000}"/>
    <cellStyle name="Percent 4 2 3 2 6 5" xfId="33647" xr:uid="{00000000-0005-0000-0000-0000AD830000}"/>
    <cellStyle name="Percent 4 2 3 2 6 6" xfId="33648" xr:uid="{00000000-0005-0000-0000-0000AE830000}"/>
    <cellStyle name="Percent 4 2 3 2 7" xfId="33649" xr:uid="{00000000-0005-0000-0000-0000AF830000}"/>
    <cellStyle name="Percent 4 2 3 2 7 2" xfId="33650" xr:uid="{00000000-0005-0000-0000-0000B0830000}"/>
    <cellStyle name="Percent 4 2 3 2 7 2 2" xfId="33651" xr:uid="{00000000-0005-0000-0000-0000B1830000}"/>
    <cellStyle name="Percent 4 2 3 2 7 2 3" xfId="33652" xr:uid="{00000000-0005-0000-0000-0000B2830000}"/>
    <cellStyle name="Percent 4 2 3 2 7 2 4" xfId="33653" xr:uid="{00000000-0005-0000-0000-0000B3830000}"/>
    <cellStyle name="Percent 4 2 3 2 7 3" xfId="33654" xr:uid="{00000000-0005-0000-0000-0000B4830000}"/>
    <cellStyle name="Percent 4 2 3 2 7 3 2" xfId="33655" xr:uid="{00000000-0005-0000-0000-0000B5830000}"/>
    <cellStyle name="Percent 4 2 3 2 7 3 3" xfId="33656" xr:uid="{00000000-0005-0000-0000-0000B6830000}"/>
    <cellStyle name="Percent 4 2 3 2 7 3 4" xfId="33657" xr:uid="{00000000-0005-0000-0000-0000B7830000}"/>
    <cellStyle name="Percent 4 2 3 2 7 4" xfId="33658" xr:uid="{00000000-0005-0000-0000-0000B8830000}"/>
    <cellStyle name="Percent 4 2 3 2 7 5" xfId="33659" xr:uid="{00000000-0005-0000-0000-0000B9830000}"/>
    <cellStyle name="Percent 4 2 3 2 7 6" xfId="33660" xr:uid="{00000000-0005-0000-0000-0000BA830000}"/>
    <cellStyle name="Percent 4 2 3 2 8" xfId="33661" xr:uid="{00000000-0005-0000-0000-0000BB830000}"/>
    <cellStyle name="Percent 4 2 3 2 8 2" xfId="33662" xr:uid="{00000000-0005-0000-0000-0000BC830000}"/>
    <cellStyle name="Percent 4 2 3 2 8 3" xfId="33663" xr:uid="{00000000-0005-0000-0000-0000BD830000}"/>
    <cellStyle name="Percent 4 2 3 2 8 4" xfId="33664" xr:uid="{00000000-0005-0000-0000-0000BE830000}"/>
    <cellStyle name="Percent 4 2 3 2 9" xfId="33665" xr:uid="{00000000-0005-0000-0000-0000BF830000}"/>
    <cellStyle name="Percent 4 2 3 2 9 2" xfId="33666" xr:uid="{00000000-0005-0000-0000-0000C0830000}"/>
    <cellStyle name="Percent 4 2 3 2 9 3" xfId="33667" xr:uid="{00000000-0005-0000-0000-0000C1830000}"/>
    <cellStyle name="Percent 4 2 3 2 9 4" xfId="33668" xr:uid="{00000000-0005-0000-0000-0000C2830000}"/>
    <cellStyle name="Percent 4 2 3 3" xfId="33669" xr:uid="{00000000-0005-0000-0000-0000C3830000}"/>
    <cellStyle name="Percent 4 2 3 3 10" xfId="33670" xr:uid="{00000000-0005-0000-0000-0000C4830000}"/>
    <cellStyle name="Percent 4 2 3 3 2" xfId="33671" xr:uid="{00000000-0005-0000-0000-0000C5830000}"/>
    <cellStyle name="Percent 4 2 3 3 2 2" xfId="33672" xr:uid="{00000000-0005-0000-0000-0000C6830000}"/>
    <cellStyle name="Percent 4 2 3 3 2 2 2" xfId="33673" xr:uid="{00000000-0005-0000-0000-0000C7830000}"/>
    <cellStyle name="Percent 4 2 3 3 2 2 2 2" xfId="33674" xr:uid="{00000000-0005-0000-0000-0000C8830000}"/>
    <cellStyle name="Percent 4 2 3 3 2 2 2 3" xfId="33675" xr:uid="{00000000-0005-0000-0000-0000C9830000}"/>
    <cellStyle name="Percent 4 2 3 3 2 2 2 4" xfId="33676" xr:uid="{00000000-0005-0000-0000-0000CA830000}"/>
    <cellStyle name="Percent 4 2 3 3 2 2 3" xfId="33677" xr:uid="{00000000-0005-0000-0000-0000CB830000}"/>
    <cellStyle name="Percent 4 2 3 3 2 2 3 2" xfId="33678" xr:uid="{00000000-0005-0000-0000-0000CC830000}"/>
    <cellStyle name="Percent 4 2 3 3 2 2 3 3" xfId="33679" xr:uid="{00000000-0005-0000-0000-0000CD830000}"/>
    <cellStyle name="Percent 4 2 3 3 2 2 3 4" xfId="33680" xr:uid="{00000000-0005-0000-0000-0000CE830000}"/>
    <cellStyle name="Percent 4 2 3 3 2 2 4" xfId="33681" xr:uid="{00000000-0005-0000-0000-0000CF830000}"/>
    <cellStyle name="Percent 4 2 3 3 2 2 5" xfId="33682" xr:uid="{00000000-0005-0000-0000-0000D0830000}"/>
    <cellStyle name="Percent 4 2 3 3 2 2 6" xfId="33683" xr:uid="{00000000-0005-0000-0000-0000D1830000}"/>
    <cellStyle name="Percent 4 2 3 3 2 3" xfId="33684" xr:uid="{00000000-0005-0000-0000-0000D2830000}"/>
    <cellStyle name="Percent 4 2 3 3 2 3 2" xfId="33685" xr:uid="{00000000-0005-0000-0000-0000D3830000}"/>
    <cellStyle name="Percent 4 2 3 3 2 3 2 2" xfId="33686" xr:uid="{00000000-0005-0000-0000-0000D4830000}"/>
    <cellStyle name="Percent 4 2 3 3 2 3 2 3" xfId="33687" xr:uid="{00000000-0005-0000-0000-0000D5830000}"/>
    <cellStyle name="Percent 4 2 3 3 2 3 2 4" xfId="33688" xr:uid="{00000000-0005-0000-0000-0000D6830000}"/>
    <cellStyle name="Percent 4 2 3 3 2 3 3" xfId="33689" xr:uid="{00000000-0005-0000-0000-0000D7830000}"/>
    <cellStyle name="Percent 4 2 3 3 2 3 3 2" xfId="33690" xr:uid="{00000000-0005-0000-0000-0000D8830000}"/>
    <cellStyle name="Percent 4 2 3 3 2 3 3 3" xfId="33691" xr:uid="{00000000-0005-0000-0000-0000D9830000}"/>
    <cellStyle name="Percent 4 2 3 3 2 3 3 4" xfId="33692" xr:uid="{00000000-0005-0000-0000-0000DA830000}"/>
    <cellStyle name="Percent 4 2 3 3 2 3 4" xfId="33693" xr:uid="{00000000-0005-0000-0000-0000DB830000}"/>
    <cellStyle name="Percent 4 2 3 3 2 3 5" xfId="33694" xr:uid="{00000000-0005-0000-0000-0000DC830000}"/>
    <cellStyle name="Percent 4 2 3 3 2 3 6" xfId="33695" xr:uid="{00000000-0005-0000-0000-0000DD830000}"/>
    <cellStyle name="Percent 4 2 3 3 2 4" xfId="33696" xr:uid="{00000000-0005-0000-0000-0000DE830000}"/>
    <cellStyle name="Percent 4 2 3 3 2 4 2" xfId="33697" xr:uid="{00000000-0005-0000-0000-0000DF830000}"/>
    <cellStyle name="Percent 4 2 3 3 2 4 3" xfId="33698" xr:uid="{00000000-0005-0000-0000-0000E0830000}"/>
    <cellStyle name="Percent 4 2 3 3 2 4 4" xfId="33699" xr:uid="{00000000-0005-0000-0000-0000E1830000}"/>
    <cellStyle name="Percent 4 2 3 3 2 5" xfId="33700" xr:uid="{00000000-0005-0000-0000-0000E2830000}"/>
    <cellStyle name="Percent 4 2 3 3 2 5 2" xfId="33701" xr:uid="{00000000-0005-0000-0000-0000E3830000}"/>
    <cellStyle name="Percent 4 2 3 3 2 5 3" xfId="33702" xr:uid="{00000000-0005-0000-0000-0000E4830000}"/>
    <cellStyle name="Percent 4 2 3 3 2 5 4" xfId="33703" xr:uid="{00000000-0005-0000-0000-0000E5830000}"/>
    <cellStyle name="Percent 4 2 3 3 2 6" xfId="33704" xr:uid="{00000000-0005-0000-0000-0000E6830000}"/>
    <cellStyle name="Percent 4 2 3 3 2 7" xfId="33705" xr:uid="{00000000-0005-0000-0000-0000E7830000}"/>
    <cellStyle name="Percent 4 2 3 3 2 8" xfId="33706" xr:uid="{00000000-0005-0000-0000-0000E8830000}"/>
    <cellStyle name="Percent 4 2 3 3 3" xfId="33707" xr:uid="{00000000-0005-0000-0000-0000E9830000}"/>
    <cellStyle name="Percent 4 2 3 3 3 2" xfId="33708" xr:uid="{00000000-0005-0000-0000-0000EA830000}"/>
    <cellStyle name="Percent 4 2 3 3 3 2 2" xfId="33709" xr:uid="{00000000-0005-0000-0000-0000EB830000}"/>
    <cellStyle name="Percent 4 2 3 3 3 2 2 2" xfId="33710" xr:uid="{00000000-0005-0000-0000-0000EC830000}"/>
    <cellStyle name="Percent 4 2 3 3 3 2 2 3" xfId="33711" xr:uid="{00000000-0005-0000-0000-0000ED830000}"/>
    <cellStyle name="Percent 4 2 3 3 3 2 2 4" xfId="33712" xr:uid="{00000000-0005-0000-0000-0000EE830000}"/>
    <cellStyle name="Percent 4 2 3 3 3 2 3" xfId="33713" xr:uid="{00000000-0005-0000-0000-0000EF830000}"/>
    <cellStyle name="Percent 4 2 3 3 3 2 3 2" xfId="33714" xr:uid="{00000000-0005-0000-0000-0000F0830000}"/>
    <cellStyle name="Percent 4 2 3 3 3 2 3 3" xfId="33715" xr:uid="{00000000-0005-0000-0000-0000F1830000}"/>
    <cellStyle name="Percent 4 2 3 3 3 2 3 4" xfId="33716" xr:uid="{00000000-0005-0000-0000-0000F2830000}"/>
    <cellStyle name="Percent 4 2 3 3 3 2 4" xfId="33717" xr:uid="{00000000-0005-0000-0000-0000F3830000}"/>
    <cellStyle name="Percent 4 2 3 3 3 2 5" xfId="33718" xr:uid="{00000000-0005-0000-0000-0000F4830000}"/>
    <cellStyle name="Percent 4 2 3 3 3 2 6" xfId="33719" xr:uid="{00000000-0005-0000-0000-0000F5830000}"/>
    <cellStyle name="Percent 4 2 3 3 3 3" xfId="33720" xr:uid="{00000000-0005-0000-0000-0000F6830000}"/>
    <cellStyle name="Percent 4 2 3 3 3 3 2" xfId="33721" xr:uid="{00000000-0005-0000-0000-0000F7830000}"/>
    <cellStyle name="Percent 4 2 3 3 3 3 2 2" xfId="33722" xr:uid="{00000000-0005-0000-0000-0000F8830000}"/>
    <cellStyle name="Percent 4 2 3 3 3 3 2 3" xfId="33723" xr:uid="{00000000-0005-0000-0000-0000F9830000}"/>
    <cellStyle name="Percent 4 2 3 3 3 3 2 4" xfId="33724" xr:uid="{00000000-0005-0000-0000-0000FA830000}"/>
    <cellStyle name="Percent 4 2 3 3 3 3 3" xfId="33725" xr:uid="{00000000-0005-0000-0000-0000FB830000}"/>
    <cellStyle name="Percent 4 2 3 3 3 3 3 2" xfId="33726" xr:uid="{00000000-0005-0000-0000-0000FC830000}"/>
    <cellStyle name="Percent 4 2 3 3 3 3 3 3" xfId="33727" xr:uid="{00000000-0005-0000-0000-0000FD830000}"/>
    <cellStyle name="Percent 4 2 3 3 3 3 3 4" xfId="33728" xr:uid="{00000000-0005-0000-0000-0000FE830000}"/>
    <cellStyle name="Percent 4 2 3 3 3 3 4" xfId="33729" xr:uid="{00000000-0005-0000-0000-0000FF830000}"/>
    <cellStyle name="Percent 4 2 3 3 3 3 5" xfId="33730" xr:uid="{00000000-0005-0000-0000-000000840000}"/>
    <cellStyle name="Percent 4 2 3 3 3 3 6" xfId="33731" xr:uid="{00000000-0005-0000-0000-000001840000}"/>
    <cellStyle name="Percent 4 2 3 3 3 4" xfId="33732" xr:uid="{00000000-0005-0000-0000-000002840000}"/>
    <cellStyle name="Percent 4 2 3 3 3 4 2" xfId="33733" xr:uid="{00000000-0005-0000-0000-000003840000}"/>
    <cellStyle name="Percent 4 2 3 3 3 4 3" xfId="33734" xr:uid="{00000000-0005-0000-0000-000004840000}"/>
    <cellStyle name="Percent 4 2 3 3 3 4 4" xfId="33735" xr:uid="{00000000-0005-0000-0000-000005840000}"/>
    <cellStyle name="Percent 4 2 3 3 3 5" xfId="33736" xr:uid="{00000000-0005-0000-0000-000006840000}"/>
    <cellStyle name="Percent 4 2 3 3 3 5 2" xfId="33737" xr:uid="{00000000-0005-0000-0000-000007840000}"/>
    <cellStyle name="Percent 4 2 3 3 3 5 3" xfId="33738" xr:uid="{00000000-0005-0000-0000-000008840000}"/>
    <cellStyle name="Percent 4 2 3 3 3 5 4" xfId="33739" xr:uid="{00000000-0005-0000-0000-000009840000}"/>
    <cellStyle name="Percent 4 2 3 3 3 6" xfId="33740" xr:uid="{00000000-0005-0000-0000-00000A840000}"/>
    <cellStyle name="Percent 4 2 3 3 3 7" xfId="33741" xr:uid="{00000000-0005-0000-0000-00000B840000}"/>
    <cellStyle name="Percent 4 2 3 3 3 8" xfId="33742" xr:uid="{00000000-0005-0000-0000-00000C840000}"/>
    <cellStyle name="Percent 4 2 3 3 4" xfId="33743" xr:uid="{00000000-0005-0000-0000-00000D840000}"/>
    <cellStyle name="Percent 4 2 3 3 4 2" xfId="33744" xr:uid="{00000000-0005-0000-0000-00000E840000}"/>
    <cellStyle name="Percent 4 2 3 3 4 2 2" xfId="33745" xr:uid="{00000000-0005-0000-0000-00000F840000}"/>
    <cellStyle name="Percent 4 2 3 3 4 2 3" xfId="33746" xr:uid="{00000000-0005-0000-0000-000010840000}"/>
    <cellStyle name="Percent 4 2 3 3 4 2 4" xfId="33747" xr:uid="{00000000-0005-0000-0000-000011840000}"/>
    <cellStyle name="Percent 4 2 3 3 4 3" xfId="33748" xr:uid="{00000000-0005-0000-0000-000012840000}"/>
    <cellStyle name="Percent 4 2 3 3 4 3 2" xfId="33749" xr:uid="{00000000-0005-0000-0000-000013840000}"/>
    <cellStyle name="Percent 4 2 3 3 4 3 3" xfId="33750" xr:uid="{00000000-0005-0000-0000-000014840000}"/>
    <cellStyle name="Percent 4 2 3 3 4 3 4" xfId="33751" xr:uid="{00000000-0005-0000-0000-000015840000}"/>
    <cellStyle name="Percent 4 2 3 3 4 4" xfId="33752" xr:uid="{00000000-0005-0000-0000-000016840000}"/>
    <cellStyle name="Percent 4 2 3 3 4 5" xfId="33753" xr:uid="{00000000-0005-0000-0000-000017840000}"/>
    <cellStyle name="Percent 4 2 3 3 4 6" xfId="33754" xr:uid="{00000000-0005-0000-0000-000018840000}"/>
    <cellStyle name="Percent 4 2 3 3 5" xfId="33755" xr:uid="{00000000-0005-0000-0000-000019840000}"/>
    <cellStyle name="Percent 4 2 3 3 5 2" xfId="33756" xr:uid="{00000000-0005-0000-0000-00001A840000}"/>
    <cellStyle name="Percent 4 2 3 3 5 2 2" xfId="33757" xr:uid="{00000000-0005-0000-0000-00001B840000}"/>
    <cellStyle name="Percent 4 2 3 3 5 2 3" xfId="33758" xr:uid="{00000000-0005-0000-0000-00001C840000}"/>
    <cellStyle name="Percent 4 2 3 3 5 2 4" xfId="33759" xr:uid="{00000000-0005-0000-0000-00001D840000}"/>
    <cellStyle name="Percent 4 2 3 3 5 3" xfId="33760" xr:uid="{00000000-0005-0000-0000-00001E840000}"/>
    <cellStyle name="Percent 4 2 3 3 5 3 2" xfId="33761" xr:uid="{00000000-0005-0000-0000-00001F840000}"/>
    <cellStyle name="Percent 4 2 3 3 5 3 3" xfId="33762" xr:uid="{00000000-0005-0000-0000-000020840000}"/>
    <cellStyle name="Percent 4 2 3 3 5 3 4" xfId="33763" xr:uid="{00000000-0005-0000-0000-000021840000}"/>
    <cellStyle name="Percent 4 2 3 3 5 4" xfId="33764" xr:uid="{00000000-0005-0000-0000-000022840000}"/>
    <cellStyle name="Percent 4 2 3 3 5 5" xfId="33765" xr:uid="{00000000-0005-0000-0000-000023840000}"/>
    <cellStyle name="Percent 4 2 3 3 5 6" xfId="33766" xr:uid="{00000000-0005-0000-0000-000024840000}"/>
    <cellStyle name="Percent 4 2 3 3 6" xfId="33767" xr:uid="{00000000-0005-0000-0000-000025840000}"/>
    <cellStyle name="Percent 4 2 3 3 6 2" xfId="33768" xr:uid="{00000000-0005-0000-0000-000026840000}"/>
    <cellStyle name="Percent 4 2 3 3 6 3" xfId="33769" xr:uid="{00000000-0005-0000-0000-000027840000}"/>
    <cellStyle name="Percent 4 2 3 3 6 4" xfId="33770" xr:uid="{00000000-0005-0000-0000-000028840000}"/>
    <cellStyle name="Percent 4 2 3 3 7" xfId="33771" xr:uid="{00000000-0005-0000-0000-000029840000}"/>
    <cellStyle name="Percent 4 2 3 3 7 2" xfId="33772" xr:uid="{00000000-0005-0000-0000-00002A840000}"/>
    <cellStyle name="Percent 4 2 3 3 7 3" xfId="33773" xr:uid="{00000000-0005-0000-0000-00002B840000}"/>
    <cellStyle name="Percent 4 2 3 3 7 4" xfId="33774" xr:uid="{00000000-0005-0000-0000-00002C840000}"/>
    <cellStyle name="Percent 4 2 3 3 8" xfId="33775" xr:uid="{00000000-0005-0000-0000-00002D840000}"/>
    <cellStyle name="Percent 4 2 3 3 9" xfId="33776" xr:uid="{00000000-0005-0000-0000-00002E840000}"/>
    <cellStyle name="Percent 4 2 3 4" xfId="33777" xr:uid="{00000000-0005-0000-0000-00002F840000}"/>
    <cellStyle name="Percent 4 2 3 4 2" xfId="33778" xr:uid="{00000000-0005-0000-0000-000030840000}"/>
    <cellStyle name="Percent 4 2 3 4 2 2" xfId="33779" xr:uid="{00000000-0005-0000-0000-000031840000}"/>
    <cellStyle name="Percent 4 2 3 4 2 2 2" xfId="33780" xr:uid="{00000000-0005-0000-0000-000032840000}"/>
    <cellStyle name="Percent 4 2 3 4 2 2 3" xfId="33781" xr:uid="{00000000-0005-0000-0000-000033840000}"/>
    <cellStyle name="Percent 4 2 3 4 2 2 4" xfId="33782" xr:uid="{00000000-0005-0000-0000-000034840000}"/>
    <cellStyle name="Percent 4 2 3 4 2 3" xfId="33783" xr:uid="{00000000-0005-0000-0000-000035840000}"/>
    <cellStyle name="Percent 4 2 3 4 2 3 2" xfId="33784" xr:uid="{00000000-0005-0000-0000-000036840000}"/>
    <cellStyle name="Percent 4 2 3 4 2 3 3" xfId="33785" xr:uid="{00000000-0005-0000-0000-000037840000}"/>
    <cellStyle name="Percent 4 2 3 4 2 3 4" xfId="33786" xr:uid="{00000000-0005-0000-0000-000038840000}"/>
    <cellStyle name="Percent 4 2 3 4 2 4" xfId="33787" xr:uid="{00000000-0005-0000-0000-000039840000}"/>
    <cellStyle name="Percent 4 2 3 4 2 5" xfId="33788" xr:uid="{00000000-0005-0000-0000-00003A840000}"/>
    <cellStyle name="Percent 4 2 3 4 2 6" xfId="33789" xr:uid="{00000000-0005-0000-0000-00003B840000}"/>
    <cellStyle name="Percent 4 2 3 4 3" xfId="33790" xr:uid="{00000000-0005-0000-0000-00003C840000}"/>
    <cellStyle name="Percent 4 2 3 4 3 2" xfId="33791" xr:uid="{00000000-0005-0000-0000-00003D840000}"/>
    <cellStyle name="Percent 4 2 3 4 3 2 2" xfId="33792" xr:uid="{00000000-0005-0000-0000-00003E840000}"/>
    <cellStyle name="Percent 4 2 3 4 3 2 3" xfId="33793" xr:uid="{00000000-0005-0000-0000-00003F840000}"/>
    <cellStyle name="Percent 4 2 3 4 3 2 4" xfId="33794" xr:uid="{00000000-0005-0000-0000-000040840000}"/>
    <cellStyle name="Percent 4 2 3 4 3 3" xfId="33795" xr:uid="{00000000-0005-0000-0000-000041840000}"/>
    <cellStyle name="Percent 4 2 3 4 3 3 2" xfId="33796" xr:uid="{00000000-0005-0000-0000-000042840000}"/>
    <cellStyle name="Percent 4 2 3 4 3 3 3" xfId="33797" xr:uid="{00000000-0005-0000-0000-000043840000}"/>
    <cellStyle name="Percent 4 2 3 4 3 3 4" xfId="33798" xr:uid="{00000000-0005-0000-0000-000044840000}"/>
    <cellStyle name="Percent 4 2 3 4 3 4" xfId="33799" xr:uid="{00000000-0005-0000-0000-000045840000}"/>
    <cellStyle name="Percent 4 2 3 4 3 5" xfId="33800" xr:uid="{00000000-0005-0000-0000-000046840000}"/>
    <cellStyle name="Percent 4 2 3 4 3 6" xfId="33801" xr:uid="{00000000-0005-0000-0000-000047840000}"/>
    <cellStyle name="Percent 4 2 3 4 4" xfId="33802" xr:uid="{00000000-0005-0000-0000-000048840000}"/>
    <cellStyle name="Percent 4 2 3 4 4 2" xfId="33803" xr:uid="{00000000-0005-0000-0000-000049840000}"/>
    <cellStyle name="Percent 4 2 3 4 4 3" xfId="33804" xr:uid="{00000000-0005-0000-0000-00004A840000}"/>
    <cellStyle name="Percent 4 2 3 4 4 4" xfId="33805" xr:uid="{00000000-0005-0000-0000-00004B840000}"/>
    <cellStyle name="Percent 4 2 3 4 5" xfId="33806" xr:uid="{00000000-0005-0000-0000-00004C840000}"/>
    <cellStyle name="Percent 4 2 3 4 5 2" xfId="33807" xr:uid="{00000000-0005-0000-0000-00004D840000}"/>
    <cellStyle name="Percent 4 2 3 4 5 3" xfId="33808" xr:uid="{00000000-0005-0000-0000-00004E840000}"/>
    <cellStyle name="Percent 4 2 3 4 5 4" xfId="33809" xr:uid="{00000000-0005-0000-0000-00004F840000}"/>
    <cellStyle name="Percent 4 2 3 4 6" xfId="33810" xr:uid="{00000000-0005-0000-0000-000050840000}"/>
    <cellStyle name="Percent 4 2 3 4 7" xfId="33811" xr:uid="{00000000-0005-0000-0000-000051840000}"/>
    <cellStyle name="Percent 4 2 3 4 8" xfId="33812" xr:uid="{00000000-0005-0000-0000-000052840000}"/>
    <cellStyle name="Percent 4 2 3 5" xfId="33813" xr:uid="{00000000-0005-0000-0000-000053840000}"/>
    <cellStyle name="Percent 4 2 3 5 2" xfId="33814" xr:uid="{00000000-0005-0000-0000-000054840000}"/>
    <cellStyle name="Percent 4 2 3 5 2 2" xfId="33815" xr:uid="{00000000-0005-0000-0000-000055840000}"/>
    <cellStyle name="Percent 4 2 3 5 2 2 2" xfId="33816" xr:uid="{00000000-0005-0000-0000-000056840000}"/>
    <cellStyle name="Percent 4 2 3 5 2 2 3" xfId="33817" xr:uid="{00000000-0005-0000-0000-000057840000}"/>
    <cellStyle name="Percent 4 2 3 5 2 2 4" xfId="33818" xr:uid="{00000000-0005-0000-0000-000058840000}"/>
    <cellStyle name="Percent 4 2 3 5 2 3" xfId="33819" xr:uid="{00000000-0005-0000-0000-000059840000}"/>
    <cellStyle name="Percent 4 2 3 5 2 3 2" xfId="33820" xr:uid="{00000000-0005-0000-0000-00005A840000}"/>
    <cellStyle name="Percent 4 2 3 5 2 3 3" xfId="33821" xr:uid="{00000000-0005-0000-0000-00005B840000}"/>
    <cellStyle name="Percent 4 2 3 5 2 3 4" xfId="33822" xr:uid="{00000000-0005-0000-0000-00005C840000}"/>
    <cellStyle name="Percent 4 2 3 5 2 4" xfId="33823" xr:uid="{00000000-0005-0000-0000-00005D840000}"/>
    <cellStyle name="Percent 4 2 3 5 2 5" xfId="33824" xr:uid="{00000000-0005-0000-0000-00005E840000}"/>
    <cellStyle name="Percent 4 2 3 5 2 6" xfId="33825" xr:uid="{00000000-0005-0000-0000-00005F840000}"/>
    <cellStyle name="Percent 4 2 3 5 3" xfId="33826" xr:uid="{00000000-0005-0000-0000-000060840000}"/>
    <cellStyle name="Percent 4 2 3 5 3 2" xfId="33827" xr:uid="{00000000-0005-0000-0000-000061840000}"/>
    <cellStyle name="Percent 4 2 3 5 3 2 2" xfId="33828" xr:uid="{00000000-0005-0000-0000-000062840000}"/>
    <cellStyle name="Percent 4 2 3 5 3 2 3" xfId="33829" xr:uid="{00000000-0005-0000-0000-000063840000}"/>
    <cellStyle name="Percent 4 2 3 5 3 2 4" xfId="33830" xr:uid="{00000000-0005-0000-0000-000064840000}"/>
    <cellStyle name="Percent 4 2 3 5 3 3" xfId="33831" xr:uid="{00000000-0005-0000-0000-000065840000}"/>
    <cellStyle name="Percent 4 2 3 5 3 3 2" xfId="33832" xr:uid="{00000000-0005-0000-0000-000066840000}"/>
    <cellStyle name="Percent 4 2 3 5 3 3 3" xfId="33833" xr:uid="{00000000-0005-0000-0000-000067840000}"/>
    <cellStyle name="Percent 4 2 3 5 3 3 4" xfId="33834" xr:uid="{00000000-0005-0000-0000-000068840000}"/>
    <cellStyle name="Percent 4 2 3 5 3 4" xfId="33835" xr:uid="{00000000-0005-0000-0000-000069840000}"/>
    <cellStyle name="Percent 4 2 3 5 3 5" xfId="33836" xr:uid="{00000000-0005-0000-0000-00006A840000}"/>
    <cellStyle name="Percent 4 2 3 5 3 6" xfId="33837" xr:uid="{00000000-0005-0000-0000-00006B840000}"/>
    <cellStyle name="Percent 4 2 3 5 4" xfId="33838" xr:uid="{00000000-0005-0000-0000-00006C840000}"/>
    <cellStyle name="Percent 4 2 3 5 4 2" xfId="33839" xr:uid="{00000000-0005-0000-0000-00006D840000}"/>
    <cellStyle name="Percent 4 2 3 5 4 3" xfId="33840" xr:uid="{00000000-0005-0000-0000-00006E840000}"/>
    <cellStyle name="Percent 4 2 3 5 4 4" xfId="33841" xr:uid="{00000000-0005-0000-0000-00006F840000}"/>
    <cellStyle name="Percent 4 2 3 5 5" xfId="33842" xr:uid="{00000000-0005-0000-0000-000070840000}"/>
    <cellStyle name="Percent 4 2 3 5 5 2" xfId="33843" xr:uid="{00000000-0005-0000-0000-000071840000}"/>
    <cellStyle name="Percent 4 2 3 5 5 3" xfId="33844" xr:uid="{00000000-0005-0000-0000-000072840000}"/>
    <cellStyle name="Percent 4 2 3 5 5 4" xfId="33845" xr:uid="{00000000-0005-0000-0000-000073840000}"/>
    <cellStyle name="Percent 4 2 3 5 6" xfId="33846" xr:uid="{00000000-0005-0000-0000-000074840000}"/>
    <cellStyle name="Percent 4 2 3 5 7" xfId="33847" xr:uid="{00000000-0005-0000-0000-000075840000}"/>
    <cellStyle name="Percent 4 2 3 5 8" xfId="33848" xr:uid="{00000000-0005-0000-0000-000076840000}"/>
    <cellStyle name="Percent 4 2 3 6" xfId="33849" xr:uid="{00000000-0005-0000-0000-000077840000}"/>
    <cellStyle name="Percent 4 2 3 6 2" xfId="33850" xr:uid="{00000000-0005-0000-0000-000078840000}"/>
    <cellStyle name="Percent 4 2 3 6 2 2" xfId="33851" xr:uid="{00000000-0005-0000-0000-000079840000}"/>
    <cellStyle name="Percent 4 2 3 6 2 2 2" xfId="33852" xr:uid="{00000000-0005-0000-0000-00007A840000}"/>
    <cellStyle name="Percent 4 2 3 6 2 2 3" xfId="33853" xr:uid="{00000000-0005-0000-0000-00007B840000}"/>
    <cellStyle name="Percent 4 2 3 6 2 2 4" xfId="33854" xr:uid="{00000000-0005-0000-0000-00007C840000}"/>
    <cellStyle name="Percent 4 2 3 6 2 3" xfId="33855" xr:uid="{00000000-0005-0000-0000-00007D840000}"/>
    <cellStyle name="Percent 4 2 3 6 2 3 2" xfId="33856" xr:uid="{00000000-0005-0000-0000-00007E840000}"/>
    <cellStyle name="Percent 4 2 3 6 2 3 3" xfId="33857" xr:uid="{00000000-0005-0000-0000-00007F840000}"/>
    <cellStyle name="Percent 4 2 3 6 2 3 4" xfId="33858" xr:uid="{00000000-0005-0000-0000-000080840000}"/>
    <cellStyle name="Percent 4 2 3 6 2 4" xfId="33859" xr:uid="{00000000-0005-0000-0000-000081840000}"/>
    <cellStyle name="Percent 4 2 3 6 2 5" xfId="33860" xr:uid="{00000000-0005-0000-0000-000082840000}"/>
    <cellStyle name="Percent 4 2 3 6 2 6" xfId="33861" xr:uid="{00000000-0005-0000-0000-000083840000}"/>
    <cellStyle name="Percent 4 2 3 6 3" xfId="33862" xr:uid="{00000000-0005-0000-0000-000084840000}"/>
    <cellStyle name="Percent 4 2 3 6 3 2" xfId="33863" xr:uid="{00000000-0005-0000-0000-000085840000}"/>
    <cellStyle name="Percent 4 2 3 6 3 2 2" xfId="33864" xr:uid="{00000000-0005-0000-0000-000086840000}"/>
    <cellStyle name="Percent 4 2 3 6 3 2 3" xfId="33865" xr:uid="{00000000-0005-0000-0000-000087840000}"/>
    <cellStyle name="Percent 4 2 3 6 3 2 4" xfId="33866" xr:uid="{00000000-0005-0000-0000-000088840000}"/>
    <cellStyle name="Percent 4 2 3 6 3 3" xfId="33867" xr:uid="{00000000-0005-0000-0000-000089840000}"/>
    <cellStyle name="Percent 4 2 3 6 3 3 2" xfId="33868" xr:uid="{00000000-0005-0000-0000-00008A840000}"/>
    <cellStyle name="Percent 4 2 3 6 3 3 3" xfId="33869" xr:uid="{00000000-0005-0000-0000-00008B840000}"/>
    <cellStyle name="Percent 4 2 3 6 3 3 4" xfId="33870" xr:uid="{00000000-0005-0000-0000-00008C840000}"/>
    <cellStyle name="Percent 4 2 3 6 3 4" xfId="33871" xr:uid="{00000000-0005-0000-0000-00008D840000}"/>
    <cellStyle name="Percent 4 2 3 6 3 5" xfId="33872" xr:uid="{00000000-0005-0000-0000-00008E840000}"/>
    <cellStyle name="Percent 4 2 3 6 3 6" xfId="33873" xr:uid="{00000000-0005-0000-0000-00008F840000}"/>
    <cellStyle name="Percent 4 2 3 6 4" xfId="33874" xr:uid="{00000000-0005-0000-0000-000090840000}"/>
    <cellStyle name="Percent 4 2 3 6 4 2" xfId="33875" xr:uid="{00000000-0005-0000-0000-000091840000}"/>
    <cellStyle name="Percent 4 2 3 6 4 3" xfId="33876" xr:uid="{00000000-0005-0000-0000-000092840000}"/>
    <cellStyle name="Percent 4 2 3 6 4 4" xfId="33877" xr:uid="{00000000-0005-0000-0000-000093840000}"/>
    <cellStyle name="Percent 4 2 3 6 5" xfId="33878" xr:uid="{00000000-0005-0000-0000-000094840000}"/>
    <cellStyle name="Percent 4 2 3 6 5 2" xfId="33879" xr:uid="{00000000-0005-0000-0000-000095840000}"/>
    <cellStyle name="Percent 4 2 3 6 5 3" xfId="33880" xr:uid="{00000000-0005-0000-0000-000096840000}"/>
    <cellStyle name="Percent 4 2 3 6 5 4" xfId="33881" xr:uid="{00000000-0005-0000-0000-000097840000}"/>
    <cellStyle name="Percent 4 2 3 6 6" xfId="33882" xr:uid="{00000000-0005-0000-0000-000098840000}"/>
    <cellStyle name="Percent 4 2 3 6 7" xfId="33883" xr:uid="{00000000-0005-0000-0000-000099840000}"/>
    <cellStyle name="Percent 4 2 3 6 8" xfId="33884" xr:uid="{00000000-0005-0000-0000-00009A840000}"/>
    <cellStyle name="Percent 4 2 3 7" xfId="33885" xr:uid="{00000000-0005-0000-0000-00009B840000}"/>
    <cellStyle name="Percent 4 2 3 7 2" xfId="33886" xr:uid="{00000000-0005-0000-0000-00009C840000}"/>
    <cellStyle name="Percent 4 2 3 7 2 2" xfId="33887" xr:uid="{00000000-0005-0000-0000-00009D840000}"/>
    <cellStyle name="Percent 4 2 3 7 2 3" xfId="33888" xr:uid="{00000000-0005-0000-0000-00009E840000}"/>
    <cellStyle name="Percent 4 2 3 7 2 4" xfId="33889" xr:uid="{00000000-0005-0000-0000-00009F840000}"/>
    <cellStyle name="Percent 4 2 3 7 3" xfId="33890" xr:uid="{00000000-0005-0000-0000-0000A0840000}"/>
    <cellStyle name="Percent 4 2 3 7 3 2" xfId="33891" xr:uid="{00000000-0005-0000-0000-0000A1840000}"/>
    <cellStyle name="Percent 4 2 3 7 3 3" xfId="33892" xr:uid="{00000000-0005-0000-0000-0000A2840000}"/>
    <cellStyle name="Percent 4 2 3 7 3 4" xfId="33893" xr:uid="{00000000-0005-0000-0000-0000A3840000}"/>
    <cellStyle name="Percent 4 2 3 7 4" xfId="33894" xr:uid="{00000000-0005-0000-0000-0000A4840000}"/>
    <cellStyle name="Percent 4 2 3 7 5" xfId="33895" xr:uid="{00000000-0005-0000-0000-0000A5840000}"/>
    <cellStyle name="Percent 4 2 3 7 6" xfId="33896" xr:uid="{00000000-0005-0000-0000-0000A6840000}"/>
    <cellStyle name="Percent 4 2 3 8" xfId="33897" xr:uid="{00000000-0005-0000-0000-0000A7840000}"/>
    <cellStyle name="Percent 4 2 3 8 2" xfId="33898" xr:uid="{00000000-0005-0000-0000-0000A8840000}"/>
    <cellStyle name="Percent 4 2 3 8 2 2" xfId="33899" xr:uid="{00000000-0005-0000-0000-0000A9840000}"/>
    <cellStyle name="Percent 4 2 3 8 2 3" xfId="33900" xr:uid="{00000000-0005-0000-0000-0000AA840000}"/>
    <cellStyle name="Percent 4 2 3 8 2 4" xfId="33901" xr:uid="{00000000-0005-0000-0000-0000AB840000}"/>
    <cellStyle name="Percent 4 2 3 8 3" xfId="33902" xr:uid="{00000000-0005-0000-0000-0000AC840000}"/>
    <cellStyle name="Percent 4 2 3 8 3 2" xfId="33903" xr:uid="{00000000-0005-0000-0000-0000AD840000}"/>
    <cellStyle name="Percent 4 2 3 8 3 3" xfId="33904" xr:uid="{00000000-0005-0000-0000-0000AE840000}"/>
    <cellStyle name="Percent 4 2 3 8 3 4" xfId="33905" xr:uid="{00000000-0005-0000-0000-0000AF840000}"/>
    <cellStyle name="Percent 4 2 3 8 4" xfId="33906" xr:uid="{00000000-0005-0000-0000-0000B0840000}"/>
    <cellStyle name="Percent 4 2 3 8 5" xfId="33907" xr:uid="{00000000-0005-0000-0000-0000B1840000}"/>
    <cellStyle name="Percent 4 2 3 8 6" xfId="33908" xr:uid="{00000000-0005-0000-0000-0000B2840000}"/>
    <cellStyle name="Percent 4 2 3 9" xfId="33909" xr:uid="{00000000-0005-0000-0000-0000B3840000}"/>
    <cellStyle name="Percent 4 2 3 9 2" xfId="33910" xr:uid="{00000000-0005-0000-0000-0000B4840000}"/>
    <cellStyle name="Percent 4 2 3 9 3" xfId="33911" xr:uid="{00000000-0005-0000-0000-0000B5840000}"/>
    <cellStyle name="Percent 4 2 3 9 4" xfId="33912" xr:uid="{00000000-0005-0000-0000-0000B6840000}"/>
    <cellStyle name="Percent 4 2 4" xfId="33913" xr:uid="{00000000-0005-0000-0000-0000B7840000}"/>
    <cellStyle name="Percent 4 2 4 10" xfId="33914" xr:uid="{00000000-0005-0000-0000-0000B8840000}"/>
    <cellStyle name="Percent 4 2 4 11" xfId="33915" xr:uid="{00000000-0005-0000-0000-0000B9840000}"/>
    <cellStyle name="Percent 4 2 4 12" xfId="33916" xr:uid="{00000000-0005-0000-0000-0000BA840000}"/>
    <cellStyle name="Percent 4 2 4 2" xfId="33917" xr:uid="{00000000-0005-0000-0000-0000BB840000}"/>
    <cellStyle name="Percent 4 2 4 2 10" xfId="33918" xr:uid="{00000000-0005-0000-0000-0000BC840000}"/>
    <cellStyle name="Percent 4 2 4 2 2" xfId="33919" xr:uid="{00000000-0005-0000-0000-0000BD840000}"/>
    <cellStyle name="Percent 4 2 4 2 2 2" xfId="33920" xr:uid="{00000000-0005-0000-0000-0000BE840000}"/>
    <cellStyle name="Percent 4 2 4 2 2 2 2" xfId="33921" xr:uid="{00000000-0005-0000-0000-0000BF840000}"/>
    <cellStyle name="Percent 4 2 4 2 2 2 2 2" xfId="33922" xr:uid="{00000000-0005-0000-0000-0000C0840000}"/>
    <cellStyle name="Percent 4 2 4 2 2 2 2 3" xfId="33923" xr:uid="{00000000-0005-0000-0000-0000C1840000}"/>
    <cellStyle name="Percent 4 2 4 2 2 2 2 4" xfId="33924" xr:uid="{00000000-0005-0000-0000-0000C2840000}"/>
    <cellStyle name="Percent 4 2 4 2 2 2 3" xfId="33925" xr:uid="{00000000-0005-0000-0000-0000C3840000}"/>
    <cellStyle name="Percent 4 2 4 2 2 2 3 2" xfId="33926" xr:uid="{00000000-0005-0000-0000-0000C4840000}"/>
    <cellStyle name="Percent 4 2 4 2 2 2 3 3" xfId="33927" xr:uid="{00000000-0005-0000-0000-0000C5840000}"/>
    <cellStyle name="Percent 4 2 4 2 2 2 3 4" xfId="33928" xr:uid="{00000000-0005-0000-0000-0000C6840000}"/>
    <cellStyle name="Percent 4 2 4 2 2 2 4" xfId="33929" xr:uid="{00000000-0005-0000-0000-0000C7840000}"/>
    <cellStyle name="Percent 4 2 4 2 2 2 5" xfId="33930" xr:uid="{00000000-0005-0000-0000-0000C8840000}"/>
    <cellStyle name="Percent 4 2 4 2 2 2 6" xfId="33931" xr:uid="{00000000-0005-0000-0000-0000C9840000}"/>
    <cellStyle name="Percent 4 2 4 2 2 3" xfId="33932" xr:uid="{00000000-0005-0000-0000-0000CA840000}"/>
    <cellStyle name="Percent 4 2 4 2 2 3 2" xfId="33933" xr:uid="{00000000-0005-0000-0000-0000CB840000}"/>
    <cellStyle name="Percent 4 2 4 2 2 3 2 2" xfId="33934" xr:uid="{00000000-0005-0000-0000-0000CC840000}"/>
    <cellStyle name="Percent 4 2 4 2 2 3 2 3" xfId="33935" xr:uid="{00000000-0005-0000-0000-0000CD840000}"/>
    <cellStyle name="Percent 4 2 4 2 2 3 2 4" xfId="33936" xr:uid="{00000000-0005-0000-0000-0000CE840000}"/>
    <cellStyle name="Percent 4 2 4 2 2 3 3" xfId="33937" xr:uid="{00000000-0005-0000-0000-0000CF840000}"/>
    <cellStyle name="Percent 4 2 4 2 2 3 3 2" xfId="33938" xr:uid="{00000000-0005-0000-0000-0000D0840000}"/>
    <cellStyle name="Percent 4 2 4 2 2 3 3 3" xfId="33939" xr:uid="{00000000-0005-0000-0000-0000D1840000}"/>
    <cellStyle name="Percent 4 2 4 2 2 3 3 4" xfId="33940" xr:uid="{00000000-0005-0000-0000-0000D2840000}"/>
    <cellStyle name="Percent 4 2 4 2 2 3 4" xfId="33941" xr:uid="{00000000-0005-0000-0000-0000D3840000}"/>
    <cellStyle name="Percent 4 2 4 2 2 3 5" xfId="33942" xr:uid="{00000000-0005-0000-0000-0000D4840000}"/>
    <cellStyle name="Percent 4 2 4 2 2 3 6" xfId="33943" xr:uid="{00000000-0005-0000-0000-0000D5840000}"/>
    <cellStyle name="Percent 4 2 4 2 2 4" xfId="33944" xr:uid="{00000000-0005-0000-0000-0000D6840000}"/>
    <cellStyle name="Percent 4 2 4 2 2 4 2" xfId="33945" xr:uid="{00000000-0005-0000-0000-0000D7840000}"/>
    <cellStyle name="Percent 4 2 4 2 2 4 3" xfId="33946" xr:uid="{00000000-0005-0000-0000-0000D8840000}"/>
    <cellStyle name="Percent 4 2 4 2 2 4 4" xfId="33947" xr:uid="{00000000-0005-0000-0000-0000D9840000}"/>
    <cellStyle name="Percent 4 2 4 2 2 5" xfId="33948" xr:uid="{00000000-0005-0000-0000-0000DA840000}"/>
    <cellStyle name="Percent 4 2 4 2 2 5 2" xfId="33949" xr:uid="{00000000-0005-0000-0000-0000DB840000}"/>
    <cellStyle name="Percent 4 2 4 2 2 5 3" xfId="33950" xr:uid="{00000000-0005-0000-0000-0000DC840000}"/>
    <cellStyle name="Percent 4 2 4 2 2 5 4" xfId="33951" xr:uid="{00000000-0005-0000-0000-0000DD840000}"/>
    <cellStyle name="Percent 4 2 4 2 2 6" xfId="33952" xr:uid="{00000000-0005-0000-0000-0000DE840000}"/>
    <cellStyle name="Percent 4 2 4 2 2 7" xfId="33953" xr:uid="{00000000-0005-0000-0000-0000DF840000}"/>
    <cellStyle name="Percent 4 2 4 2 2 8" xfId="33954" xr:uid="{00000000-0005-0000-0000-0000E0840000}"/>
    <cellStyle name="Percent 4 2 4 2 3" xfId="33955" xr:uid="{00000000-0005-0000-0000-0000E1840000}"/>
    <cellStyle name="Percent 4 2 4 2 3 2" xfId="33956" xr:uid="{00000000-0005-0000-0000-0000E2840000}"/>
    <cellStyle name="Percent 4 2 4 2 3 2 2" xfId="33957" xr:uid="{00000000-0005-0000-0000-0000E3840000}"/>
    <cellStyle name="Percent 4 2 4 2 3 2 2 2" xfId="33958" xr:uid="{00000000-0005-0000-0000-0000E4840000}"/>
    <cellStyle name="Percent 4 2 4 2 3 2 2 3" xfId="33959" xr:uid="{00000000-0005-0000-0000-0000E5840000}"/>
    <cellStyle name="Percent 4 2 4 2 3 2 2 4" xfId="33960" xr:uid="{00000000-0005-0000-0000-0000E6840000}"/>
    <cellStyle name="Percent 4 2 4 2 3 2 3" xfId="33961" xr:uid="{00000000-0005-0000-0000-0000E7840000}"/>
    <cellStyle name="Percent 4 2 4 2 3 2 3 2" xfId="33962" xr:uid="{00000000-0005-0000-0000-0000E8840000}"/>
    <cellStyle name="Percent 4 2 4 2 3 2 3 3" xfId="33963" xr:uid="{00000000-0005-0000-0000-0000E9840000}"/>
    <cellStyle name="Percent 4 2 4 2 3 2 3 4" xfId="33964" xr:uid="{00000000-0005-0000-0000-0000EA840000}"/>
    <cellStyle name="Percent 4 2 4 2 3 2 4" xfId="33965" xr:uid="{00000000-0005-0000-0000-0000EB840000}"/>
    <cellStyle name="Percent 4 2 4 2 3 2 5" xfId="33966" xr:uid="{00000000-0005-0000-0000-0000EC840000}"/>
    <cellStyle name="Percent 4 2 4 2 3 2 6" xfId="33967" xr:uid="{00000000-0005-0000-0000-0000ED840000}"/>
    <cellStyle name="Percent 4 2 4 2 3 3" xfId="33968" xr:uid="{00000000-0005-0000-0000-0000EE840000}"/>
    <cellStyle name="Percent 4 2 4 2 3 3 2" xfId="33969" xr:uid="{00000000-0005-0000-0000-0000EF840000}"/>
    <cellStyle name="Percent 4 2 4 2 3 3 2 2" xfId="33970" xr:uid="{00000000-0005-0000-0000-0000F0840000}"/>
    <cellStyle name="Percent 4 2 4 2 3 3 2 3" xfId="33971" xr:uid="{00000000-0005-0000-0000-0000F1840000}"/>
    <cellStyle name="Percent 4 2 4 2 3 3 2 4" xfId="33972" xr:uid="{00000000-0005-0000-0000-0000F2840000}"/>
    <cellStyle name="Percent 4 2 4 2 3 3 3" xfId="33973" xr:uid="{00000000-0005-0000-0000-0000F3840000}"/>
    <cellStyle name="Percent 4 2 4 2 3 3 3 2" xfId="33974" xr:uid="{00000000-0005-0000-0000-0000F4840000}"/>
    <cellStyle name="Percent 4 2 4 2 3 3 3 3" xfId="33975" xr:uid="{00000000-0005-0000-0000-0000F5840000}"/>
    <cellStyle name="Percent 4 2 4 2 3 3 3 4" xfId="33976" xr:uid="{00000000-0005-0000-0000-0000F6840000}"/>
    <cellStyle name="Percent 4 2 4 2 3 3 4" xfId="33977" xr:uid="{00000000-0005-0000-0000-0000F7840000}"/>
    <cellStyle name="Percent 4 2 4 2 3 3 5" xfId="33978" xr:uid="{00000000-0005-0000-0000-0000F8840000}"/>
    <cellStyle name="Percent 4 2 4 2 3 3 6" xfId="33979" xr:uid="{00000000-0005-0000-0000-0000F9840000}"/>
    <cellStyle name="Percent 4 2 4 2 3 4" xfId="33980" xr:uid="{00000000-0005-0000-0000-0000FA840000}"/>
    <cellStyle name="Percent 4 2 4 2 3 4 2" xfId="33981" xr:uid="{00000000-0005-0000-0000-0000FB840000}"/>
    <cellStyle name="Percent 4 2 4 2 3 4 3" xfId="33982" xr:uid="{00000000-0005-0000-0000-0000FC840000}"/>
    <cellStyle name="Percent 4 2 4 2 3 4 4" xfId="33983" xr:uid="{00000000-0005-0000-0000-0000FD840000}"/>
    <cellStyle name="Percent 4 2 4 2 3 5" xfId="33984" xr:uid="{00000000-0005-0000-0000-0000FE840000}"/>
    <cellStyle name="Percent 4 2 4 2 3 5 2" xfId="33985" xr:uid="{00000000-0005-0000-0000-0000FF840000}"/>
    <cellStyle name="Percent 4 2 4 2 3 5 3" xfId="33986" xr:uid="{00000000-0005-0000-0000-000000850000}"/>
    <cellStyle name="Percent 4 2 4 2 3 5 4" xfId="33987" xr:uid="{00000000-0005-0000-0000-000001850000}"/>
    <cellStyle name="Percent 4 2 4 2 3 6" xfId="33988" xr:uid="{00000000-0005-0000-0000-000002850000}"/>
    <cellStyle name="Percent 4 2 4 2 3 7" xfId="33989" xr:uid="{00000000-0005-0000-0000-000003850000}"/>
    <cellStyle name="Percent 4 2 4 2 3 8" xfId="33990" xr:uid="{00000000-0005-0000-0000-000004850000}"/>
    <cellStyle name="Percent 4 2 4 2 4" xfId="33991" xr:uid="{00000000-0005-0000-0000-000005850000}"/>
    <cellStyle name="Percent 4 2 4 2 4 2" xfId="33992" xr:uid="{00000000-0005-0000-0000-000006850000}"/>
    <cellStyle name="Percent 4 2 4 2 4 2 2" xfId="33993" xr:uid="{00000000-0005-0000-0000-000007850000}"/>
    <cellStyle name="Percent 4 2 4 2 4 2 3" xfId="33994" xr:uid="{00000000-0005-0000-0000-000008850000}"/>
    <cellStyle name="Percent 4 2 4 2 4 2 4" xfId="33995" xr:uid="{00000000-0005-0000-0000-000009850000}"/>
    <cellStyle name="Percent 4 2 4 2 4 3" xfId="33996" xr:uid="{00000000-0005-0000-0000-00000A850000}"/>
    <cellStyle name="Percent 4 2 4 2 4 3 2" xfId="33997" xr:uid="{00000000-0005-0000-0000-00000B850000}"/>
    <cellStyle name="Percent 4 2 4 2 4 3 3" xfId="33998" xr:uid="{00000000-0005-0000-0000-00000C850000}"/>
    <cellStyle name="Percent 4 2 4 2 4 3 4" xfId="33999" xr:uid="{00000000-0005-0000-0000-00000D850000}"/>
    <cellStyle name="Percent 4 2 4 2 4 4" xfId="34000" xr:uid="{00000000-0005-0000-0000-00000E850000}"/>
    <cellStyle name="Percent 4 2 4 2 4 5" xfId="34001" xr:uid="{00000000-0005-0000-0000-00000F850000}"/>
    <cellStyle name="Percent 4 2 4 2 4 6" xfId="34002" xr:uid="{00000000-0005-0000-0000-000010850000}"/>
    <cellStyle name="Percent 4 2 4 2 5" xfId="34003" xr:uid="{00000000-0005-0000-0000-000011850000}"/>
    <cellStyle name="Percent 4 2 4 2 5 2" xfId="34004" xr:uid="{00000000-0005-0000-0000-000012850000}"/>
    <cellStyle name="Percent 4 2 4 2 5 2 2" xfId="34005" xr:uid="{00000000-0005-0000-0000-000013850000}"/>
    <cellStyle name="Percent 4 2 4 2 5 2 3" xfId="34006" xr:uid="{00000000-0005-0000-0000-000014850000}"/>
    <cellStyle name="Percent 4 2 4 2 5 2 4" xfId="34007" xr:uid="{00000000-0005-0000-0000-000015850000}"/>
    <cellStyle name="Percent 4 2 4 2 5 3" xfId="34008" xr:uid="{00000000-0005-0000-0000-000016850000}"/>
    <cellStyle name="Percent 4 2 4 2 5 3 2" xfId="34009" xr:uid="{00000000-0005-0000-0000-000017850000}"/>
    <cellStyle name="Percent 4 2 4 2 5 3 3" xfId="34010" xr:uid="{00000000-0005-0000-0000-000018850000}"/>
    <cellStyle name="Percent 4 2 4 2 5 3 4" xfId="34011" xr:uid="{00000000-0005-0000-0000-000019850000}"/>
    <cellStyle name="Percent 4 2 4 2 5 4" xfId="34012" xr:uid="{00000000-0005-0000-0000-00001A850000}"/>
    <cellStyle name="Percent 4 2 4 2 5 5" xfId="34013" xr:uid="{00000000-0005-0000-0000-00001B850000}"/>
    <cellStyle name="Percent 4 2 4 2 5 6" xfId="34014" xr:uid="{00000000-0005-0000-0000-00001C850000}"/>
    <cellStyle name="Percent 4 2 4 2 6" xfId="34015" xr:uid="{00000000-0005-0000-0000-00001D850000}"/>
    <cellStyle name="Percent 4 2 4 2 6 2" xfId="34016" xr:uid="{00000000-0005-0000-0000-00001E850000}"/>
    <cellStyle name="Percent 4 2 4 2 6 3" xfId="34017" xr:uid="{00000000-0005-0000-0000-00001F850000}"/>
    <cellStyle name="Percent 4 2 4 2 6 4" xfId="34018" xr:uid="{00000000-0005-0000-0000-000020850000}"/>
    <cellStyle name="Percent 4 2 4 2 7" xfId="34019" xr:uid="{00000000-0005-0000-0000-000021850000}"/>
    <cellStyle name="Percent 4 2 4 2 7 2" xfId="34020" xr:uid="{00000000-0005-0000-0000-000022850000}"/>
    <cellStyle name="Percent 4 2 4 2 7 3" xfId="34021" xr:uid="{00000000-0005-0000-0000-000023850000}"/>
    <cellStyle name="Percent 4 2 4 2 7 4" xfId="34022" xr:uid="{00000000-0005-0000-0000-000024850000}"/>
    <cellStyle name="Percent 4 2 4 2 8" xfId="34023" xr:uid="{00000000-0005-0000-0000-000025850000}"/>
    <cellStyle name="Percent 4 2 4 2 9" xfId="34024" xr:uid="{00000000-0005-0000-0000-000026850000}"/>
    <cellStyle name="Percent 4 2 4 3" xfId="34025" xr:uid="{00000000-0005-0000-0000-000027850000}"/>
    <cellStyle name="Percent 4 2 4 3 2" xfId="34026" xr:uid="{00000000-0005-0000-0000-000028850000}"/>
    <cellStyle name="Percent 4 2 4 3 2 2" xfId="34027" xr:uid="{00000000-0005-0000-0000-000029850000}"/>
    <cellStyle name="Percent 4 2 4 3 2 2 2" xfId="34028" xr:uid="{00000000-0005-0000-0000-00002A850000}"/>
    <cellStyle name="Percent 4 2 4 3 2 2 3" xfId="34029" xr:uid="{00000000-0005-0000-0000-00002B850000}"/>
    <cellStyle name="Percent 4 2 4 3 2 2 4" xfId="34030" xr:uid="{00000000-0005-0000-0000-00002C850000}"/>
    <cellStyle name="Percent 4 2 4 3 2 3" xfId="34031" xr:uid="{00000000-0005-0000-0000-00002D850000}"/>
    <cellStyle name="Percent 4 2 4 3 2 3 2" xfId="34032" xr:uid="{00000000-0005-0000-0000-00002E850000}"/>
    <cellStyle name="Percent 4 2 4 3 2 3 3" xfId="34033" xr:uid="{00000000-0005-0000-0000-00002F850000}"/>
    <cellStyle name="Percent 4 2 4 3 2 3 4" xfId="34034" xr:uid="{00000000-0005-0000-0000-000030850000}"/>
    <cellStyle name="Percent 4 2 4 3 2 4" xfId="34035" xr:uid="{00000000-0005-0000-0000-000031850000}"/>
    <cellStyle name="Percent 4 2 4 3 2 5" xfId="34036" xr:uid="{00000000-0005-0000-0000-000032850000}"/>
    <cellStyle name="Percent 4 2 4 3 2 6" xfId="34037" xr:uid="{00000000-0005-0000-0000-000033850000}"/>
    <cellStyle name="Percent 4 2 4 3 3" xfId="34038" xr:uid="{00000000-0005-0000-0000-000034850000}"/>
    <cellStyle name="Percent 4 2 4 3 3 2" xfId="34039" xr:uid="{00000000-0005-0000-0000-000035850000}"/>
    <cellStyle name="Percent 4 2 4 3 3 2 2" xfId="34040" xr:uid="{00000000-0005-0000-0000-000036850000}"/>
    <cellStyle name="Percent 4 2 4 3 3 2 3" xfId="34041" xr:uid="{00000000-0005-0000-0000-000037850000}"/>
    <cellStyle name="Percent 4 2 4 3 3 2 4" xfId="34042" xr:uid="{00000000-0005-0000-0000-000038850000}"/>
    <cellStyle name="Percent 4 2 4 3 3 3" xfId="34043" xr:uid="{00000000-0005-0000-0000-000039850000}"/>
    <cellStyle name="Percent 4 2 4 3 3 3 2" xfId="34044" xr:uid="{00000000-0005-0000-0000-00003A850000}"/>
    <cellStyle name="Percent 4 2 4 3 3 3 3" xfId="34045" xr:uid="{00000000-0005-0000-0000-00003B850000}"/>
    <cellStyle name="Percent 4 2 4 3 3 3 4" xfId="34046" xr:uid="{00000000-0005-0000-0000-00003C850000}"/>
    <cellStyle name="Percent 4 2 4 3 3 4" xfId="34047" xr:uid="{00000000-0005-0000-0000-00003D850000}"/>
    <cellStyle name="Percent 4 2 4 3 3 5" xfId="34048" xr:uid="{00000000-0005-0000-0000-00003E850000}"/>
    <cellStyle name="Percent 4 2 4 3 3 6" xfId="34049" xr:uid="{00000000-0005-0000-0000-00003F850000}"/>
    <cellStyle name="Percent 4 2 4 3 4" xfId="34050" xr:uid="{00000000-0005-0000-0000-000040850000}"/>
    <cellStyle name="Percent 4 2 4 3 4 2" xfId="34051" xr:uid="{00000000-0005-0000-0000-000041850000}"/>
    <cellStyle name="Percent 4 2 4 3 4 3" xfId="34052" xr:uid="{00000000-0005-0000-0000-000042850000}"/>
    <cellStyle name="Percent 4 2 4 3 4 4" xfId="34053" xr:uid="{00000000-0005-0000-0000-000043850000}"/>
    <cellStyle name="Percent 4 2 4 3 5" xfId="34054" xr:uid="{00000000-0005-0000-0000-000044850000}"/>
    <cellStyle name="Percent 4 2 4 3 5 2" xfId="34055" xr:uid="{00000000-0005-0000-0000-000045850000}"/>
    <cellStyle name="Percent 4 2 4 3 5 3" xfId="34056" xr:uid="{00000000-0005-0000-0000-000046850000}"/>
    <cellStyle name="Percent 4 2 4 3 5 4" xfId="34057" xr:uid="{00000000-0005-0000-0000-000047850000}"/>
    <cellStyle name="Percent 4 2 4 3 6" xfId="34058" xr:uid="{00000000-0005-0000-0000-000048850000}"/>
    <cellStyle name="Percent 4 2 4 3 7" xfId="34059" xr:uid="{00000000-0005-0000-0000-000049850000}"/>
    <cellStyle name="Percent 4 2 4 3 8" xfId="34060" xr:uid="{00000000-0005-0000-0000-00004A850000}"/>
    <cellStyle name="Percent 4 2 4 4" xfId="34061" xr:uid="{00000000-0005-0000-0000-00004B850000}"/>
    <cellStyle name="Percent 4 2 4 4 2" xfId="34062" xr:uid="{00000000-0005-0000-0000-00004C850000}"/>
    <cellStyle name="Percent 4 2 4 4 2 2" xfId="34063" xr:uid="{00000000-0005-0000-0000-00004D850000}"/>
    <cellStyle name="Percent 4 2 4 4 2 2 2" xfId="34064" xr:uid="{00000000-0005-0000-0000-00004E850000}"/>
    <cellStyle name="Percent 4 2 4 4 2 2 3" xfId="34065" xr:uid="{00000000-0005-0000-0000-00004F850000}"/>
    <cellStyle name="Percent 4 2 4 4 2 2 4" xfId="34066" xr:uid="{00000000-0005-0000-0000-000050850000}"/>
    <cellStyle name="Percent 4 2 4 4 2 3" xfId="34067" xr:uid="{00000000-0005-0000-0000-000051850000}"/>
    <cellStyle name="Percent 4 2 4 4 2 3 2" xfId="34068" xr:uid="{00000000-0005-0000-0000-000052850000}"/>
    <cellStyle name="Percent 4 2 4 4 2 3 3" xfId="34069" xr:uid="{00000000-0005-0000-0000-000053850000}"/>
    <cellStyle name="Percent 4 2 4 4 2 3 4" xfId="34070" xr:uid="{00000000-0005-0000-0000-000054850000}"/>
    <cellStyle name="Percent 4 2 4 4 2 4" xfId="34071" xr:uid="{00000000-0005-0000-0000-000055850000}"/>
    <cellStyle name="Percent 4 2 4 4 2 5" xfId="34072" xr:uid="{00000000-0005-0000-0000-000056850000}"/>
    <cellStyle name="Percent 4 2 4 4 2 6" xfId="34073" xr:uid="{00000000-0005-0000-0000-000057850000}"/>
    <cellStyle name="Percent 4 2 4 4 3" xfId="34074" xr:uid="{00000000-0005-0000-0000-000058850000}"/>
    <cellStyle name="Percent 4 2 4 4 3 2" xfId="34075" xr:uid="{00000000-0005-0000-0000-000059850000}"/>
    <cellStyle name="Percent 4 2 4 4 3 2 2" xfId="34076" xr:uid="{00000000-0005-0000-0000-00005A850000}"/>
    <cellStyle name="Percent 4 2 4 4 3 2 3" xfId="34077" xr:uid="{00000000-0005-0000-0000-00005B850000}"/>
    <cellStyle name="Percent 4 2 4 4 3 2 4" xfId="34078" xr:uid="{00000000-0005-0000-0000-00005C850000}"/>
    <cellStyle name="Percent 4 2 4 4 3 3" xfId="34079" xr:uid="{00000000-0005-0000-0000-00005D850000}"/>
    <cellStyle name="Percent 4 2 4 4 3 3 2" xfId="34080" xr:uid="{00000000-0005-0000-0000-00005E850000}"/>
    <cellStyle name="Percent 4 2 4 4 3 3 3" xfId="34081" xr:uid="{00000000-0005-0000-0000-00005F850000}"/>
    <cellStyle name="Percent 4 2 4 4 3 3 4" xfId="34082" xr:uid="{00000000-0005-0000-0000-000060850000}"/>
    <cellStyle name="Percent 4 2 4 4 3 4" xfId="34083" xr:uid="{00000000-0005-0000-0000-000061850000}"/>
    <cellStyle name="Percent 4 2 4 4 3 5" xfId="34084" xr:uid="{00000000-0005-0000-0000-000062850000}"/>
    <cellStyle name="Percent 4 2 4 4 3 6" xfId="34085" xr:uid="{00000000-0005-0000-0000-000063850000}"/>
    <cellStyle name="Percent 4 2 4 4 4" xfId="34086" xr:uid="{00000000-0005-0000-0000-000064850000}"/>
    <cellStyle name="Percent 4 2 4 4 4 2" xfId="34087" xr:uid="{00000000-0005-0000-0000-000065850000}"/>
    <cellStyle name="Percent 4 2 4 4 4 3" xfId="34088" xr:uid="{00000000-0005-0000-0000-000066850000}"/>
    <cellStyle name="Percent 4 2 4 4 4 4" xfId="34089" xr:uid="{00000000-0005-0000-0000-000067850000}"/>
    <cellStyle name="Percent 4 2 4 4 5" xfId="34090" xr:uid="{00000000-0005-0000-0000-000068850000}"/>
    <cellStyle name="Percent 4 2 4 4 5 2" xfId="34091" xr:uid="{00000000-0005-0000-0000-000069850000}"/>
    <cellStyle name="Percent 4 2 4 4 5 3" xfId="34092" xr:uid="{00000000-0005-0000-0000-00006A850000}"/>
    <cellStyle name="Percent 4 2 4 4 5 4" xfId="34093" xr:uid="{00000000-0005-0000-0000-00006B850000}"/>
    <cellStyle name="Percent 4 2 4 4 6" xfId="34094" xr:uid="{00000000-0005-0000-0000-00006C850000}"/>
    <cellStyle name="Percent 4 2 4 4 7" xfId="34095" xr:uid="{00000000-0005-0000-0000-00006D850000}"/>
    <cellStyle name="Percent 4 2 4 4 8" xfId="34096" xr:uid="{00000000-0005-0000-0000-00006E850000}"/>
    <cellStyle name="Percent 4 2 4 5" xfId="34097" xr:uid="{00000000-0005-0000-0000-00006F850000}"/>
    <cellStyle name="Percent 4 2 4 5 2" xfId="34098" xr:uid="{00000000-0005-0000-0000-000070850000}"/>
    <cellStyle name="Percent 4 2 4 5 2 2" xfId="34099" xr:uid="{00000000-0005-0000-0000-000071850000}"/>
    <cellStyle name="Percent 4 2 4 5 2 2 2" xfId="34100" xr:uid="{00000000-0005-0000-0000-000072850000}"/>
    <cellStyle name="Percent 4 2 4 5 2 2 3" xfId="34101" xr:uid="{00000000-0005-0000-0000-000073850000}"/>
    <cellStyle name="Percent 4 2 4 5 2 2 4" xfId="34102" xr:uid="{00000000-0005-0000-0000-000074850000}"/>
    <cellStyle name="Percent 4 2 4 5 2 3" xfId="34103" xr:uid="{00000000-0005-0000-0000-000075850000}"/>
    <cellStyle name="Percent 4 2 4 5 2 3 2" xfId="34104" xr:uid="{00000000-0005-0000-0000-000076850000}"/>
    <cellStyle name="Percent 4 2 4 5 2 3 3" xfId="34105" xr:uid="{00000000-0005-0000-0000-000077850000}"/>
    <cellStyle name="Percent 4 2 4 5 2 3 4" xfId="34106" xr:uid="{00000000-0005-0000-0000-000078850000}"/>
    <cellStyle name="Percent 4 2 4 5 2 4" xfId="34107" xr:uid="{00000000-0005-0000-0000-000079850000}"/>
    <cellStyle name="Percent 4 2 4 5 2 5" xfId="34108" xr:uid="{00000000-0005-0000-0000-00007A850000}"/>
    <cellStyle name="Percent 4 2 4 5 2 6" xfId="34109" xr:uid="{00000000-0005-0000-0000-00007B850000}"/>
    <cellStyle name="Percent 4 2 4 5 3" xfId="34110" xr:uid="{00000000-0005-0000-0000-00007C850000}"/>
    <cellStyle name="Percent 4 2 4 5 3 2" xfId="34111" xr:uid="{00000000-0005-0000-0000-00007D850000}"/>
    <cellStyle name="Percent 4 2 4 5 3 2 2" xfId="34112" xr:uid="{00000000-0005-0000-0000-00007E850000}"/>
    <cellStyle name="Percent 4 2 4 5 3 2 3" xfId="34113" xr:uid="{00000000-0005-0000-0000-00007F850000}"/>
    <cellStyle name="Percent 4 2 4 5 3 2 4" xfId="34114" xr:uid="{00000000-0005-0000-0000-000080850000}"/>
    <cellStyle name="Percent 4 2 4 5 3 3" xfId="34115" xr:uid="{00000000-0005-0000-0000-000081850000}"/>
    <cellStyle name="Percent 4 2 4 5 3 3 2" xfId="34116" xr:uid="{00000000-0005-0000-0000-000082850000}"/>
    <cellStyle name="Percent 4 2 4 5 3 3 3" xfId="34117" xr:uid="{00000000-0005-0000-0000-000083850000}"/>
    <cellStyle name="Percent 4 2 4 5 3 3 4" xfId="34118" xr:uid="{00000000-0005-0000-0000-000084850000}"/>
    <cellStyle name="Percent 4 2 4 5 3 4" xfId="34119" xr:uid="{00000000-0005-0000-0000-000085850000}"/>
    <cellStyle name="Percent 4 2 4 5 3 5" xfId="34120" xr:uid="{00000000-0005-0000-0000-000086850000}"/>
    <cellStyle name="Percent 4 2 4 5 3 6" xfId="34121" xr:uid="{00000000-0005-0000-0000-000087850000}"/>
    <cellStyle name="Percent 4 2 4 5 4" xfId="34122" xr:uid="{00000000-0005-0000-0000-000088850000}"/>
    <cellStyle name="Percent 4 2 4 5 4 2" xfId="34123" xr:uid="{00000000-0005-0000-0000-000089850000}"/>
    <cellStyle name="Percent 4 2 4 5 4 3" xfId="34124" xr:uid="{00000000-0005-0000-0000-00008A850000}"/>
    <cellStyle name="Percent 4 2 4 5 4 4" xfId="34125" xr:uid="{00000000-0005-0000-0000-00008B850000}"/>
    <cellStyle name="Percent 4 2 4 5 5" xfId="34126" xr:uid="{00000000-0005-0000-0000-00008C850000}"/>
    <cellStyle name="Percent 4 2 4 5 5 2" xfId="34127" xr:uid="{00000000-0005-0000-0000-00008D850000}"/>
    <cellStyle name="Percent 4 2 4 5 5 3" xfId="34128" xr:uid="{00000000-0005-0000-0000-00008E850000}"/>
    <cellStyle name="Percent 4 2 4 5 5 4" xfId="34129" xr:uid="{00000000-0005-0000-0000-00008F850000}"/>
    <cellStyle name="Percent 4 2 4 5 6" xfId="34130" xr:uid="{00000000-0005-0000-0000-000090850000}"/>
    <cellStyle name="Percent 4 2 4 5 7" xfId="34131" xr:uid="{00000000-0005-0000-0000-000091850000}"/>
    <cellStyle name="Percent 4 2 4 5 8" xfId="34132" xr:uid="{00000000-0005-0000-0000-000092850000}"/>
    <cellStyle name="Percent 4 2 4 6" xfId="34133" xr:uid="{00000000-0005-0000-0000-000093850000}"/>
    <cellStyle name="Percent 4 2 4 6 2" xfId="34134" xr:uid="{00000000-0005-0000-0000-000094850000}"/>
    <cellStyle name="Percent 4 2 4 6 2 2" xfId="34135" xr:uid="{00000000-0005-0000-0000-000095850000}"/>
    <cellStyle name="Percent 4 2 4 6 2 3" xfId="34136" xr:uid="{00000000-0005-0000-0000-000096850000}"/>
    <cellStyle name="Percent 4 2 4 6 2 4" xfId="34137" xr:uid="{00000000-0005-0000-0000-000097850000}"/>
    <cellStyle name="Percent 4 2 4 6 3" xfId="34138" xr:uid="{00000000-0005-0000-0000-000098850000}"/>
    <cellStyle name="Percent 4 2 4 6 3 2" xfId="34139" xr:uid="{00000000-0005-0000-0000-000099850000}"/>
    <cellStyle name="Percent 4 2 4 6 3 3" xfId="34140" xr:uid="{00000000-0005-0000-0000-00009A850000}"/>
    <cellStyle name="Percent 4 2 4 6 3 4" xfId="34141" xr:uid="{00000000-0005-0000-0000-00009B850000}"/>
    <cellStyle name="Percent 4 2 4 6 4" xfId="34142" xr:uid="{00000000-0005-0000-0000-00009C850000}"/>
    <cellStyle name="Percent 4 2 4 6 5" xfId="34143" xr:uid="{00000000-0005-0000-0000-00009D850000}"/>
    <cellStyle name="Percent 4 2 4 6 6" xfId="34144" xr:uid="{00000000-0005-0000-0000-00009E850000}"/>
    <cellStyle name="Percent 4 2 4 7" xfId="34145" xr:uid="{00000000-0005-0000-0000-00009F850000}"/>
    <cellStyle name="Percent 4 2 4 7 2" xfId="34146" xr:uid="{00000000-0005-0000-0000-0000A0850000}"/>
    <cellStyle name="Percent 4 2 4 7 2 2" xfId="34147" xr:uid="{00000000-0005-0000-0000-0000A1850000}"/>
    <cellStyle name="Percent 4 2 4 7 2 3" xfId="34148" xr:uid="{00000000-0005-0000-0000-0000A2850000}"/>
    <cellStyle name="Percent 4 2 4 7 2 4" xfId="34149" xr:uid="{00000000-0005-0000-0000-0000A3850000}"/>
    <cellStyle name="Percent 4 2 4 7 3" xfId="34150" xr:uid="{00000000-0005-0000-0000-0000A4850000}"/>
    <cellStyle name="Percent 4 2 4 7 3 2" xfId="34151" xr:uid="{00000000-0005-0000-0000-0000A5850000}"/>
    <cellStyle name="Percent 4 2 4 7 3 3" xfId="34152" xr:uid="{00000000-0005-0000-0000-0000A6850000}"/>
    <cellStyle name="Percent 4 2 4 7 3 4" xfId="34153" xr:uid="{00000000-0005-0000-0000-0000A7850000}"/>
    <cellStyle name="Percent 4 2 4 7 4" xfId="34154" xr:uid="{00000000-0005-0000-0000-0000A8850000}"/>
    <cellStyle name="Percent 4 2 4 7 5" xfId="34155" xr:uid="{00000000-0005-0000-0000-0000A9850000}"/>
    <cellStyle name="Percent 4 2 4 7 6" xfId="34156" xr:uid="{00000000-0005-0000-0000-0000AA850000}"/>
    <cellStyle name="Percent 4 2 4 8" xfId="34157" xr:uid="{00000000-0005-0000-0000-0000AB850000}"/>
    <cellStyle name="Percent 4 2 4 8 2" xfId="34158" xr:uid="{00000000-0005-0000-0000-0000AC850000}"/>
    <cellStyle name="Percent 4 2 4 8 3" xfId="34159" xr:uid="{00000000-0005-0000-0000-0000AD850000}"/>
    <cellStyle name="Percent 4 2 4 8 4" xfId="34160" xr:uid="{00000000-0005-0000-0000-0000AE850000}"/>
    <cellStyle name="Percent 4 2 4 9" xfId="34161" xr:uid="{00000000-0005-0000-0000-0000AF850000}"/>
    <cellStyle name="Percent 4 2 4 9 2" xfId="34162" xr:uid="{00000000-0005-0000-0000-0000B0850000}"/>
    <cellStyle name="Percent 4 2 4 9 3" xfId="34163" xr:uid="{00000000-0005-0000-0000-0000B1850000}"/>
    <cellStyle name="Percent 4 2 4 9 4" xfId="34164" xr:uid="{00000000-0005-0000-0000-0000B2850000}"/>
    <cellStyle name="Percent 4 2 5" xfId="34165" xr:uid="{00000000-0005-0000-0000-0000B3850000}"/>
    <cellStyle name="Percent 4 2 5 10" xfId="34166" xr:uid="{00000000-0005-0000-0000-0000B4850000}"/>
    <cellStyle name="Percent 4 2 5 2" xfId="34167" xr:uid="{00000000-0005-0000-0000-0000B5850000}"/>
    <cellStyle name="Percent 4 2 5 2 2" xfId="34168" xr:uid="{00000000-0005-0000-0000-0000B6850000}"/>
    <cellStyle name="Percent 4 2 5 2 2 2" xfId="34169" xr:uid="{00000000-0005-0000-0000-0000B7850000}"/>
    <cellStyle name="Percent 4 2 5 2 2 2 2" xfId="34170" xr:uid="{00000000-0005-0000-0000-0000B8850000}"/>
    <cellStyle name="Percent 4 2 5 2 2 2 3" xfId="34171" xr:uid="{00000000-0005-0000-0000-0000B9850000}"/>
    <cellStyle name="Percent 4 2 5 2 2 2 4" xfId="34172" xr:uid="{00000000-0005-0000-0000-0000BA850000}"/>
    <cellStyle name="Percent 4 2 5 2 2 3" xfId="34173" xr:uid="{00000000-0005-0000-0000-0000BB850000}"/>
    <cellStyle name="Percent 4 2 5 2 2 3 2" xfId="34174" xr:uid="{00000000-0005-0000-0000-0000BC850000}"/>
    <cellStyle name="Percent 4 2 5 2 2 3 3" xfId="34175" xr:uid="{00000000-0005-0000-0000-0000BD850000}"/>
    <cellStyle name="Percent 4 2 5 2 2 3 4" xfId="34176" xr:uid="{00000000-0005-0000-0000-0000BE850000}"/>
    <cellStyle name="Percent 4 2 5 2 2 4" xfId="34177" xr:uid="{00000000-0005-0000-0000-0000BF850000}"/>
    <cellStyle name="Percent 4 2 5 2 2 5" xfId="34178" xr:uid="{00000000-0005-0000-0000-0000C0850000}"/>
    <cellStyle name="Percent 4 2 5 2 2 6" xfId="34179" xr:uid="{00000000-0005-0000-0000-0000C1850000}"/>
    <cellStyle name="Percent 4 2 5 2 3" xfId="34180" xr:uid="{00000000-0005-0000-0000-0000C2850000}"/>
    <cellStyle name="Percent 4 2 5 2 3 2" xfId="34181" xr:uid="{00000000-0005-0000-0000-0000C3850000}"/>
    <cellStyle name="Percent 4 2 5 2 3 2 2" xfId="34182" xr:uid="{00000000-0005-0000-0000-0000C4850000}"/>
    <cellStyle name="Percent 4 2 5 2 3 2 3" xfId="34183" xr:uid="{00000000-0005-0000-0000-0000C5850000}"/>
    <cellStyle name="Percent 4 2 5 2 3 2 4" xfId="34184" xr:uid="{00000000-0005-0000-0000-0000C6850000}"/>
    <cellStyle name="Percent 4 2 5 2 3 3" xfId="34185" xr:uid="{00000000-0005-0000-0000-0000C7850000}"/>
    <cellStyle name="Percent 4 2 5 2 3 3 2" xfId="34186" xr:uid="{00000000-0005-0000-0000-0000C8850000}"/>
    <cellStyle name="Percent 4 2 5 2 3 3 3" xfId="34187" xr:uid="{00000000-0005-0000-0000-0000C9850000}"/>
    <cellStyle name="Percent 4 2 5 2 3 3 4" xfId="34188" xr:uid="{00000000-0005-0000-0000-0000CA850000}"/>
    <cellStyle name="Percent 4 2 5 2 3 4" xfId="34189" xr:uid="{00000000-0005-0000-0000-0000CB850000}"/>
    <cellStyle name="Percent 4 2 5 2 3 5" xfId="34190" xr:uid="{00000000-0005-0000-0000-0000CC850000}"/>
    <cellStyle name="Percent 4 2 5 2 3 6" xfId="34191" xr:uid="{00000000-0005-0000-0000-0000CD850000}"/>
    <cellStyle name="Percent 4 2 5 2 4" xfId="34192" xr:uid="{00000000-0005-0000-0000-0000CE850000}"/>
    <cellStyle name="Percent 4 2 5 2 4 2" xfId="34193" xr:uid="{00000000-0005-0000-0000-0000CF850000}"/>
    <cellStyle name="Percent 4 2 5 2 4 3" xfId="34194" xr:uid="{00000000-0005-0000-0000-0000D0850000}"/>
    <cellStyle name="Percent 4 2 5 2 4 4" xfId="34195" xr:uid="{00000000-0005-0000-0000-0000D1850000}"/>
    <cellStyle name="Percent 4 2 5 2 5" xfId="34196" xr:uid="{00000000-0005-0000-0000-0000D2850000}"/>
    <cellStyle name="Percent 4 2 5 2 5 2" xfId="34197" xr:uid="{00000000-0005-0000-0000-0000D3850000}"/>
    <cellStyle name="Percent 4 2 5 2 5 3" xfId="34198" xr:uid="{00000000-0005-0000-0000-0000D4850000}"/>
    <cellStyle name="Percent 4 2 5 2 5 4" xfId="34199" xr:uid="{00000000-0005-0000-0000-0000D5850000}"/>
    <cellStyle name="Percent 4 2 5 2 6" xfId="34200" xr:uid="{00000000-0005-0000-0000-0000D6850000}"/>
    <cellStyle name="Percent 4 2 5 2 7" xfId="34201" xr:uid="{00000000-0005-0000-0000-0000D7850000}"/>
    <cellStyle name="Percent 4 2 5 2 8" xfId="34202" xr:uid="{00000000-0005-0000-0000-0000D8850000}"/>
    <cellStyle name="Percent 4 2 5 3" xfId="34203" xr:uid="{00000000-0005-0000-0000-0000D9850000}"/>
    <cellStyle name="Percent 4 2 5 3 2" xfId="34204" xr:uid="{00000000-0005-0000-0000-0000DA850000}"/>
    <cellStyle name="Percent 4 2 5 3 2 2" xfId="34205" xr:uid="{00000000-0005-0000-0000-0000DB850000}"/>
    <cellStyle name="Percent 4 2 5 3 2 2 2" xfId="34206" xr:uid="{00000000-0005-0000-0000-0000DC850000}"/>
    <cellStyle name="Percent 4 2 5 3 2 2 3" xfId="34207" xr:uid="{00000000-0005-0000-0000-0000DD850000}"/>
    <cellStyle name="Percent 4 2 5 3 2 2 4" xfId="34208" xr:uid="{00000000-0005-0000-0000-0000DE850000}"/>
    <cellStyle name="Percent 4 2 5 3 2 3" xfId="34209" xr:uid="{00000000-0005-0000-0000-0000DF850000}"/>
    <cellStyle name="Percent 4 2 5 3 2 3 2" xfId="34210" xr:uid="{00000000-0005-0000-0000-0000E0850000}"/>
    <cellStyle name="Percent 4 2 5 3 2 3 3" xfId="34211" xr:uid="{00000000-0005-0000-0000-0000E1850000}"/>
    <cellStyle name="Percent 4 2 5 3 2 3 4" xfId="34212" xr:uid="{00000000-0005-0000-0000-0000E2850000}"/>
    <cellStyle name="Percent 4 2 5 3 2 4" xfId="34213" xr:uid="{00000000-0005-0000-0000-0000E3850000}"/>
    <cellStyle name="Percent 4 2 5 3 2 5" xfId="34214" xr:uid="{00000000-0005-0000-0000-0000E4850000}"/>
    <cellStyle name="Percent 4 2 5 3 2 6" xfId="34215" xr:uid="{00000000-0005-0000-0000-0000E5850000}"/>
    <cellStyle name="Percent 4 2 5 3 3" xfId="34216" xr:uid="{00000000-0005-0000-0000-0000E6850000}"/>
    <cellStyle name="Percent 4 2 5 3 3 2" xfId="34217" xr:uid="{00000000-0005-0000-0000-0000E7850000}"/>
    <cellStyle name="Percent 4 2 5 3 3 2 2" xfId="34218" xr:uid="{00000000-0005-0000-0000-0000E8850000}"/>
    <cellStyle name="Percent 4 2 5 3 3 2 3" xfId="34219" xr:uid="{00000000-0005-0000-0000-0000E9850000}"/>
    <cellStyle name="Percent 4 2 5 3 3 2 4" xfId="34220" xr:uid="{00000000-0005-0000-0000-0000EA850000}"/>
    <cellStyle name="Percent 4 2 5 3 3 3" xfId="34221" xr:uid="{00000000-0005-0000-0000-0000EB850000}"/>
    <cellStyle name="Percent 4 2 5 3 3 3 2" xfId="34222" xr:uid="{00000000-0005-0000-0000-0000EC850000}"/>
    <cellStyle name="Percent 4 2 5 3 3 3 3" xfId="34223" xr:uid="{00000000-0005-0000-0000-0000ED850000}"/>
    <cellStyle name="Percent 4 2 5 3 3 3 4" xfId="34224" xr:uid="{00000000-0005-0000-0000-0000EE850000}"/>
    <cellStyle name="Percent 4 2 5 3 3 4" xfId="34225" xr:uid="{00000000-0005-0000-0000-0000EF850000}"/>
    <cellStyle name="Percent 4 2 5 3 3 5" xfId="34226" xr:uid="{00000000-0005-0000-0000-0000F0850000}"/>
    <cellStyle name="Percent 4 2 5 3 3 6" xfId="34227" xr:uid="{00000000-0005-0000-0000-0000F1850000}"/>
    <cellStyle name="Percent 4 2 5 3 4" xfId="34228" xr:uid="{00000000-0005-0000-0000-0000F2850000}"/>
    <cellStyle name="Percent 4 2 5 3 4 2" xfId="34229" xr:uid="{00000000-0005-0000-0000-0000F3850000}"/>
    <cellStyle name="Percent 4 2 5 3 4 3" xfId="34230" xr:uid="{00000000-0005-0000-0000-0000F4850000}"/>
    <cellStyle name="Percent 4 2 5 3 4 4" xfId="34231" xr:uid="{00000000-0005-0000-0000-0000F5850000}"/>
    <cellStyle name="Percent 4 2 5 3 5" xfId="34232" xr:uid="{00000000-0005-0000-0000-0000F6850000}"/>
    <cellStyle name="Percent 4 2 5 3 5 2" xfId="34233" xr:uid="{00000000-0005-0000-0000-0000F7850000}"/>
    <cellStyle name="Percent 4 2 5 3 5 3" xfId="34234" xr:uid="{00000000-0005-0000-0000-0000F8850000}"/>
    <cellStyle name="Percent 4 2 5 3 5 4" xfId="34235" xr:uid="{00000000-0005-0000-0000-0000F9850000}"/>
    <cellStyle name="Percent 4 2 5 3 6" xfId="34236" xr:uid="{00000000-0005-0000-0000-0000FA850000}"/>
    <cellStyle name="Percent 4 2 5 3 7" xfId="34237" xr:uid="{00000000-0005-0000-0000-0000FB850000}"/>
    <cellStyle name="Percent 4 2 5 3 8" xfId="34238" xr:uid="{00000000-0005-0000-0000-0000FC850000}"/>
    <cellStyle name="Percent 4 2 5 4" xfId="34239" xr:uid="{00000000-0005-0000-0000-0000FD850000}"/>
    <cellStyle name="Percent 4 2 5 4 2" xfId="34240" xr:uid="{00000000-0005-0000-0000-0000FE850000}"/>
    <cellStyle name="Percent 4 2 5 4 2 2" xfId="34241" xr:uid="{00000000-0005-0000-0000-0000FF850000}"/>
    <cellStyle name="Percent 4 2 5 4 2 3" xfId="34242" xr:uid="{00000000-0005-0000-0000-000000860000}"/>
    <cellStyle name="Percent 4 2 5 4 2 4" xfId="34243" xr:uid="{00000000-0005-0000-0000-000001860000}"/>
    <cellStyle name="Percent 4 2 5 4 3" xfId="34244" xr:uid="{00000000-0005-0000-0000-000002860000}"/>
    <cellStyle name="Percent 4 2 5 4 3 2" xfId="34245" xr:uid="{00000000-0005-0000-0000-000003860000}"/>
    <cellStyle name="Percent 4 2 5 4 3 3" xfId="34246" xr:uid="{00000000-0005-0000-0000-000004860000}"/>
    <cellStyle name="Percent 4 2 5 4 3 4" xfId="34247" xr:uid="{00000000-0005-0000-0000-000005860000}"/>
    <cellStyle name="Percent 4 2 5 4 4" xfId="34248" xr:uid="{00000000-0005-0000-0000-000006860000}"/>
    <cellStyle name="Percent 4 2 5 4 5" xfId="34249" xr:uid="{00000000-0005-0000-0000-000007860000}"/>
    <cellStyle name="Percent 4 2 5 4 6" xfId="34250" xr:uid="{00000000-0005-0000-0000-000008860000}"/>
    <cellStyle name="Percent 4 2 5 5" xfId="34251" xr:uid="{00000000-0005-0000-0000-000009860000}"/>
    <cellStyle name="Percent 4 2 5 5 2" xfId="34252" xr:uid="{00000000-0005-0000-0000-00000A860000}"/>
    <cellStyle name="Percent 4 2 5 5 2 2" xfId="34253" xr:uid="{00000000-0005-0000-0000-00000B860000}"/>
    <cellStyle name="Percent 4 2 5 5 2 3" xfId="34254" xr:uid="{00000000-0005-0000-0000-00000C860000}"/>
    <cellStyle name="Percent 4 2 5 5 2 4" xfId="34255" xr:uid="{00000000-0005-0000-0000-00000D860000}"/>
    <cellStyle name="Percent 4 2 5 5 3" xfId="34256" xr:uid="{00000000-0005-0000-0000-00000E860000}"/>
    <cellStyle name="Percent 4 2 5 5 3 2" xfId="34257" xr:uid="{00000000-0005-0000-0000-00000F860000}"/>
    <cellStyle name="Percent 4 2 5 5 3 3" xfId="34258" xr:uid="{00000000-0005-0000-0000-000010860000}"/>
    <cellStyle name="Percent 4 2 5 5 3 4" xfId="34259" xr:uid="{00000000-0005-0000-0000-000011860000}"/>
    <cellStyle name="Percent 4 2 5 5 4" xfId="34260" xr:uid="{00000000-0005-0000-0000-000012860000}"/>
    <cellStyle name="Percent 4 2 5 5 5" xfId="34261" xr:uid="{00000000-0005-0000-0000-000013860000}"/>
    <cellStyle name="Percent 4 2 5 5 6" xfId="34262" xr:uid="{00000000-0005-0000-0000-000014860000}"/>
    <cellStyle name="Percent 4 2 5 6" xfId="34263" xr:uid="{00000000-0005-0000-0000-000015860000}"/>
    <cellStyle name="Percent 4 2 5 6 2" xfId="34264" xr:uid="{00000000-0005-0000-0000-000016860000}"/>
    <cellStyle name="Percent 4 2 5 6 3" xfId="34265" xr:uid="{00000000-0005-0000-0000-000017860000}"/>
    <cellStyle name="Percent 4 2 5 6 4" xfId="34266" xr:uid="{00000000-0005-0000-0000-000018860000}"/>
    <cellStyle name="Percent 4 2 5 7" xfId="34267" xr:uid="{00000000-0005-0000-0000-000019860000}"/>
    <cellStyle name="Percent 4 2 5 7 2" xfId="34268" xr:uid="{00000000-0005-0000-0000-00001A860000}"/>
    <cellStyle name="Percent 4 2 5 7 3" xfId="34269" xr:uid="{00000000-0005-0000-0000-00001B860000}"/>
    <cellStyle name="Percent 4 2 5 7 4" xfId="34270" xr:uid="{00000000-0005-0000-0000-00001C860000}"/>
    <cellStyle name="Percent 4 2 5 8" xfId="34271" xr:uid="{00000000-0005-0000-0000-00001D860000}"/>
    <cellStyle name="Percent 4 2 5 9" xfId="34272" xr:uid="{00000000-0005-0000-0000-00001E860000}"/>
    <cellStyle name="Percent 4 2 6" xfId="34273" xr:uid="{00000000-0005-0000-0000-00001F860000}"/>
    <cellStyle name="Percent 4 2 6 2" xfId="34274" xr:uid="{00000000-0005-0000-0000-000020860000}"/>
    <cellStyle name="Percent 4 2 6 2 2" xfId="34275" xr:uid="{00000000-0005-0000-0000-000021860000}"/>
    <cellStyle name="Percent 4 2 6 2 2 2" xfId="34276" xr:uid="{00000000-0005-0000-0000-000022860000}"/>
    <cellStyle name="Percent 4 2 6 2 2 3" xfId="34277" xr:uid="{00000000-0005-0000-0000-000023860000}"/>
    <cellStyle name="Percent 4 2 6 2 2 4" xfId="34278" xr:uid="{00000000-0005-0000-0000-000024860000}"/>
    <cellStyle name="Percent 4 2 6 2 3" xfId="34279" xr:uid="{00000000-0005-0000-0000-000025860000}"/>
    <cellStyle name="Percent 4 2 6 2 3 2" xfId="34280" xr:uid="{00000000-0005-0000-0000-000026860000}"/>
    <cellStyle name="Percent 4 2 6 2 3 3" xfId="34281" xr:uid="{00000000-0005-0000-0000-000027860000}"/>
    <cellStyle name="Percent 4 2 6 2 3 4" xfId="34282" xr:uid="{00000000-0005-0000-0000-000028860000}"/>
    <cellStyle name="Percent 4 2 6 2 4" xfId="34283" xr:uid="{00000000-0005-0000-0000-000029860000}"/>
    <cellStyle name="Percent 4 2 6 2 5" xfId="34284" xr:uid="{00000000-0005-0000-0000-00002A860000}"/>
    <cellStyle name="Percent 4 2 6 2 6" xfId="34285" xr:uid="{00000000-0005-0000-0000-00002B860000}"/>
    <cellStyle name="Percent 4 2 6 3" xfId="34286" xr:uid="{00000000-0005-0000-0000-00002C860000}"/>
    <cellStyle name="Percent 4 2 6 3 2" xfId="34287" xr:uid="{00000000-0005-0000-0000-00002D860000}"/>
    <cellStyle name="Percent 4 2 6 3 2 2" xfId="34288" xr:uid="{00000000-0005-0000-0000-00002E860000}"/>
    <cellStyle name="Percent 4 2 6 3 2 3" xfId="34289" xr:uid="{00000000-0005-0000-0000-00002F860000}"/>
    <cellStyle name="Percent 4 2 6 3 2 4" xfId="34290" xr:uid="{00000000-0005-0000-0000-000030860000}"/>
    <cellStyle name="Percent 4 2 6 3 3" xfId="34291" xr:uid="{00000000-0005-0000-0000-000031860000}"/>
    <cellStyle name="Percent 4 2 6 3 3 2" xfId="34292" xr:uid="{00000000-0005-0000-0000-000032860000}"/>
    <cellStyle name="Percent 4 2 6 3 3 3" xfId="34293" xr:uid="{00000000-0005-0000-0000-000033860000}"/>
    <cellStyle name="Percent 4 2 6 3 3 4" xfId="34294" xr:uid="{00000000-0005-0000-0000-000034860000}"/>
    <cellStyle name="Percent 4 2 6 3 4" xfId="34295" xr:uid="{00000000-0005-0000-0000-000035860000}"/>
    <cellStyle name="Percent 4 2 6 3 5" xfId="34296" xr:uid="{00000000-0005-0000-0000-000036860000}"/>
    <cellStyle name="Percent 4 2 6 3 6" xfId="34297" xr:uid="{00000000-0005-0000-0000-000037860000}"/>
    <cellStyle name="Percent 4 2 6 4" xfId="34298" xr:uid="{00000000-0005-0000-0000-000038860000}"/>
    <cellStyle name="Percent 4 2 6 4 2" xfId="34299" xr:uid="{00000000-0005-0000-0000-000039860000}"/>
    <cellStyle name="Percent 4 2 6 4 3" xfId="34300" xr:uid="{00000000-0005-0000-0000-00003A860000}"/>
    <cellStyle name="Percent 4 2 6 4 4" xfId="34301" xr:uid="{00000000-0005-0000-0000-00003B860000}"/>
    <cellStyle name="Percent 4 2 6 5" xfId="34302" xr:uid="{00000000-0005-0000-0000-00003C860000}"/>
    <cellStyle name="Percent 4 2 6 5 2" xfId="34303" xr:uid="{00000000-0005-0000-0000-00003D860000}"/>
    <cellStyle name="Percent 4 2 6 5 3" xfId="34304" xr:uid="{00000000-0005-0000-0000-00003E860000}"/>
    <cellStyle name="Percent 4 2 6 5 4" xfId="34305" xr:uid="{00000000-0005-0000-0000-00003F860000}"/>
    <cellStyle name="Percent 4 2 6 6" xfId="34306" xr:uid="{00000000-0005-0000-0000-000040860000}"/>
    <cellStyle name="Percent 4 2 6 7" xfId="34307" xr:uid="{00000000-0005-0000-0000-000041860000}"/>
    <cellStyle name="Percent 4 2 6 8" xfId="34308" xr:uid="{00000000-0005-0000-0000-000042860000}"/>
    <cellStyle name="Percent 4 2 7" xfId="34309" xr:uid="{00000000-0005-0000-0000-000043860000}"/>
    <cellStyle name="Percent 4 2 7 2" xfId="34310" xr:uid="{00000000-0005-0000-0000-000044860000}"/>
    <cellStyle name="Percent 4 2 7 2 2" xfId="34311" xr:uid="{00000000-0005-0000-0000-000045860000}"/>
    <cellStyle name="Percent 4 2 7 2 2 2" xfId="34312" xr:uid="{00000000-0005-0000-0000-000046860000}"/>
    <cellStyle name="Percent 4 2 7 2 2 3" xfId="34313" xr:uid="{00000000-0005-0000-0000-000047860000}"/>
    <cellStyle name="Percent 4 2 7 2 2 4" xfId="34314" xr:uid="{00000000-0005-0000-0000-000048860000}"/>
    <cellStyle name="Percent 4 2 7 2 3" xfId="34315" xr:uid="{00000000-0005-0000-0000-000049860000}"/>
    <cellStyle name="Percent 4 2 7 2 3 2" xfId="34316" xr:uid="{00000000-0005-0000-0000-00004A860000}"/>
    <cellStyle name="Percent 4 2 7 2 3 3" xfId="34317" xr:uid="{00000000-0005-0000-0000-00004B860000}"/>
    <cellStyle name="Percent 4 2 7 2 3 4" xfId="34318" xr:uid="{00000000-0005-0000-0000-00004C860000}"/>
    <cellStyle name="Percent 4 2 7 2 4" xfId="34319" xr:uid="{00000000-0005-0000-0000-00004D860000}"/>
    <cellStyle name="Percent 4 2 7 2 5" xfId="34320" xr:uid="{00000000-0005-0000-0000-00004E860000}"/>
    <cellStyle name="Percent 4 2 7 2 6" xfId="34321" xr:uid="{00000000-0005-0000-0000-00004F860000}"/>
    <cellStyle name="Percent 4 2 7 3" xfId="34322" xr:uid="{00000000-0005-0000-0000-000050860000}"/>
    <cellStyle name="Percent 4 2 7 3 2" xfId="34323" xr:uid="{00000000-0005-0000-0000-000051860000}"/>
    <cellStyle name="Percent 4 2 7 3 2 2" xfId="34324" xr:uid="{00000000-0005-0000-0000-000052860000}"/>
    <cellStyle name="Percent 4 2 7 3 2 3" xfId="34325" xr:uid="{00000000-0005-0000-0000-000053860000}"/>
    <cellStyle name="Percent 4 2 7 3 2 4" xfId="34326" xr:uid="{00000000-0005-0000-0000-000054860000}"/>
    <cellStyle name="Percent 4 2 7 3 3" xfId="34327" xr:uid="{00000000-0005-0000-0000-000055860000}"/>
    <cellStyle name="Percent 4 2 7 3 3 2" xfId="34328" xr:uid="{00000000-0005-0000-0000-000056860000}"/>
    <cellStyle name="Percent 4 2 7 3 3 3" xfId="34329" xr:uid="{00000000-0005-0000-0000-000057860000}"/>
    <cellStyle name="Percent 4 2 7 3 3 4" xfId="34330" xr:uid="{00000000-0005-0000-0000-000058860000}"/>
    <cellStyle name="Percent 4 2 7 3 4" xfId="34331" xr:uid="{00000000-0005-0000-0000-000059860000}"/>
    <cellStyle name="Percent 4 2 7 3 5" xfId="34332" xr:uid="{00000000-0005-0000-0000-00005A860000}"/>
    <cellStyle name="Percent 4 2 7 3 6" xfId="34333" xr:uid="{00000000-0005-0000-0000-00005B860000}"/>
    <cellStyle name="Percent 4 2 7 4" xfId="34334" xr:uid="{00000000-0005-0000-0000-00005C860000}"/>
    <cellStyle name="Percent 4 2 7 4 2" xfId="34335" xr:uid="{00000000-0005-0000-0000-00005D860000}"/>
    <cellStyle name="Percent 4 2 7 4 3" xfId="34336" xr:uid="{00000000-0005-0000-0000-00005E860000}"/>
    <cellStyle name="Percent 4 2 7 4 4" xfId="34337" xr:uid="{00000000-0005-0000-0000-00005F860000}"/>
    <cellStyle name="Percent 4 2 7 5" xfId="34338" xr:uid="{00000000-0005-0000-0000-000060860000}"/>
    <cellStyle name="Percent 4 2 7 5 2" xfId="34339" xr:uid="{00000000-0005-0000-0000-000061860000}"/>
    <cellStyle name="Percent 4 2 7 5 3" xfId="34340" xr:uid="{00000000-0005-0000-0000-000062860000}"/>
    <cellStyle name="Percent 4 2 7 5 4" xfId="34341" xr:uid="{00000000-0005-0000-0000-000063860000}"/>
    <cellStyle name="Percent 4 2 7 6" xfId="34342" xr:uid="{00000000-0005-0000-0000-000064860000}"/>
    <cellStyle name="Percent 4 2 7 7" xfId="34343" xr:uid="{00000000-0005-0000-0000-000065860000}"/>
    <cellStyle name="Percent 4 2 7 8" xfId="34344" xr:uid="{00000000-0005-0000-0000-000066860000}"/>
    <cellStyle name="Percent 4 2 8" xfId="34345" xr:uid="{00000000-0005-0000-0000-000067860000}"/>
    <cellStyle name="Percent 4 2 8 2" xfId="34346" xr:uid="{00000000-0005-0000-0000-000068860000}"/>
    <cellStyle name="Percent 4 2 8 2 2" xfId="34347" xr:uid="{00000000-0005-0000-0000-000069860000}"/>
    <cellStyle name="Percent 4 2 8 2 2 2" xfId="34348" xr:uid="{00000000-0005-0000-0000-00006A860000}"/>
    <cellStyle name="Percent 4 2 8 2 2 3" xfId="34349" xr:uid="{00000000-0005-0000-0000-00006B860000}"/>
    <cellStyle name="Percent 4 2 8 2 2 4" xfId="34350" xr:uid="{00000000-0005-0000-0000-00006C860000}"/>
    <cellStyle name="Percent 4 2 8 2 3" xfId="34351" xr:uid="{00000000-0005-0000-0000-00006D860000}"/>
    <cellStyle name="Percent 4 2 8 2 3 2" xfId="34352" xr:uid="{00000000-0005-0000-0000-00006E860000}"/>
    <cellStyle name="Percent 4 2 8 2 3 3" xfId="34353" xr:uid="{00000000-0005-0000-0000-00006F860000}"/>
    <cellStyle name="Percent 4 2 8 2 3 4" xfId="34354" xr:uid="{00000000-0005-0000-0000-000070860000}"/>
    <cellStyle name="Percent 4 2 8 2 4" xfId="34355" xr:uid="{00000000-0005-0000-0000-000071860000}"/>
    <cellStyle name="Percent 4 2 8 2 5" xfId="34356" xr:uid="{00000000-0005-0000-0000-000072860000}"/>
    <cellStyle name="Percent 4 2 8 2 6" xfId="34357" xr:uid="{00000000-0005-0000-0000-000073860000}"/>
    <cellStyle name="Percent 4 2 8 3" xfId="34358" xr:uid="{00000000-0005-0000-0000-000074860000}"/>
    <cellStyle name="Percent 4 2 8 3 2" xfId="34359" xr:uid="{00000000-0005-0000-0000-000075860000}"/>
    <cellStyle name="Percent 4 2 8 3 2 2" xfId="34360" xr:uid="{00000000-0005-0000-0000-000076860000}"/>
    <cellStyle name="Percent 4 2 8 3 2 3" xfId="34361" xr:uid="{00000000-0005-0000-0000-000077860000}"/>
    <cellStyle name="Percent 4 2 8 3 2 4" xfId="34362" xr:uid="{00000000-0005-0000-0000-000078860000}"/>
    <cellStyle name="Percent 4 2 8 3 3" xfId="34363" xr:uid="{00000000-0005-0000-0000-000079860000}"/>
    <cellStyle name="Percent 4 2 8 3 3 2" xfId="34364" xr:uid="{00000000-0005-0000-0000-00007A860000}"/>
    <cellStyle name="Percent 4 2 8 3 3 3" xfId="34365" xr:uid="{00000000-0005-0000-0000-00007B860000}"/>
    <cellStyle name="Percent 4 2 8 3 3 4" xfId="34366" xr:uid="{00000000-0005-0000-0000-00007C860000}"/>
    <cellStyle name="Percent 4 2 8 3 4" xfId="34367" xr:uid="{00000000-0005-0000-0000-00007D860000}"/>
    <cellStyle name="Percent 4 2 8 3 5" xfId="34368" xr:uid="{00000000-0005-0000-0000-00007E860000}"/>
    <cellStyle name="Percent 4 2 8 3 6" xfId="34369" xr:uid="{00000000-0005-0000-0000-00007F860000}"/>
    <cellStyle name="Percent 4 2 8 4" xfId="34370" xr:uid="{00000000-0005-0000-0000-000080860000}"/>
    <cellStyle name="Percent 4 2 8 4 2" xfId="34371" xr:uid="{00000000-0005-0000-0000-000081860000}"/>
    <cellStyle name="Percent 4 2 8 4 3" xfId="34372" xr:uid="{00000000-0005-0000-0000-000082860000}"/>
    <cellStyle name="Percent 4 2 8 4 4" xfId="34373" xr:uid="{00000000-0005-0000-0000-000083860000}"/>
    <cellStyle name="Percent 4 2 8 5" xfId="34374" xr:uid="{00000000-0005-0000-0000-000084860000}"/>
    <cellStyle name="Percent 4 2 8 5 2" xfId="34375" xr:uid="{00000000-0005-0000-0000-000085860000}"/>
    <cellStyle name="Percent 4 2 8 5 3" xfId="34376" xr:uid="{00000000-0005-0000-0000-000086860000}"/>
    <cellStyle name="Percent 4 2 8 5 4" xfId="34377" xr:uid="{00000000-0005-0000-0000-000087860000}"/>
    <cellStyle name="Percent 4 2 8 6" xfId="34378" xr:uid="{00000000-0005-0000-0000-000088860000}"/>
    <cellStyle name="Percent 4 2 8 7" xfId="34379" xr:uid="{00000000-0005-0000-0000-000089860000}"/>
    <cellStyle name="Percent 4 2 8 8" xfId="34380" xr:uid="{00000000-0005-0000-0000-00008A860000}"/>
    <cellStyle name="Percent 4 2 9" xfId="34381" xr:uid="{00000000-0005-0000-0000-00008B860000}"/>
    <cellStyle name="Percent 4 2 9 2" xfId="34382" xr:uid="{00000000-0005-0000-0000-00008C860000}"/>
    <cellStyle name="Percent 4 2 9 2 2" xfId="34383" xr:uid="{00000000-0005-0000-0000-00008D860000}"/>
    <cellStyle name="Percent 4 2 9 2 3" xfId="34384" xr:uid="{00000000-0005-0000-0000-00008E860000}"/>
    <cellStyle name="Percent 4 2 9 2 4" xfId="34385" xr:uid="{00000000-0005-0000-0000-00008F860000}"/>
    <cellStyle name="Percent 4 2 9 3" xfId="34386" xr:uid="{00000000-0005-0000-0000-000090860000}"/>
    <cellStyle name="Percent 4 2 9 3 2" xfId="34387" xr:uid="{00000000-0005-0000-0000-000091860000}"/>
    <cellStyle name="Percent 4 2 9 3 3" xfId="34388" xr:uid="{00000000-0005-0000-0000-000092860000}"/>
    <cellStyle name="Percent 4 2 9 3 4" xfId="34389" xr:uid="{00000000-0005-0000-0000-000093860000}"/>
    <cellStyle name="Percent 4 2 9 4" xfId="34390" xr:uid="{00000000-0005-0000-0000-000094860000}"/>
    <cellStyle name="Percent 4 2 9 5" xfId="34391" xr:uid="{00000000-0005-0000-0000-000095860000}"/>
    <cellStyle name="Percent 4 2 9 6" xfId="34392" xr:uid="{00000000-0005-0000-0000-000096860000}"/>
    <cellStyle name="Percent 4 20" xfId="34393" xr:uid="{00000000-0005-0000-0000-000097860000}"/>
    <cellStyle name="Percent 4 21" xfId="34394" xr:uid="{00000000-0005-0000-0000-000098860000}"/>
    <cellStyle name="Percent 4 22" xfId="34395" xr:uid="{00000000-0005-0000-0000-000099860000}"/>
    <cellStyle name="Percent 4 23" xfId="52339" xr:uid="{774FB9B8-BC60-45A8-84F2-710E2C5D7031}"/>
    <cellStyle name="Percent 4 3" xfId="34396" xr:uid="{00000000-0005-0000-0000-00009A860000}"/>
    <cellStyle name="Percent 4 3 10" xfId="34397" xr:uid="{00000000-0005-0000-0000-00009B860000}"/>
    <cellStyle name="Percent 4 3 10 2" xfId="34398" xr:uid="{00000000-0005-0000-0000-00009C860000}"/>
    <cellStyle name="Percent 4 3 10 2 2" xfId="34399" xr:uid="{00000000-0005-0000-0000-00009D860000}"/>
    <cellStyle name="Percent 4 3 10 2 3" xfId="34400" xr:uid="{00000000-0005-0000-0000-00009E860000}"/>
    <cellStyle name="Percent 4 3 10 2 4" xfId="34401" xr:uid="{00000000-0005-0000-0000-00009F860000}"/>
    <cellStyle name="Percent 4 3 10 3" xfId="34402" xr:uid="{00000000-0005-0000-0000-0000A0860000}"/>
    <cellStyle name="Percent 4 3 10 3 2" xfId="34403" xr:uid="{00000000-0005-0000-0000-0000A1860000}"/>
    <cellStyle name="Percent 4 3 10 3 3" xfId="34404" xr:uid="{00000000-0005-0000-0000-0000A2860000}"/>
    <cellStyle name="Percent 4 3 10 3 4" xfId="34405" xr:uid="{00000000-0005-0000-0000-0000A3860000}"/>
    <cellStyle name="Percent 4 3 10 4" xfId="34406" xr:uid="{00000000-0005-0000-0000-0000A4860000}"/>
    <cellStyle name="Percent 4 3 10 5" xfId="34407" xr:uid="{00000000-0005-0000-0000-0000A5860000}"/>
    <cellStyle name="Percent 4 3 10 6" xfId="34408" xr:uid="{00000000-0005-0000-0000-0000A6860000}"/>
    <cellStyle name="Percent 4 3 11" xfId="34409" xr:uid="{00000000-0005-0000-0000-0000A7860000}"/>
    <cellStyle name="Percent 4 3 11 2" xfId="34410" xr:uid="{00000000-0005-0000-0000-0000A8860000}"/>
    <cellStyle name="Percent 4 3 11 3" xfId="34411" xr:uid="{00000000-0005-0000-0000-0000A9860000}"/>
    <cellStyle name="Percent 4 3 11 4" xfId="34412" xr:uid="{00000000-0005-0000-0000-0000AA860000}"/>
    <cellStyle name="Percent 4 3 12" xfId="34413" xr:uid="{00000000-0005-0000-0000-0000AB860000}"/>
    <cellStyle name="Percent 4 3 12 2" xfId="34414" xr:uid="{00000000-0005-0000-0000-0000AC860000}"/>
    <cellStyle name="Percent 4 3 12 3" xfId="34415" xr:uid="{00000000-0005-0000-0000-0000AD860000}"/>
    <cellStyle name="Percent 4 3 12 4" xfId="34416" xr:uid="{00000000-0005-0000-0000-0000AE860000}"/>
    <cellStyle name="Percent 4 3 13" xfId="34417" xr:uid="{00000000-0005-0000-0000-0000AF860000}"/>
    <cellStyle name="Percent 4 3 13 2" xfId="34418" xr:uid="{00000000-0005-0000-0000-0000B0860000}"/>
    <cellStyle name="Percent 4 3 13 3" xfId="34419" xr:uid="{00000000-0005-0000-0000-0000B1860000}"/>
    <cellStyle name="Percent 4 3 13 4" xfId="34420" xr:uid="{00000000-0005-0000-0000-0000B2860000}"/>
    <cellStyle name="Percent 4 3 14" xfId="34421" xr:uid="{00000000-0005-0000-0000-0000B3860000}"/>
    <cellStyle name="Percent 4 3 15" xfId="34422" xr:uid="{00000000-0005-0000-0000-0000B4860000}"/>
    <cellStyle name="Percent 4 3 16" xfId="34423" xr:uid="{00000000-0005-0000-0000-0000B5860000}"/>
    <cellStyle name="Percent 4 3 17" xfId="34424" xr:uid="{00000000-0005-0000-0000-0000B6860000}"/>
    <cellStyle name="Percent 4 3 18" xfId="34425" xr:uid="{00000000-0005-0000-0000-0000B7860000}"/>
    <cellStyle name="Percent 4 3 2" xfId="34426" xr:uid="{00000000-0005-0000-0000-0000B8860000}"/>
    <cellStyle name="Percent 4 3 2 10" xfId="34427" xr:uid="{00000000-0005-0000-0000-0000B9860000}"/>
    <cellStyle name="Percent 4 3 2 10 2" xfId="34428" xr:uid="{00000000-0005-0000-0000-0000BA860000}"/>
    <cellStyle name="Percent 4 3 2 10 3" xfId="34429" xr:uid="{00000000-0005-0000-0000-0000BB860000}"/>
    <cellStyle name="Percent 4 3 2 10 4" xfId="34430" xr:uid="{00000000-0005-0000-0000-0000BC860000}"/>
    <cellStyle name="Percent 4 3 2 11" xfId="34431" xr:uid="{00000000-0005-0000-0000-0000BD860000}"/>
    <cellStyle name="Percent 4 3 2 11 2" xfId="34432" xr:uid="{00000000-0005-0000-0000-0000BE860000}"/>
    <cellStyle name="Percent 4 3 2 11 3" xfId="34433" xr:uid="{00000000-0005-0000-0000-0000BF860000}"/>
    <cellStyle name="Percent 4 3 2 11 4" xfId="34434" xr:uid="{00000000-0005-0000-0000-0000C0860000}"/>
    <cellStyle name="Percent 4 3 2 12" xfId="34435" xr:uid="{00000000-0005-0000-0000-0000C1860000}"/>
    <cellStyle name="Percent 4 3 2 12 2" xfId="34436" xr:uid="{00000000-0005-0000-0000-0000C2860000}"/>
    <cellStyle name="Percent 4 3 2 12 3" xfId="34437" xr:uid="{00000000-0005-0000-0000-0000C3860000}"/>
    <cellStyle name="Percent 4 3 2 12 4" xfId="34438" xr:uid="{00000000-0005-0000-0000-0000C4860000}"/>
    <cellStyle name="Percent 4 3 2 13" xfId="34439" xr:uid="{00000000-0005-0000-0000-0000C5860000}"/>
    <cellStyle name="Percent 4 3 2 14" xfId="34440" xr:uid="{00000000-0005-0000-0000-0000C6860000}"/>
    <cellStyle name="Percent 4 3 2 15" xfId="34441" xr:uid="{00000000-0005-0000-0000-0000C7860000}"/>
    <cellStyle name="Percent 4 3 2 16" xfId="34442" xr:uid="{00000000-0005-0000-0000-0000C8860000}"/>
    <cellStyle name="Percent 4 3 2 17" xfId="34443" xr:uid="{00000000-0005-0000-0000-0000C9860000}"/>
    <cellStyle name="Percent 4 3 2 2" xfId="34444" xr:uid="{00000000-0005-0000-0000-0000CA860000}"/>
    <cellStyle name="Percent 4 3 2 2 10" xfId="34445" xr:uid="{00000000-0005-0000-0000-0000CB860000}"/>
    <cellStyle name="Percent 4 3 2 2 10 2" xfId="34446" xr:uid="{00000000-0005-0000-0000-0000CC860000}"/>
    <cellStyle name="Percent 4 3 2 2 10 3" xfId="34447" xr:uid="{00000000-0005-0000-0000-0000CD860000}"/>
    <cellStyle name="Percent 4 3 2 2 10 4" xfId="34448" xr:uid="{00000000-0005-0000-0000-0000CE860000}"/>
    <cellStyle name="Percent 4 3 2 2 11" xfId="34449" xr:uid="{00000000-0005-0000-0000-0000CF860000}"/>
    <cellStyle name="Percent 4 3 2 2 12" xfId="34450" xr:uid="{00000000-0005-0000-0000-0000D0860000}"/>
    <cellStyle name="Percent 4 3 2 2 13" xfId="34451" xr:uid="{00000000-0005-0000-0000-0000D1860000}"/>
    <cellStyle name="Percent 4 3 2 2 2" xfId="34452" xr:uid="{00000000-0005-0000-0000-0000D2860000}"/>
    <cellStyle name="Percent 4 3 2 2 2 10" xfId="34453" xr:uid="{00000000-0005-0000-0000-0000D3860000}"/>
    <cellStyle name="Percent 4 3 2 2 2 11" xfId="34454" xr:uid="{00000000-0005-0000-0000-0000D4860000}"/>
    <cellStyle name="Percent 4 3 2 2 2 12" xfId="34455" xr:uid="{00000000-0005-0000-0000-0000D5860000}"/>
    <cellStyle name="Percent 4 3 2 2 2 2" xfId="34456" xr:uid="{00000000-0005-0000-0000-0000D6860000}"/>
    <cellStyle name="Percent 4 3 2 2 2 2 10" xfId="34457" xr:uid="{00000000-0005-0000-0000-0000D7860000}"/>
    <cellStyle name="Percent 4 3 2 2 2 2 2" xfId="34458" xr:uid="{00000000-0005-0000-0000-0000D8860000}"/>
    <cellStyle name="Percent 4 3 2 2 2 2 2 2" xfId="34459" xr:uid="{00000000-0005-0000-0000-0000D9860000}"/>
    <cellStyle name="Percent 4 3 2 2 2 2 2 2 2" xfId="34460" xr:uid="{00000000-0005-0000-0000-0000DA860000}"/>
    <cellStyle name="Percent 4 3 2 2 2 2 2 2 2 2" xfId="34461" xr:uid="{00000000-0005-0000-0000-0000DB860000}"/>
    <cellStyle name="Percent 4 3 2 2 2 2 2 2 2 3" xfId="34462" xr:uid="{00000000-0005-0000-0000-0000DC860000}"/>
    <cellStyle name="Percent 4 3 2 2 2 2 2 2 2 4" xfId="34463" xr:uid="{00000000-0005-0000-0000-0000DD860000}"/>
    <cellStyle name="Percent 4 3 2 2 2 2 2 2 3" xfId="34464" xr:uid="{00000000-0005-0000-0000-0000DE860000}"/>
    <cellStyle name="Percent 4 3 2 2 2 2 2 2 3 2" xfId="34465" xr:uid="{00000000-0005-0000-0000-0000DF860000}"/>
    <cellStyle name="Percent 4 3 2 2 2 2 2 2 3 3" xfId="34466" xr:uid="{00000000-0005-0000-0000-0000E0860000}"/>
    <cellStyle name="Percent 4 3 2 2 2 2 2 2 3 4" xfId="34467" xr:uid="{00000000-0005-0000-0000-0000E1860000}"/>
    <cellStyle name="Percent 4 3 2 2 2 2 2 2 4" xfId="34468" xr:uid="{00000000-0005-0000-0000-0000E2860000}"/>
    <cellStyle name="Percent 4 3 2 2 2 2 2 2 5" xfId="34469" xr:uid="{00000000-0005-0000-0000-0000E3860000}"/>
    <cellStyle name="Percent 4 3 2 2 2 2 2 2 6" xfId="34470" xr:uid="{00000000-0005-0000-0000-0000E4860000}"/>
    <cellStyle name="Percent 4 3 2 2 2 2 2 3" xfId="34471" xr:uid="{00000000-0005-0000-0000-0000E5860000}"/>
    <cellStyle name="Percent 4 3 2 2 2 2 2 3 2" xfId="34472" xr:uid="{00000000-0005-0000-0000-0000E6860000}"/>
    <cellStyle name="Percent 4 3 2 2 2 2 2 3 2 2" xfId="34473" xr:uid="{00000000-0005-0000-0000-0000E7860000}"/>
    <cellStyle name="Percent 4 3 2 2 2 2 2 3 2 3" xfId="34474" xr:uid="{00000000-0005-0000-0000-0000E8860000}"/>
    <cellStyle name="Percent 4 3 2 2 2 2 2 3 2 4" xfId="34475" xr:uid="{00000000-0005-0000-0000-0000E9860000}"/>
    <cellStyle name="Percent 4 3 2 2 2 2 2 3 3" xfId="34476" xr:uid="{00000000-0005-0000-0000-0000EA860000}"/>
    <cellStyle name="Percent 4 3 2 2 2 2 2 3 3 2" xfId="34477" xr:uid="{00000000-0005-0000-0000-0000EB860000}"/>
    <cellStyle name="Percent 4 3 2 2 2 2 2 3 3 3" xfId="34478" xr:uid="{00000000-0005-0000-0000-0000EC860000}"/>
    <cellStyle name="Percent 4 3 2 2 2 2 2 3 3 4" xfId="34479" xr:uid="{00000000-0005-0000-0000-0000ED860000}"/>
    <cellStyle name="Percent 4 3 2 2 2 2 2 3 4" xfId="34480" xr:uid="{00000000-0005-0000-0000-0000EE860000}"/>
    <cellStyle name="Percent 4 3 2 2 2 2 2 3 5" xfId="34481" xr:uid="{00000000-0005-0000-0000-0000EF860000}"/>
    <cellStyle name="Percent 4 3 2 2 2 2 2 3 6" xfId="34482" xr:uid="{00000000-0005-0000-0000-0000F0860000}"/>
    <cellStyle name="Percent 4 3 2 2 2 2 2 4" xfId="34483" xr:uid="{00000000-0005-0000-0000-0000F1860000}"/>
    <cellStyle name="Percent 4 3 2 2 2 2 2 4 2" xfId="34484" xr:uid="{00000000-0005-0000-0000-0000F2860000}"/>
    <cellStyle name="Percent 4 3 2 2 2 2 2 4 3" xfId="34485" xr:uid="{00000000-0005-0000-0000-0000F3860000}"/>
    <cellStyle name="Percent 4 3 2 2 2 2 2 4 4" xfId="34486" xr:uid="{00000000-0005-0000-0000-0000F4860000}"/>
    <cellStyle name="Percent 4 3 2 2 2 2 2 5" xfId="34487" xr:uid="{00000000-0005-0000-0000-0000F5860000}"/>
    <cellStyle name="Percent 4 3 2 2 2 2 2 5 2" xfId="34488" xr:uid="{00000000-0005-0000-0000-0000F6860000}"/>
    <cellStyle name="Percent 4 3 2 2 2 2 2 5 3" xfId="34489" xr:uid="{00000000-0005-0000-0000-0000F7860000}"/>
    <cellStyle name="Percent 4 3 2 2 2 2 2 5 4" xfId="34490" xr:uid="{00000000-0005-0000-0000-0000F8860000}"/>
    <cellStyle name="Percent 4 3 2 2 2 2 2 6" xfId="34491" xr:uid="{00000000-0005-0000-0000-0000F9860000}"/>
    <cellStyle name="Percent 4 3 2 2 2 2 2 7" xfId="34492" xr:uid="{00000000-0005-0000-0000-0000FA860000}"/>
    <cellStyle name="Percent 4 3 2 2 2 2 2 8" xfId="34493" xr:uid="{00000000-0005-0000-0000-0000FB860000}"/>
    <cellStyle name="Percent 4 3 2 2 2 2 3" xfId="34494" xr:uid="{00000000-0005-0000-0000-0000FC860000}"/>
    <cellStyle name="Percent 4 3 2 2 2 2 3 2" xfId="34495" xr:uid="{00000000-0005-0000-0000-0000FD860000}"/>
    <cellStyle name="Percent 4 3 2 2 2 2 3 2 2" xfId="34496" xr:uid="{00000000-0005-0000-0000-0000FE860000}"/>
    <cellStyle name="Percent 4 3 2 2 2 2 3 2 2 2" xfId="34497" xr:uid="{00000000-0005-0000-0000-0000FF860000}"/>
    <cellStyle name="Percent 4 3 2 2 2 2 3 2 2 3" xfId="34498" xr:uid="{00000000-0005-0000-0000-000000870000}"/>
    <cellStyle name="Percent 4 3 2 2 2 2 3 2 2 4" xfId="34499" xr:uid="{00000000-0005-0000-0000-000001870000}"/>
    <cellStyle name="Percent 4 3 2 2 2 2 3 2 3" xfId="34500" xr:uid="{00000000-0005-0000-0000-000002870000}"/>
    <cellStyle name="Percent 4 3 2 2 2 2 3 2 3 2" xfId="34501" xr:uid="{00000000-0005-0000-0000-000003870000}"/>
    <cellStyle name="Percent 4 3 2 2 2 2 3 2 3 3" xfId="34502" xr:uid="{00000000-0005-0000-0000-000004870000}"/>
    <cellStyle name="Percent 4 3 2 2 2 2 3 2 3 4" xfId="34503" xr:uid="{00000000-0005-0000-0000-000005870000}"/>
    <cellStyle name="Percent 4 3 2 2 2 2 3 2 4" xfId="34504" xr:uid="{00000000-0005-0000-0000-000006870000}"/>
    <cellStyle name="Percent 4 3 2 2 2 2 3 2 5" xfId="34505" xr:uid="{00000000-0005-0000-0000-000007870000}"/>
    <cellStyle name="Percent 4 3 2 2 2 2 3 2 6" xfId="34506" xr:uid="{00000000-0005-0000-0000-000008870000}"/>
    <cellStyle name="Percent 4 3 2 2 2 2 3 3" xfId="34507" xr:uid="{00000000-0005-0000-0000-000009870000}"/>
    <cellStyle name="Percent 4 3 2 2 2 2 3 3 2" xfId="34508" xr:uid="{00000000-0005-0000-0000-00000A870000}"/>
    <cellStyle name="Percent 4 3 2 2 2 2 3 3 2 2" xfId="34509" xr:uid="{00000000-0005-0000-0000-00000B870000}"/>
    <cellStyle name="Percent 4 3 2 2 2 2 3 3 2 3" xfId="34510" xr:uid="{00000000-0005-0000-0000-00000C870000}"/>
    <cellStyle name="Percent 4 3 2 2 2 2 3 3 2 4" xfId="34511" xr:uid="{00000000-0005-0000-0000-00000D870000}"/>
    <cellStyle name="Percent 4 3 2 2 2 2 3 3 3" xfId="34512" xr:uid="{00000000-0005-0000-0000-00000E870000}"/>
    <cellStyle name="Percent 4 3 2 2 2 2 3 3 3 2" xfId="34513" xr:uid="{00000000-0005-0000-0000-00000F870000}"/>
    <cellStyle name="Percent 4 3 2 2 2 2 3 3 3 3" xfId="34514" xr:uid="{00000000-0005-0000-0000-000010870000}"/>
    <cellStyle name="Percent 4 3 2 2 2 2 3 3 3 4" xfId="34515" xr:uid="{00000000-0005-0000-0000-000011870000}"/>
    <cellStyle name="Percent 4 3 2 2 2 2 3 3 4" xfId="34516" xr:uid="{00000000-0005-0000-0000-000012870000}"/>
    <cellStyle name="Percent 4 3 2 2 2 2 3 3 5" xfId="34517" xr:uid="{00000000-0005-0000-0000-000013870000}"/>
    <cellStyle name="Percent 4 3 2 2 2 2 3 3 6" xfId="34518" xr:uid="{00000000-0005-0000-0000-000014870000}"/>
    <cellStyle name="Percent 4 3 2 2 2 2 3 4" xfId="34519" xr:uid="{00000000-0005-0000-0000-000015870000}"/>
    <cellStyle name="Percent 4 3 2 2 2 2 3 4 2" xfId="34520" xr:uid="{00000000-0005-0000-0000-000016870000}"/>
    <cellStyle name="Percent 4 3 2 2 2 2 3 4 3" xfId="34521" xr:uid="{00000000-0005-0000-0000-000017870000}"/>
    <cellStyle name="Percent 4 3 2 2 2 2 3 4 4" xfId="34522" xr:uid="{00000000-0005-0000-0000-000018870000}"/>
    <cellStyle name="Percent 4 3 2 2 2 2 3 5" xfId="34523" xr:uid="{00000000-0005-0000-0000-000019870000}"/>
    <cellStyle name="Percent 4 3 2 2 2 2 3 5 2" xfId="34524" xr:uid="{00000000-0005-0000-0000-00001A870000}"/>
    <cellStyle name="Percent 4 3 2 2 2 2 3 5 3" xfId="34525" xr:uid="{00000000-0005-0000-0000-00001B870000}"/>
    <cellStyle name="Percent 4 3 2 2 2 2 3 5 4" xfId="34526" xr:uid="{00000000-0005-0000-0000-00001C870000}"/>
    <cellStyle name="Percent 4 3 2 2 2 2 3 6" xfId="34527" xr:uid="{00000000-0005-0000-0000-00001D870000}"/>
    <cellStyle name="Percent 4 3 2 2 2 2 3 7" xfId="34528" xr:uid="{00000000-0005-0000-0000-00001E870000}"/>
    <cellStyle name="Percent 4 3 2 2 2 2 3 8" xfId="34529" xr:uid="{00000000-0005-0000-0000-00001F870000}"/>
    <cellStyle name="Percent 4 3 2 2 2 2 4" xfId="34530" xr:uid="{00000000-0005-0000-0000-000020870000}"/>
    <cellStyle name="Percent 4 3 2 2 2 2 4 2" xfId="34531" xr:uid="{00000000-0005-0000-0000-000021870000}"/>
    <cellStyle name="Percent 4 3 2 2 2 2 4 2 2" xfId="34532" xr:uid="{00000000-0005-0000-0000-000022870000}"/>
    <cellStyle name="Percent 4 3 2 2 2 2 4 2 3" xfId="34533" xr:uid="{00000000-0005-0000-0000-000023870000}"/>
    <cellStyle name="Percent 4 3 2 2 2 2 4 2 4" xfId="34534" xr:uid="{00000000-0005-0000-0000-000024870000}"/>
    <cellStyle name="Percent 4 3 2 2 2 2 4 3" xfId="34535" xr:uid="{00000000-0005-0000-0000-000025870000}"/>
    <cellStyle name="Percent 4 3 2 2 2 2 4 3 2" xfId="34536" xr:uid="{00000000-0005-0000-0000-000026870000}"/>
    <cellStyle name="Percent 4 3 2 2 2 2 4 3 3" xfId="34537" xr:uid="{00000000-0005-0000-0000-000027870000}"/>
    <cellStyle name="Percent 4 3 2 2 2 2 4 3 4" xfId="34538" xr:uid="{00000000-0005-0000-0000-000028870000}"/>
    <cellStyle name="Percent 4 3 2 2 2 2 4 4" xfId="34539" xr:uid="{00000000-0005-0000-0000-000029870000}"/>
    <cellStyle name="Percent 4 3 2 2 2 2 4 5" xfId="34540" xr:uid="{00000000-0005-0000-0000-00002A870000}"/>
    <cellStyle name="Percent 4 3 2 2 2 2 4 6" xfId="34541" xr:uid="{00000000-0005-0000-0000-00002B870000}"/>
    <cellStyle name="Percent 4 3 2 2 2 2 5" xfId="34542" xr:uid="{00000000-0005-0000-0000-00002C870000}"/>
    <cellStyle name="Percent 4 3 2 2 2 2 5 2" xfId="34543" xr:uid="{00000000-0005-0000-0000-00002D870000}"/>
    <cellStyle name="Percent 4 3 2 2 2 2 5 2 2" xfId="34544" xr:uid="{00000000-0005-0000-0000-00002E870000}"/>
    <cellStyle name="Percent 4 3 2 2 2 2 5 2 3" xfId="34545" xr:uid="{00000000-0005-0000-0000-00002F870000}"/>
    <cellStyle name="Percent 4 3 2 2 2 2 5 2 4" xfId="34546" xr:uid="{00000000-0005-0000-0000-000030870000}"/>
    <cellStyle name="Percent 4 3 2 2 2 2 5 3" xfId="34547" xr:uid="{00000000-0005-0000-0000-000031870000}"/>
    <cellStyle name="Percent 4 3 2 2 2 2 5 3 2" xfId="34548" xr:uid="{00000000-0005-0000-0000-000032870000}"/>
    <cellStyle name="Percent 4 3 2 2 2 2 5 3 3" xfId="34549" xr:uid="{00000000-0005-0000-0000-000033870000}"/>
    <cellStyle name="Percent 4 3 2 2 2 2 5 3 4" xfId="34550" xr:uid="{00000000-0005-0000-0000-000034870000}"/>
    <cellStyle name="Percent 4 3 2 2 2 2 5 4" xfId="34551" xr:uid="{00000000-0005-0000-0000-000035870000}"/>
    <cellStyle name="Percent 4 3 2 2 2 2 5 5" xfId="34552" xr:uid="{00000000-0005-0000-0000-000036870000}"/>
    <cellStyle name="Percent 4 3 2 2 2 2 5 6" xfId="34553" xr:uid="{00000000-0005-0000-0000-000037870000}"/>
    <cellStyle name="Percent 4 3 2 2 2 2 6" xfId="34554" xr:uid="{00000000-0005-0000-0000-000038870000}"/>
    <cellStyle name="Percent 4 3 2 2 2 2 6 2" xfId="34555" xr:uid="{00000000-0005-0000-0000-000039870000}"/>
    <cellStyle name="Percent 4 3 2 2 2 2 6 3" xfId="34556" xr:uid="{00000000-0005-0000-0000-00003A870000}"/>
    <cellStyle name="Percent 4 3 2 2 2 2 6 4" xfId="34557" xr:uid="{00000000-0005-0000-0000-00003B870000}"/>
    <cellStyle name="Percent 4 3 2 2 2 2 7" xfId="34558" xr:uid="{00000000-0005-0000-0000-00003C870000}"/>
    <cellStyle name="Percent 4 3 2 2 2 2 7 2" xfId="34559" xr:uid="{00000000-0005-0000-0000-00003D870000}"/>
    <cellStyle name="Percent 4 3 2 2 2 2 7 3" xfId="34560" xr:uid="{00000000-0005-0000-0000-00003E870000}"/>
    <cellStyle name="Percent 4 3 2 2 2 2 7 4" xfId="34561" xr:uid="{00000000-0005-0000-0000-00003F870000}"/>
    <cellStyle name="Percent 4 3 2 2 2 2 8" xfId="34562" xr:uid="{00000000-0005-0000-0000-000040870000}"/>
    <cellStyle name="Percent 4 3 2 2 2 2 9" xfId="34563" xr:uid="{00000000-0005-0000-0000-000041870000}"/>
    <cellStyle name="Percent 4 3 2 2 2 3" xfId="34564" xr:uid="{00000000-0005-0000-0000-000042870000}"/>
    <cellStyle name="Percent 4 3 2 2 2 3 2" xfId="34565" xr:uid="{00000000-0005-0000-0000-000043870000}"/>
    <cellStyle name="Percent 4 3 2 2 2 3 2 2" xfId="34566" xr:uid="{00000000-0005-0000-0000-000044870000}"/>
    <cellStyle name="Percent 4 3 2 2 2 3 2 2 2" xfId="34567" xr:uid="{00000000-0005-0000-0000-000045870000}"/>
    <cellStyle name="Percent 4 3 2 2 2 3 2 2 3" xfId="34568" xr:uid="{00000000-0005-0000-0000-000046870000}"/>
    <cellStyle name="Percent 4 3 2 2 2 3 2 2 4" xfId="34569" xr:uid="{00000000-0005-0000-0000-000047870000}"/>
    <cellStyle name="Percent 4 3 2 2 2 3 2 3" xfId="34570" xr:uid="{00000000-0005-0000-0000-000048870000}"/>
    <cellStyle name="Percent 4 3 2 2 2 3 2 3 2" xfId="34571" xr:uid="{00000000-0005-0000-0000-000049870000}"/>
    <cellStyle name="Percent 4 3 2 2 2 3 2 3 3" xfId="34572" xr:uid="{00000000-0005-0000-0000-00004A870000}"/>
    <cellStyle name="Percent 4 3 2 2 2 3 2 3 4" xfId="34573" xr:uid="{00000000-0005-0000-0000-00004B870000}"/>
    <cellStyle name="Percent 4 3 2 2 2 3 2 4" xfId="34574" xr:uid="{00000000-0005-0000-0000-00004C870000}"/>
    <cellStyle name="Percent 4 3 2 2 2 3 2 5" xfId="34575" xr:uid="{00000000-0005-0000-0000-00004D870000}"/>
    <cellStyle name="Percent 4 3 2 2 2 3 2 6" xfId="34576" xr:uid="{00000000-0005-0000-0000-00004E870000}"/>
    <cellStyle name="Percent 4 3 2 2 2 3 3" xfId="34577" xr:uid="{00000000-0005-0000-0000-00004F870000}"/>
    <cellStyle name="Percent 4 3 2 2 2 3 3 2" xfId="34578" xr:uid="{00000000-0005-0000-0000-000050870000}"/>
    <cellStyle name="Percent 4 3 2 2 2 3 3 2 2" xfId="34579" xr:uid="{00000000-0005-0000-0000-000051870000}"/>
    <cellStyle name="Percent 4 3 2 2 2 3 3 2 3" xfId="34580" xr:uid="{00000000-0005-0000-0000-000052870000}"/>
    <cellStyle name="Percent 4 3 2 2 2 3 3 2 4" xfId="34581" xr:uid="{00000000-0005-0000-0000-000053870000}"/>
    <cellStyle name="Percent 4 3 2 2 2 3 3 3" xfId="34582" xr:uid="{00000000-0005-0000-0000-000054870000}"/>
    <cellStyle name="Percent 4 3 2 2 2 3 3 3 2" xfId="34583" xr:uid="{00000000-0005-0000-0000-000055870000}"/>
    <cellStyle name="Percent 4 3 2 2 2 3 3 3 3" xfId="34584" xr:uid="{00000000-0005-0000-0000-000056870000}"/>
    <cellStyle name="Percent 4 3 2 2 2 3 3 3 4" xfId="34585" xr:uid="{00000000-0005-0000-0000-000057870000}"/>
    <cellStyle name="Percent 4 3 2 2 2 3 3 4" xfId="34586" xr:uid="{00000000-0005-0000-0000-000058870000}"/>
    <cellStyle name="Percent 4 3 2 2 2 3 3 5" xfId="34587" xr:uid="{00000000-0005-0000-0000-000059870000}"/>
    <cellStyle name="Percent 4 3 2 2 2 3 3 6" xfId="34588" xr:uid="{00000000-0005-0000-0000-00005A870000}"/>
    <cellStyle name="Percent 4 3 2 2 2 3 4" xfId="34589" xr:uid="{00000000-0005-0000-0000-00005B870000}"/>
    <cellStyle name="Percent 4 3 2 2 2 3 4 2" xfId="34590" xr:uid="{00000000-0005-0000-0000-00005C870000}"/>
    <cellStyle name="Percent 4 3 2 2 2 3 4 3" xfId="34591" xr:uid="{00000000-0005-0000-0000-00005D870000}"/>
    <cellStyle name="Percent 4 3 2 2 2 3 4 4" xfId="34592" xr:uid="{00000000-0005-0000-0000-00005E870000}"/>
    <cellStyle name="Percent 4 3 2 2 2 3 5" xfId="34593" xr:uid="{00000000-0005-0000-0000-00005F870000}"/>
    <cellStyle name="Percent 4 3 2 2 2 3 5 2" xfId="34594" xr:uid="{00000000-0005-0000-0000-000060870000}"/>
    <cellStyle name="Percent 4 3 2 2 2 3 5 3" xfId="34595" xr:uid="{00000000-0005-0000-0000-000061870000}"/>
    <cellStyle name="Percent 4 3 2 2 2 3 5 4" xfId="34596" xr:uid="{00000000-0005-0000-0000-000062870000}"/>
    <cellStyle name="Percent 4 3 2 2 2 3 6" xfId="34597" xr:uid="{00000000-0005-0000-0000-000063870000}"/>
    <cellStyle name="Percent 4 3 2 2 2 3 7" xfId="34598" xr:uid="{00000000-0005-0000-0000-000064870000}"/>
    <cellStyle name="Percent 4 3 2 2 2 3 8" xfId="34599" xr:uid="{00000000-0005-0000-0000-000065870000}"/>
    <cellStyle name="Percent 4 3 2 2 2 4" xfId="34600" xr:uid="{00000000-0005-0000-0000-000066870000}"/>
    <cellStyle name="Percent 4 3 2 2 2 4 2" xfId="34601" xr:uid="{00000000-0005-0000-0000-000067870000}"/>
    <cellStyle name="Percent 4 3 2 2 2 4 2 2" xfId="34602" xr:uid="{00000000-0005-0000-0000-000068870000}"/>
    <cellStyle name="Percent 4 3 2 2 2 4 2 2 2" xfId="34603" xr:uid="{00000000-0005-0000-0000-000069870000}"/>
    <cellStyle name="Percent 4 3 2 2 2 4 2 2 3" xfId="34604" xr:uid="{00000000-0005-0000-0000-00006A870000}"/>
    <cellStyle name="Percent 4 3 2 2 2 4 2 2 4" xfId="34605" xr:uid="{00000000-0005-0000-0000-00006B870000}"/>
    <cellStyle name="Percent 4 3 2 2 2 4 2 3" xfId="34606" xr:uid="{00000000-0005-0000-0000-00006C870000}"/>
    <cellStyle name="Percent 4 3 2 2 2 4 2 3 2" xfId="34607" xr:uid="{00000000-0005-0000-0000-00006D870000}"/>
    <cellStyle name="Percent 4 3 2 2 2 4 2 3 3" xfId="34608" xr:uid="{00000000-0005-0000-0000-00006E870000}"/>
    <cellStyle name="Percent 4 3 2 2 2 4 2 3 4" xfId="34609" xr:uid="{00000000-0005-0000-0000-00006F870000}"/>
    <cellStyle name="Percent 4 3 2 2 2 4 2 4" xfId="34610" xr:uid="{00000000-0005-0000-0000-000070870000}"/>
    <cellStyle name="Percent 4 3 2 2 2 4 2 5" xfId="34611" xr:uid="{00000000-0005-0000-0000-000071870000}"/>
    <cellStyle name="Percent 4 3 2 2 2 4 2 6" xfId="34612" xr:uid="{00000000-0005-0000-0000-000072870000}"/>
    <cellStyle name="Percent 4 3 2 2 2 4 3" xfId="34613" xr:uid="{00000000-0005-0000-0000-000073870000}"/>
    <cellStyle name="Percent 4 3 2 2 2 4 3 2" xfId="34614" xr:uid="{00000000-0005-0000-0000-000074870000}"/>
    <cellStyle name="Percent 4 3 2 2 2 4 3 2 2" xfId="34615" xr:uid="{00000000-0005-0000-0000-000075870000}"/>
    <cellStyle name="Percent 4 3 2 2 2 4 3 2 3" xfId="34616" xr:uid="{00000000-0005-0000-0000-000076870000}"/>
    <cellStyle name="Percent 4 3 2 2 2 4 3 2 4" xfId="34617" xr:uid="{00000000-0005-0000-0000-000077870000}"/>
    <cellStyle name="Percent 4 3 2 2 2 4 3 3" xfId="34618" xr:uid="{00000000-0005-0000-0000-000078870000}"/>
    <cellStyle name="Percent 4 3 2 2 2 4 3 3 2" xfId="34619" xr:uid="{00000000-0005-0000-0000-000079870000}"/>
    <cellStyle name="Percent 4 3 2 2 2 4 3 3 3" xfId="34620" xr:uid="{00000000-0005-0000-0000-00007A870000}"/>
    <cellStyle name="Percent 4 3 2 2 2 4 3 3 4" xfId="34621" xr:uid="{00000000-0005-0000-0000-00007B870000}"/>
    <cellStyle name="Percent 4 3 2 2 2 4 3 4" xfId="34622" xr:uid="{00000000-0005-0000-0000-00007C870000}"/>
    <cellStyle name="Percent 4 3 2 2 2 4 3 5" xfId="34623" xr:uid="{00000000-0005-0000-0000-00007D870000}"/>
    <cellStyle name="Percent 4 3 2 2 2 4 3 6" xfId="34624" xr:uid="{00000000-0005-0000-0000-00007E870000}"/>
    <cellStyle name="Percent 4 3 2 2 2 4 4" xfId="34625" xr:uid="{00000000-0005-0000-0000-00007F870000}"/>
    <cellStyle name="Percent 4 3 2 2 2 4 4 2" xfId="34626" xr:uid="{00000000-0005-0000-0000-000080870000}"/>
    <cellStyle name="Percent 4 3 2 2 2 4 4 3" xfId="34627" xr:uid="{00000000-0005-0000-0000-000081870000}"/>
    <cellStyle name="Percent 4 3 2 2 2 4 4 4" xfId="34628" xr:uid="{00000000-0005-0000-0000-000082870000}"/>
    <cellStyle name="Percent 4 3 2 2 2 4 5" xfId="34629" xr:uid="{00000000-0005-0000-0000-000083870000}"/>
    <cellStyle name="Percent 4 3 2 2 2 4 5 2" xfId="34630" xr:uid="{00000000-0005-0000-0000-000084870000}"/>
    <cellStyle name="Percent 4 3 2 2 2 4 5 3" xfId="34631" xr:uid="{00000000-0005-0000-0000-000085870000}"/>
    <cellStyle name="Percent 4 3 2 2 2 4 5 4" xfId="34632" xr:uid="{00000000-0005-0000-0000-000086870000}"/>
    <cellStyle name="Percent 4 3 2 2 2 4 6" xfId="34633" xr:uid="{00000000-0005-0000-0000-000087870000}"/>
    <cellStyle name="Percent 4 3 2 2 2 4 7" xfId="34634" xr:uid="{00000000-0005-0000-0000-000088870000}"/>
    <cellStyle name="Percent 4 3 2 2 2 4 8" xfId="34635" xr:uid="{00000000-0005-0000-0000-000089870000}"/>
    <cellStyle name="Percent 4 3 2 2 2 5" xfId="34636" xr:uid="{00000000-0005-0000-0000-00008A870000}"/>
    <cellStyle name="Percent 4 3 2 2 2 5 2" xfId="34637" xr:uid="{00000000-0005-0000-0000-00008B870000}"/>
    <cellStyle name="Percent 4 3 2 2 2 5 2 2" xfId="34638" xr:uid="{00000000-0005-0000-0000-00008C870000}"/>
    <cellStyle name="Percent 4 3 2 2 2 5 2 2 2" xfId="34639" xr:uid="{00000000-0005-0000-0000-00008D870000}"/>
    <cellStyle name="Percent 4 3 2 2 2 5 2 2 3" xfId="34640" xr:uid="{00000000-0005-0000-0000-00008E870000}"/>
    <cellStyle name="Percent 4 3 2 2 2 5 2 2 4" xfId="34641" xr:uid="{00000000-0005-0000-0000-00008F870000}"/>
    <cellStyle name="Percent 4 3 2 2 2 5 2 3" xfId="34642" xr:uid="{00000000-0005-0000-0000-000090870000}"/>
    <cellStyle name="Percent 4 3 2 2 2 5 2 3 2" xfId="34643" xr:uid="{00000000-0005-0000-0000-000091870000}"/>
    <cellStyle name="Percent 4 3 2 2 2 5 2 3 3" xfId="34644" xr:uid="{00000000-0005-0000-0000-000092870000}"/>
    <cellStyle name="Percent 4 3 2 2 2 5 2 3 4" xfId="34645" xr:uid="{00000000-0005-0000-0000-000093870000}"/>
    <cellStyle name="Percent 4 3 2 2 2 5 2 4" xfId="34646" xr:uid="{00000000-0005-0000-0000-000094870000}"/>
    <cellStyle name="Percent 4 3 2 2 2 5 2 5" xfId="34647" xr:uid="{00000000-0005-0000-0000-000095870000}"/>
    <cellStyle name="Percent 4 3 2 2 2 5 2 6" xfId="34648" xr:uid="{00000000-0005-0000-0000-000096870000}"/>
    <cellStyle name="Percent 4 3 2 2 2 5 3" xfId="34649" xr:uid="{00000000-0005-0000-0000-000097870000}"/>
    <cellStyle name="Percent 4 3 2 2 2 5 3 2" xfId="34650" xr:uid="{00000000-0005-0000-0000-000098870000}"/>
    <cellStyle name="Percent 4 3 2 2 2 5 3 2 2" xfId="34651" xr:uid="{00000000-0005-0000-0000-000099870000}"/>
    <cellStyle name="Percent 4 3 2 2 2 5 3 2 3" xfId="34652" xr:uid="{00000000-0005-0000-0000-00009A870000}"/>
    <cellStyle name="Percent 4 3 2 2 2 5 3 2 4" xfId="34653" xr:uid="{00000000-0005-0000-0000-00009B870000}"/>
    <cellStyle name="Percent 4 3 2 2 2 5 3 3" xfId="34654" xr:uid="{00000000-0005-0000-0000-00009C870000}"/>
    <cellStyle name="Percent 4 3 2 2 2 5 3 3 2" xfId="34655" xr:uid="{00000000-0005-0000-0000-00009D870000}"/>
    <cellStyle name="Percent 4 3 2 2 2 5 3 3 3" xfId="34656" xr:uid="{00000000-0005-0000-0000-00009E870000}"/>
    <cellStyle name="Percent 4 3 2 2 2 5 3 3 4" xfId="34657" xr:uid="{00000000-0005-0000-0000-00009F870000}"/>
    <cellStyle name="Percent 4 3 2 2 2 5 3 4" xfId="34658" xr:uid="{00000000-0005-0000-0000-0000A0870000}"/>
    <cellStyle name="Percent 4 3 2 2 2 5 3 5" xfId="34659" xr:uid="{00000000-0005-0000-0000-0000A1870000}"/>
    <cellStyle name="Percent 4 3 2 2 2 5 3 6" xfId="34660" xr:uid="{00000000-0005-0000-0000-0000A2870000}"/>
    <cellStyle name="Percent 4 3 2 2 2 5 4" xfId="34661" xr:uid="{00000000-0005-0000-0000-0000A3870000}"/>
    <cellStyle name="Percent 4 3 2 2 2 5 4 2" xfId="34662" xr:uid="{00000000-0005-0000-0000-0000A4870000}"/>
    <cellStyle name="Percent 4 3 2 2 2 5 4 3" xfId="34663" xr:uid="{00000000-0005-0000-0000-0000A5870000}"/>
    <cellStyle name="Percent 4 3 2 2 2 5 4 4" xfId="34664" xr:uid="{00000000-0005-0000-0000-0000A6870000}"/>
    <cellStyle name="Percent 4 3 2 2 2 5 5" xfId="34665" xr:uid="{00000000-0005-0000-0000-0000A7870000}"/>
    <cellStyle name="Percent 4 3 2 2 2 5 5 2" xfId="34666" xr:uid="{00000000-0005-0000-0000-0000A8870000}"/>
    <cellStyle name="Percent 4 3 2 2 2 5 5 3" xfId="34667" xr:uid="{00000000-0005-0000-0000-0000A9870000}"/>
    <cellStyle name="Percent 4 3 2 2 2 5 5 4" xfId="34668" xr:uid="{00000000-0005-0000-0000-0000AA870000}"/>
    <cellStyle name="Percent 4 3 2 2 2 5 6" xfId="34669" xr:uid="{00000000-0005-0000-0000-0000AB870000}"/>
    <cellStyle name="Percent 4 3 2 2 2 5 7" xfId="34670" xr:uid="{00000000-0005-0000-0000-0000AC870000}"/>
    <cellStyle name="Percent 4 3 2 2 2 5 8" xfId="34671" xr:uid="{00000000-0005-0000-0000-0000AD870000}"/>
    <cellStyle name="Percent 4 3 2 2 2 6" xfId="34672" xr:uid="{00000000-0005-0000-0000-0000AE870000}"/>
    <cellStyle name="Percent 4 3 2 2 2 6 2" xfId="34673" xr:uid="{00000000-0005-0000-0000-0000AF870000}"/>
    <cellStyle name="Percent 4 3 2 2 2 6 2 2" xfId="34674" xr:uid="{00000000-0005-0000-0000-0000B0870000}"/>
    <cellStyle name="Percent 4 3 2 2 2 6 2 3" xfId="34675" xr:uid="{00000000-0005-0000-0000-0000B1870000}"/>
    <cellStyle name="Percent 4 3 2 2 2 6 2 4" xfId="34676" xr:uid="{00000000-0005-0000-0000-0000B2870000}"/>
    <cellStyle name="Percent 4 3 2 2 2 6 3" xfId="34677" xr:uid="{00000000-0005-0000-0000-0000B3870000}"/>
    <cellStyle name="Percent 4 3 2 2 2 6 3 2" xfId="34678" xr:uid="{00000000-0005-0000-0000-0000B4870000}"/>
    <cellStyle name="Percent 4 3 2 2 2 6 3 3" xfId="34679" xr:uid="{00000000-0005-0000-0000-0000B5870000}"/>
    <cellStyle name="Percent 4 3 2 2 2 6 3 4" xfId="34680" xr:uid="{00000000-0005-0000-0000-0000B6870000}"/>
    <cellStyle name="Percent 4 3 2 2 2 6 4" xfId="34681" xr:uid="{00000000-0005-0000-0000-0000B7870000}"/>
    <cellStyle name="Percent 4 3 2 2 2 6 5" xfId="34682" xr:uid="{00000000-0005-0000-0000-0000B8870000}"/>
    <cellStyle name="Percent 4 3 2 2 2 6 6" xfId="34683" xr:uid="{00000000-0005-0000-0000-0000B9870000}"/>
    <cellStyle name="Percent 4 3 2 2 2 7" xfId="34684" xr:uid="{00000000-0005-0000-0000-0000BA870000}"/>
    <cellStyle name="Percent 4 3 2 2 2 7 2" xfId="34685" xr:uid="{00000000-0005-0000-0000-0000BB870000}"/>
    <cellStyle name="Percent 4 3 2 2 2 7 2 2" xfId="34686" xr:uid="{00000000-0005-0000-0000-0000BC870000}"/>
    <cellStyle name="Percent 4 3 2 2 2 7 2 3" xfId="34687" xr:uid="{00000000-0005-0000-0000-0000BD870000}"/>
    <cellStyle name="Percent 4 3 2 2 2 7 2 4" xfId="34688" xr:uid="{00000000-0005-0000-0000-0000BE870000}"/>
    <cellStyle name="Percent 4 3 2 2 2 7 3" xfId="34689" xr:uid="{00000000-0005-0000-0000-0000BF870000}"/>
    <cellStyle name="Percent 4 3 2 2 2 7 3 2" xfId="34690" xr:uid="{00000000-0005-0000-0000-0000C0870000}"/>
    <cellStyle name="Percent 4 3 2 2 2 7 3 3" xfId="34691" xr:uid="{00000000-0005-0000-0000-0000C1870000}"/>
    <cellStyle name="Percent 4 3 2 2 2 7 3 4" xfId="34692" xr:uid="{00000000-0005-0000-0000-0000C2870000}"/>
    <cellStyle name="Percent 4 3 2 2 2 7 4" xfId="34693" xr:uid="{00000000-0005-0000-0000-0000C3870000}"/>
    <cellStyle name="Percent 4 3 2 2 2 7 5" xfId="34694" xr:uid="{00000000-0005-0000-0000-0000C4870000}"/>
    <cellStyle name="Percent 4 3 2 2 2 7 6" xfId="34695" xr:uid="{00000000-0005-0000-0000-0000C5870000}"/>
    <cellStyle name="Percent 4 3 2 2 2 8" xfId="34696" xr:uid="{00000000-0005-0000-0000-0000C6870000}"/>
    <cellStyle name="Percent 4 3 2 2 2 8 2" xfId="34697" xr:uid="{00000000-0005-0000-0000-0000C7870000}"/>
    <cellStyle name="Percent 4 3 2 2 2 8 3" xfId="34698" xr:uid="{00000000-0005-0000-0000-0000C8870000}"/>
    <cellStyle name="Percent 4 3 2 2 2 8 4" xfId="34699" xr:uid="{00000000-0005-0000-0000-0000C9870000}"/>
    <cellStyle name="Percent 4 3 2 2 2 9" xfId="34700" xr:uid="{00000000-0005-0000-0000-0000CA870000}"/>
    <cellStyle name="Percent 4 3 2 2 2 9 2" xfId="34701" xr:uid="{00000000-0005-0000-0000-0000CB870000}"/>
    <cellStyle name="Percent 4 3 2 2 2 9 3" xfId="34702" xr:uid="{00000000-0005-0000-0000-0000CC870000}"/>
    <cellStyle name="Percent 4 3 2 2 2 9 4" xfId="34703" xr:uid="{00000000-0005-0000-0000-0000CD870000}"/>
    <cellStyle name="Percent 4 3 2 2 3" xfId="34704" xr:uid="{00000000-0005-0000-0000-0000CE870000}"/>
    <cellStyle name="Percent 4 3 2 2 3 10" xfId="34705" xr:uid="{00000000-0005-0000-0000-0000CF870000}"/>
    <cellStyle name="Percent 4 3 2 2 3 2" xfId="34706" xr:uid="{00000000-0005-0000-0000-0000D0870000}"/>
    <cellStyle name="Percent 4 3 2 2 3 2 2" xfId="34707" xr:uid="{00000000-0005-0000-0000-0000D1870000}"/>
    <cellStyle name="Percent 4 3 2 2 3 2 2 2" xfId="34708" xr:uid="{00000000-0005-0000-0000-0000D2870000}"/>
    <cellStyle name="Percent 4 3 2 2 3 2 2 2 2" xfId="34709" xr:uid="{00000000-0005-0000-0000-0000D3870000}"/>
    <cellStyle name="Percent 4 3 2 2 3 2 2 2 3" xfId="34710" xr:uid="{00000000-0005-0000-0000-0000D4870000}"/>
    <cellStyle name="Percent 4 3 2 2 3 2 2 2 4" xfId="34711" xr:uid="{00000000-0005-0000-0000-0000D5870000}"/>
    <cellStyle name="Percent 4 3 2 2 3 2 2 3" xfId="34712" xr:uid="{00000000-0005-0000-0000-0000D6870000}"/>
    <cellStyle name="Percent 4 3 2 2 3 2 2 3 2" xfId="34713" xr:uid="{00000000-0005-0000-0000-0000D7870000}"/>
    <cellStyle name="Percent 4 3 2 2 3 2 2 3 3" xfId="34714" xr:uid="{00000000-0005-0000-0000-0000D8870000}"/>
    <cellStyle name="Percent 4 3 2 2 3 2 2 3 4" xfId="34715" xr:uid="{00000000-0005-0000-0000-0000D9870000}"/>
    <cellStyle name="Percent 4 3 2 2 3 2 2 4" xfId="34716" xr:uid="{00000000-0005-0000-0000-0000DA870000}"/>
    <cellStyle name="Percent 4 3 2 2 3 2 2 5" xfId="34717" xr:uid="{00000000-0005-0000-0000-0000DB870000}"/>
    <cellStyle name="Percent 4 3 2 2 3 2 2 6" xfId="34718" xr:uid="{00000000-0005-0000-0000-0000DC870000}"/>
    <cellStyle name="Percent 4 3 2 2 3 2 3" xfId="34719" xr:uid="{00000000-0005-0000-0000-0000DD870000}"/>
    <cellStyle name="Percent 4 3 2 2 3 2 3 2" xfId="34720" xr:uid="{00000000-0005-0000-0000-0000DE870000}"/>
    <cellStyle name="Percent 4 3 2 2 3 2 3 2 2" xfId="34721" xr:uid="{00000000-0005-0000-0000-0000DF870000}"/>
    <cellStyle name="Percent 4 3 2 2 3 2 3 2 3" xfId="34722" xr:uid="{00000000-0005-0000-0000-0000E0870000}"/>
    <cellStyle name="Percent 4 3 2 2 3 2 3 2 4" xfId="34723" xr:uid="{00000000-0005-0000-0000-0000E1870000}"/>
    <cellStyle name="Percent 4 3 2 2 3 2 3 3" xfId="34724" xr:uid="{00000000-0005-0000-0000-0000E2870000}"/>
    <cellStyle name="Percent 4 3 2 2 3 2 3 3 2" xfId="34725" xr:uid="{00000000-0005-0000-0000-0000E3870000}"/>
    <cellStyle name="Percent 4 3 2 2 3 2 3 3 3" xfId="34726" xr:uid="{00000000-0005-0000-0000-0000E4870000}"/>
    <cellStyle name="Percent 4 3 2 2 3 2 3 3 4" xfId="34727" xr:uid="{00000000-0005-0000-0000-0000E5870000}"/>
    <cellStyle name="Percent 4 3 2 2 3 2 3 4" xfId="34728" xr:uid="{00000000-0005-0000-0000-0000E6870000}"/>
    <cellStyle name="Percent 4 3 2 2 3 2 3 5" xfId="34729" xr:uid="{00000000-0005-0000-0000-0000E7870000}"/>
    <cellStyle name="Percent 4 3 2 2 3 2 3 6" xfId="34730" xr:uid="{00000000-0005-0000-0000-0000E8870000}"/>
    <cellStyle name="Percent 4 3 2 2 3 2 4" xfId="34731" xr:uid="{00000000-0005-0000-0000-0000E9870000}"/>
    <cellStyle name="Percent 4 3 2 2 3 2 4 2" xfId="34732" xr:uid="{00000000-0005-0000-0000-0000EA870000}"/>
    <cellStyle name="Percent 4 3 2 2 3 2 4 3" xfId="34733" xr:uid="{00000000-0005-0000-0000-0000EB870000}"/>
    <cellStyle name="Percent 4 3 2 2 3 2 4 4" xfId="34734" xr:uid="{00000000-0005-0000-0000-0000EC870000}"/>
    <cellStyle name="Percent 4 3 2 2 3 2 5" xfId="34735" xr:uid="{00000000-0005-0000-0000-0000ED870000}"/>
    <cellStyle name="Percent 4 3 2 2 3 2 5 2" xfId="34736" xr:uid="{00000000-0005-0000-0000-0000EE870000}"/>
    <cellStyle name="Percent 4 3 2 2 3 2 5 3" xfId="34737" xr:uid="{00000000-0005-0000-0000-0000EF870000}"/>
    <cellStyle name="Percent 4 3 2 2 3 2 5 4" xfId="34738" xr:uid="{00000000-0005-0000-0000-0000F0870000}"/>
    <cellStyle name="Percent 4 3 2 2 3 2 6" xfId="34739" xr:uid="{00000000-0005-0000-0000-0000F1870000}"/>
    <cellStyle name="Percent 4 3 2 2 3 2 7" xfId="34740" xr:uid="{00000000-0005-0000-0000-0000F2870000}"/>
    <cellStyle name="Percent 4 3 2 2 3 2 8" xfId="34741" xr:uid="{00000000-0005-0000-0000-0000F3870000}"/>
    <cellStyle name="Percent 4 3 2 2 3 3" xfId="34742" xr:uid="{00000000-0005-0000-0000-0000F4870000}"/>
    <cellStyle name="Percent 4 3 2 2 3 3 2" xfId="34743" xr:uid="{00000000-0005-0000-0000-0000F5870000}"/>
    <cellStyle name="Percent 4 3 2 2 3 3 2 2" xfId="34744" xr:uid="{00000000-0005-0000-0000-0000F6870000}"/>
    <cellStyle name="Percent 4 3 2 2 3 3 2 2 2" xfId="34745" xr:uid="{00000000-0005-0000-0000-0000F7870000}"/>
    <cellStyle name="Percent 4 3 2 2 3 3 2 2 3" xfId="34746" xr:uid="{00000000-0005-0000-0000-0000F8870000}"/>
    <cellStyle name="Percent 4 3 2 2 3 3 2 2 4" xfId="34747" xr:uid="{00000000-0005-0000-0000-0000F9870000}"/>
    <cellStyle name="Percent 4 3 2 2 3 3 2 3" xfId="34748" xr:uid="{00000000-0005-0000-0000-0000FA870000}"/>
    <cellStyle name="Percent 4 3 2 2 3 3 2 3 2" xfId="34749" xr:uid="{00000000-0005-0000-0000-0000FB870000}"/>
    <cellStyle name="Percent 4 3 2 2 3 3 2 3 3" xfId="34750" xr:uid="{00000000-0005-0000-0000-0000FC870000}"/>
    <cellStyle name="Percent 4 3 2 2 3 3 2 3 4" xfId="34751" xr:uid="{00000000-0005-0000-0000-0000FD870000}"/>
    <cellStyle name="Percent 4 3 2 2 3 3 2 4" xfId="34752" xr:uid="{00000000-0005-0000-0000-0000FE870000}"/>
    <cellStyle name="Percent 4 3 2 2 3 3 2 5" xfId="34753" xr:uid="{00000000-0005-0000-0000-0000FF870000}"/>
    <cellStyle name="Percent 4 3 2 2 3 3 2 6" xfId="34754" xr:uid="{00000000-0005-0000-0000-000000880000}"/>
    <cellStyle name="Percent 4 3 2 2 3 3 3" xfId="34755" xr:uid="{00000000-0005-0000-0000-000001880000}"/>
    <cellStyle name="Percent 4 3 2 2 3 3 3 2" xfId="34756" xr:uid="{00000000-0005-0000-0000-000002880000}"/>
    <cellStyle name="Percent 4 3 2 2 3 3 3 2 2" xfId="34757" xr:uid="{00000000-0005-0000-0000-000003880000}"/>
    <cellStyle name="Percent 4 3 2 2 3 3 3 2 3" xfId="34758" xr:uid="{00000000-0005-0000-0000-000004880000}"/>
    <cellStyle name="Percent 4 3 2 2 3 3 3 2 4" xfId="34759" xr:uid="{00000000-0005-0000-0000-000005880000}"/>
    <cellStyle name="Percent 4 3 2 2 3 3 3 3" xfId="34760" xr:uid="{00000000-0005-0000-0000-000006880000}"/>
    <cellStyle name="Percent 4 3 2 2 3 3 3 3 2" xfId="34761" xr:uid="{00000000-0005-0000-0000-000007880000}"/>
    <cellStyle name="Percent 4 3 2 2 3 3 3 3 3" xfId="34762" xr:uid="{00000000-0005-0000-0000-000008880000}"/>
    <cellStyle name="Percent 4 3 2 2 3 3 3 3 4" xfId="34763" xr:uid="{00000000-0005-0000-0000-000009880000}"/>
    <cellStyle name="Percent 4 3 2 2 3 3 3 4" xfId="34764" xr:uid="{00000000-0005-0000-0000-00000A880000}"/>
    <cellStyle name="Percent 4 3 2 2 3 3 3 5" xfId="34765" xr:uid="{00000000-0005-0000-0000-00000B880000}"/>
    <cellStyle name="Percent 4 3 2 2 3 3 3 6" xfId="34766" xr:uid="{00000000-0005-0000-0000-00000C880000}"/>
    <cellStyle name="Percent 4 3 2 2 3 3 4" xfId="34767" xr:uid="{00000000-0005-0000-0000-00000D880000}"/>
    <cellStyle name="Percent 4 3 2 2 3 3 4 2" xfId="34768" xr:uid="{00000000-0005-0000-0000-00000E880000}"/>
    <cellStyle name="Percent 4 3 2 2 3 3 4 3" xfId="34769" xr:uid="{00000000-0005-0000-0000-00000F880000}"/>
    <cellStyle name="Percent 4 3 2 2 3 3 4 4" xfId="34770" xr:uid="{00000000-0005-0000-0000-000010880000}"/>
    <cellStyle name="Percent 4 3 2 2 3 3 5" xfId="34771" xr:uid="{00000000-0005-0000-0000-000011880000}"/>
    <cellStyle name="Percent 4 3 2 2 3 3 5 2" xfId="34772" xr:uid="{00000000-0005-0000-0000-000012880000}"/>
    <cellStyle name="Percent 4 3 2 2 3 3 5 3" xfId="34773" xr:uid="{00000000-0005-0000-0000-000013880000}"/>
    <cellStyle name="Percent 4 3 2 2 3 3 5 4" xfId="34774" xr:uid="{00000000-0005-0000-0000-000014880000}"/>
    <cellStyle name="Percent 4 3 2 2 3 3 6" xfId="34775" xr:uid="{00000000-0005-0000-0000-000015880000}"/>
    <cellStyle name="Percent 4 3 2 2 3 3 7" xfId="34776" xr:uid="{00000000-0005-0000-0000-000016880000}"/>
    <cellStyle name="Percent 4 3 2 2 3 3 8" xfId="34777" xr:uid="{00000000-0005-0000-0000-000017880000}"/>
    <cellStyle name="Percent 4 3 2 2 3 4" xfId="34778" xr:uid="{00000000-0005-0000-0000-000018880000}"/>
    <cellStyle name="Percent 4 3 2 2 3 4 2" xfId="34779" xr:uid="{00000000-0005-0000-0000-000019880000}"/>
    <cellStyle name="Percent 4 3 2 2 3 4 2 2" xfId="34780" xr:uid="{00000000-0005-0000-0000-00001A880000}"/>
    <cellStyle name="Percent 4 3 2 2 3 4 2 3" xfId="34781" xr:uid="{00000000-0005-0000-0000-00001B880000}"/>
    <cellStyle name="Percent 4 3 2 2 3 4 2 4" xfId="34782" xr:uid="{00000000-0005-0000-0000-00001C880000}"/>
    <cellStyle name="Percent 4 3 2 2 3 4 3" xfId="34783" xr:uid="{00000000-0005-0000-0000-00001D880000}"/>
    <cellStyle name="Percent 4 3 2 2 3 4 3 2" xfId="34784" xr:uid="{00000000-0005-0000-0000-00001E880000}"/>
    <cellStyle name="Percent 4 3 2 2 3 4 3 3" xfId="34785" xr:uid="{00000000-0005-0000-0000-00001F880000}"/>
    <cellStyle name="Percent 4 3 2 2 3 4 3 4" xfId="34786" xr:uid="{00000000-0005-0000-0000-000020880000}"/>
    <cellStyle name="Percent 4 3 2 2 3 4 4" xfId="34787" xr:uid="{00000000-0005-0000-0000-000021880000}"/>
    <cellStyle name="Percent 4 3 2 2 3 4 5" xfId="34788" xr:uid="{00000000-0005-0000-0000-000022880000}"/>
    <cellStyle name="Percent 4 3 2 2 3 4 6" xfId="34789" xr:uid="{00000000-0005-0000-0000-000023880000}"/>
    <cellStyle name="Percent 4 3 2 2 3 5" xfId="34790" xr:uid="{00000000-0005-0000-0000-000024880000}"/>
    <cellStyle name="Percent 4 3 2 2 3 5 2" xfId="34791" xr:uid="{00000000-0005-0000-0000-000025880000}"/>
    <cellStyle name="Percent 4 3 2 2 3 5 2 2" xfId="34792" xr:uid="{00000000-0005-0000-0000-000026880000}"/>
    <cellStyle name="Percent 4 3 2 2 3 5 2 3" xfId="34793" xr:uid="{00000000-0005-0000-0000-000027880000}"/>
    <cellStyle name="Percent 4 3 2 2 3 5 2 4" xfId="34794" xr:uid="{00000000-0005-0000-0000-000028880000}"/>
    <cellStyle name="Percent 4 3 2 2 3 5 3" xfId="34795" xr:uid="{00000000-0005-0000-0000-000029880000}"/>
    <cellStyle name="Percent 4 3 2 2 3 5 3 2" xfId="34796" xr:uid="{00000000-0005-0000-0000-00002A880000}"/>
    <cellStyle name="Percent 4 3 2 2 3 5 3 3" xfId="34797" xr:uid="{00000000-0005-0000-0000-00002B880000}"/>
    <cellStyle name="Percent 4 3 2 2 3 5 3 4" xfId="34798" xr:uid="{00000000-0005-0000-0000-00002C880000}"/>
    <cellStyle name="Percent 4 3 2 2 3 5 4" xfId="34799" xr:uid="{00000000-0005-0000-0000-00002D880000}"/>
    <cellStyle name="Percent 4 3 2 2 3 5 5" xfId="34800" xr:uid="{00000000-0005-0000-0000-00002E880000}"/>
    <cellStyle name="Percent 4 3 2 2 3 5 6" xfId="34801" xr:uid="{00000000-0005-0000-0000-00002F880000}"/>
    <cellStyle name="Percent 4 3 2 2 3 6" xfId="34802" xr:uid="{00000000-0005-0000-0000-000030880000}"/>
    <cellStyle name="Percent 4 3 2 2 3 6 2" xfId="34803" xr:uid="{00000000-0005-0000-0000-000031880000}"/>
    <cellStyle name="Percent 4 3 2 2 3 6 3" xfId="34804" xr:uid="{00000000-0005-0000-0000-000032880000}"/>
    <cellStyle name="Percent 4 3 2 2 3 6 4" xfId="34805" xr:uid="{00000000-0005-0000-0000-000033880000}"/>
    <cellStyle name="Percent 4 3 2 2 3 7" xfId="34806" xr:uid="{00000000-0005-0000-0000-000034880000}"/>
    <cellStyle name="Percent 4 3 2 2 3 7 2" xfId="34807" xr:uid="{00000000-0005-0000-0000-000035880000}"/>
    <cellStyle name="Percent 4 3 2 2 3 7 3" xfId="34808" xr:uid="{00000000-0005-0000-0000-000036880000}"/>
    <cellStyle name="Percent 4 3 2 2 3 7 4" xfId="34809" xr:uid="{00000000-0005-0000-0000-000037880000}"/>
    <cellStyle name="Percent 4 3 2 2 3 8" xfId="34810" xr:uid="{00000000-0005-0000-0000-000038880000}"/>
    <cellStyle name="Percent 4 3 2 2 3 9" xfId="34811" xr:uid="{00000000-0005-0000-0000-000039880000}"/>
    <cellStyle name="Percent 4 3 2 2 4" xfId="34812" xr:uid="{00000000-0005-0000-0000-00003A880000}"/>
    <cellStyle name="Percent 4 3 2 2 4 2" xfId="34813" xr:uid="{00000000-0005-0000-0000-00003B880000}"/>
    <cellStyle name="Percent 4 3 2 2 4 2 2" xfId="34814" xr:uid="{00000000-0005-0000-0000-00003C880000}"/>
    <cellStyle name="Percent 4 3 2 2 4 2 2 2" xfId="34815" xr:uid="{00000000-0005-0000-0000-00003D880000}"/>
    <cellStyle name="Percent 4 3 2 2 4 2 2 3" xfId="34816" xr:uid="{00000000-0005-0000-0000-00003E880000}"/>
    <cellStyle name="Percent 4 3 2 2 4 2 2 4" xfId="34817" xr:uid="{00000000-0005-0000-0000-00003F880000}"/>
    <cellStyle name="Percent 4 3 2 2 4 2 3" xfId="34818" xr:uid="{00000000-0005-0000-0000-000040880000}"/>
    <cellStyle name="Percent 4 3 2 2 4 2 3 2" xfId="34819" xr:uid="{00000000-0005-0000-0000-000041880000}"/>
    <cellStyle name="Percent 4 3 2 2 4 2 3 3" xfId="34820" xr:uid="{00000000-0005-0000-0000-000042880000}"/>
    <cellStyle name="Percent 4 3 2 2 4 2 3 4" xfId="34821" xr:uid="{00000000-0005-0000-0000-000043880000}"/>
    <cellStyle name="Percent 4 3 2 2 4 2 4" xfId="34822" xr:uid="{00000000-0005-0000-0000-000044880000}"/>
    <cellStyle name="Percent 4 3 2 2 4 2 5" xfId="34823" xr:uid="{00000000-0005-0000-0000-000045880000}"/>
    <cellStyle name="Percent 4 3 2 2 4 2 6" xfId="34824" xr:uid="{00000000-0005-0000-0000-000046880000}"/>
    <cellStyle name="Percent 4 3 2 2 4 3" xfId="34825" xr:uid="{00000000-0005-0000-0000-000047880000}"/>
    <cellStyle name="Percent 4 3 2 2 4 3 2" xfId="34826" xr:uid="{00000000-0005-0000-0000-000048880000}"/>
    <cellStyle name="Percent 4 3 2 2 4 3 2 2" xfId="34827" xr:uid="{00000000-0005-0000-0000-000049880000}"/>
    <cellStyle name="Percent 4 3 2 2 4 3 2 3" xfId="34828" xr:uid="{00000000-0005-0000-0000-00004A880000}"/>
    <cellStyle name="Percent 4 3 2 2 4 3 2 4" xfId="34829" xr:uid="{00000000-0005-0000-0000-00004B880000}"/>
    <cellStyle name="Percent 4 3 2 2 4 3 3" xfId="34830" xr:uid="{00000000-0005-0000-0000-00004C880000}"/>
    <cellStyle name="Percent 4 3 2 2 4 3 3 2" xfId="34831" xr:uid="{00000000-0005-0000-0000-00004D880000}"/>
    <cellStyle name="Percent 4 3 2 2 4 3 3 3" xfId="34832" xr:uid="{00000000-0005-0000-0000-00004E880000}"/>
    <cellStyle name="Percent 4 3 2 2 4 3 3 4" xfId="34833" xr:uid="{00000000-0005-0000-0000-00004F880000}"/>
    <cellStyle name="Percent 4 3 2 2 4 3 4" xfId="34834" xr:uid="{00000000-0005-0000-0000-000050880000}"/>
    <cellStyle name="Percent 4 3 2 2 4 3 5" xfId="34835" xr:uid="{00000000-0005-0000-0000-000051880000}"/>
    <cellStyle name="Percent 4 3 2 2 4 3 6" xfId="34836" xr:uid="{00000000-0005-0000-0000-000052880000}"/>
    <cellStyle name="Percent 4 3 2 2 4 4" xfId="34837" xr:uid="{00000000-0005-0000-0000-000053880000}"/>
    <cellStyle name="Percent 4 3 2 2 4 4 2" xfId="34838" xr:uid="{00000000-0005-0000-0000-000054880000}"/>
    <cellStyle name="Percent 4 3 2 2 4 4 3" xfId="34839" xr:uid="{00000000-0005-0000-0000-000055880000}"/>
    <cellStyle name="Percent 4 3 2 2 4 4 4" xfId="34840" xr:uid="{00000000-0005-0000-0000-000056880000}"/>
    <cellStyle name="Percent 4 3 2 2 4 5" xfId="34841" xr:uid="{00000000-0005-0000-0000-000057880000}"/>
    <cellStyle name="Percent 4 3 2 2 4 5 2" xfId="34842" xr:uid="{00000000-0005-0000-0000-000058880000}"/>
    <cellStyle name="Percent 4 3 2 2 4 5 3" xfId="34843" xr:uid="{00000000-0005-0000-0000-000059880000}"/>
    <cellStyle name="Percent 4 3 2 2 4 5 4" xfId="34844" xr:uid="{00000000-0005-0000-0000-00005A880000}"/>
    <cellStyle name="Percent 4 3 2 2 4 6" xfId="34845" xr:uid="{00000000-0005-0000-0000-00005B880000}"/>
    <cellStyle name="Percent 4 3 2 2 4 7" xfId="34846" xr:uid="{00000000-0005-0000-0000-00005C880000}"/>
    <cellStyle name="Percent 4 3 2 2 4 8" xfId="34847" xr:uid="{00000000-0005-0000-0000-00005D880000}"/>
    <cellStyle name="Percent 4 3 2 2 5" xfId="34848" xr:uid="{00000000-0005-0000-0000-00005E880000}"/>
    <cellStyle name="Percent 4 3 2 2 5 2" xfId="34849" xr:uid="{00000000-0005-0000-0000-00005F880000}"/>
    <cellStyle name="Percent 4 3 2 2 5 2 2" xfId="34850" xr:uid="{00000000-0005-0000-0000-000060880000}"/>
    <cellStyle name="Percent 4 3 2 2 5 2 2 2" xfId="34851" xr:uid="{00000000-0005-0000-0000-000061880000}"/>
    <cellStyle name="Percent 4 3 2 2 5 2 2 3" xfId="34852" xr:uid="{00000000-0005-0000-0000-000062880000}"/>
    <cellStyle name="Percent 4 3 2 2 5 2 2 4" xfId="34853" xr:uid="{00000000-0005-0000-0000-000063880000}"/>
    <cellStyle name="Percent 4 3 2 2 5 2 3" xfId="34854" xr:uid="{00000000-0005-0000-0000-000064880000}"/>
    <cellStyle name="Percent 4 3 2 2 5 2 3 2" xfId="34855" xr:uid="{00000000-0005-0000-0000-000065880000}"/>
    <cellStyle name="Percent 4 3 2 2 5 2 3 3" xfId="34856" xr:uid="{00000000-0005-0000-0000-000066880000}"/>
    <cellStyle name="Percent 4 3 2 2 5 2 3 4" xfId="34857" xr:uid="{00000000-0005-0000-0000-000067880000}"/>
    <cellStyle name="Percent 4 3 2 2 5 2 4" xfId="34858" xr:uid="{00000000-0005-0000-0000-000068880000}"/>
    <cellStyle name="Percent 4 3 2 2 5 2 5" xfId="34859" xr:uid="{00000000-0005-0000-0000-000069880000}"/>
    <cellStyle name="Percent 4 3 2 2 5 2 6" xfId="34860" xr:uid="{00000000-0005-0000-0000-00006A880000}"/>
    <cellStyle name="Percent 4 3 2 2 5 3" xfId="34861" xr:uid="{00000000-0005-0000-0000-00006B880000}"/>
    <cellStyle name="Percent 4 3 2 2 5 3 2" xfId="34862" xr:uid="{00000000-0005-0000-0000-00006C880000}"/>
    <cellStyle name="Percent 4 3 2 2 5 3 2 2" xfId="34863" xr:uid="{00000000-0005-0000-0000-00006D880000}"/>
    <cellStyle name="Percent 4 3 2 2 5 3 2 3" xfId="34864" xr:uid="{00000000-0005-0000-0000-00006E880000}"/>
    <cellStyle name="Percent 4 3 2 2 5 3 2 4" xfId="34865" xr:uid="{00000000-0005-0000-0000-00006F880000}"/>
    <cellStyle name="Percent 4 3 2 2 5 3 3" xfId="34866" xr:uid="{00000000-0005-0000-0000-000070880000}"/>
    <cellStyle name="Percent 4 3 2 2 5 3 3 2" xfId="34867" xr:uid="{00000000-0005-0000-0000-000071880000}"/>
    <cellStyle name="Percent 4 3 2 2 5 3 3 3" xfId="34868" xr:uid="{00000000-0005-0000-0000-000072880000}"/>
    <cellStyle name="Percent 4 3 2 2 5 3 3 4" xfId="34869" xr:uid="{00000000-0005-0000-0000-000073880000}"/>
    <cellStyle name="Percent 4 3 2 2 5 3 4" xfId="34870" xr:uid="{00000000-0005-0000-0000-000074880000}"/>
    <cellStyle name="Percent 4 3 2 2 5 3 5" xfId="34871" xr:uid="{00000000-0005-0000-0000-000075880000}"/>
    <cellStyle name="Percent 4 3 2 2 5 3 6" xfId="34872" xr:uid="{00000000-0005-0000-0000-000076880000}"/>
    <cellStyle name="Percent 4 3 2 2 5 4" xfId="34873" xr:uid="{00000000-0005-0000-0000-000077880000}"/>
    <cellStyle name="Percent 4 3 2 2 5 4 2" xfId="34874" xr:uid="{00000000-0005-0000-0000-000078880000}"/>
    <cellStyle name="Percent 4 3 2 2 5 4 3" xfId="34875" xr:uid="{00000000-0005-0000-0000-000079880000}"/>
    <cellStyle name="Percent 4 3 2 2 5 4 4" xfId="34876" xr:uid="{00000000-0005-0000-0000-00007A880000}"/>
    <cellStyle name="Percent 4 3 2 2 5 5" xfId="34877" xr:uid="{00000000-0005-0000-0000-00007B880000}"/>
    <cellStyle name="Percent 4 3 2 2 5 5 2" xfId="34878" xr:uid="{00000000-0005-0000-0000-00007C880000}"/>
    <cellStyle name="Percent 4 3 2 2 5 5 3" xfId="34879" xr:uid="{00000000-0005-0000-0000-00007D880000}"/>
    <cellStyle name="Percent 4 3 2 2 5 5 4" xfId="34880" xr:uid="{00000000-0005-0000-0000-00007E880000}"/>
    <cellStyle name="Percent 4 3 2 2 5 6" xfId="34881" xr:uid="{00000000-0005-0000-0000-00007F880000}"/>
    <cellStyle name="Percent 4 3 2 2 5 7" xfId="34882" xr:uid="{00000000-0005-0000-0000-000080880000}"/>
    <cellStyle name="Percent 4 3 2 2 5 8" xfId="34883" xr:uid="{00000000-0005-0000-0000-000081880000}"/>
    <cellStyle name="Percent 4 3 2 2 6" xfId="34884" xr:uid="{00000000-0005-0000-0000-000082880000}"/>
    <cellStyle name="Percent 4 3 2 2 6 2" xfId="34885" xr:uid="{00000000-0005-0000-0000-000083880000}"/>
    <cellStyle name="Percent 4 3 2 2 6 2 2" xfId="34886" xr:uid="{00000000-0005-0000-0000-000084880000}"/>
    <cellStyle name="Percent 4 3 2 2 6 2 2 2" xfId="34887" xr:uid="{00000000-0005-0000-0000-000085880000}"/>
    <cellStyle name="Percent 4 3 2 2 6 2 2 3" xfId="34888" xr:uid="{00000000-0005-0000-0000-000086880000}"/>
    <cellStyle name="Percent 4 3 2 2 6 2 2 4" xfId="34889" xr:uid="{00000000-0005-0000-0000-000087880000}"/>
    <cellStyle name="Percent 4 3 2 2 6 2 3" xfId="34890" xr:uid="{00000000-0005-0000-0000-000088880000}"/>
    <cellStyle name="Percent 4 3 2 2 6 2 3 2" xfId="34891" xr:uid="{00000000-0005-0000-0000-000089880000}"/>
    <cellStyle name="Percent 4 3 2 2 6 2 3 3" xfId="34892" xr:uid="{00000000-0005-0000-0000-00008A880000}"/>
    <cellStyle name="Percent 4 3 2 2 6 2 3 4" xfId="34893" xr:uid="{00000000-0005-0000-0000-00008B880000}"/>
    <cellStyle name="Percent 4 3 2 2 6 2 4" xfId="34894" xr:uid="{00000000-0005-0000-0000-00008C880000}"/>
    <cellStyle name="Percent 4 3 2 2 6 2 5" xfId="34895" xr:uid="{00000000-0005-0000-0000-00008D880000}"/>
    <cellStyle name="Percent 4 3 2 2 6 2 6" xfId="34896" xr:uid="{00000000-0005-0000-0000-00008E880000}"/>
    <cellStyle name="Percent 4 3 2 2 6 3" xfId="34897" xr:uid="{00000000-0005-0000-0000-00008F880000}"/>
    <cellStyle name="Percent 4 3 2 2 6 3 2" xfId="34898" xr:uid="{00000000-0005-0000-0000-000090880000}"/>
    <cellStyle name="Percent 4 3 2 2 6 3 2 2" xfId="34899" xr:uid="{00000000-0005-0000-0000-000091880000}"/>
    <cellStyle name="Percent 4 3 2 2 6 3 2 3" xfId="34900" xr:uid="{00000000-0005-0000-0000-000092880000}"/>
    <cellStyle name="Percent 4 3 2 2 6 3 2 4" xfId="34901" xr:uid="{00000000-0005-0000-0000-000093880000}"/>
    <cellStyle name="Percent 4 3 2 2 6 3 3" xfId="34902" xr:uid="{00000000-0005-0000-0000-000094880000}"/>
    <cellStyle name="Percent 4 3 2 2 6 3 3 2" xfId="34903" xr:uid="{00000000-0005-0000-0000-000095880000}"/>
    <cellStyle name="Percent 4 3 2 2 6 3 3 3" xfId="34904" xr:uid="{00000000-0005-0000-0000-000096880000}"/>
    <cellStyle name="Percent 4 3 2 2 6 3 3 4" xfId="34905" xr:uid="{00000000-0005-0000-0000-000097880000}"/>
    <cellStyle name="Percent 4 3 2 2 6 3 4" xfId="34906" xr:uid="{00000000-0005-0000-0000-000098880000}"/>
    <cellStyle name="Percent 4 3 2 2 6 3 5" xfId="34907" xr:uid="{00000000-0005-0000-0000-000099880000}"/>
    <cellStyle name="Percent 4 3 2 2 6 3 6" xfId="34908" xr:uid="{00000000-0005-0000-0000-00009A880000}"/>
    <cellStyle name="Percent 4 3 2 2 6 4" xfId="34909" xr:uid="{00000000-0005-0000-0000-00009B880000}"/>
    <cellStyle name="Percent 4 3 2 2 6 4 2" xfId="34910" xr:uid="{00000000-0005-0000-0000-00009C880000}"/>
    <cellStyle name="Percent 4 3 2 2 6 4 3" xfId="34911" xr:uid="{00000000-0005-0000-0000-00009D880000}"/>
    <cellStyle name="Percent 4 3 2 2 6 4 4" xfId="34912" xr:uid="{00000000-0005-0000-0000-00009E880000}"/>
    <cellStyle name="Percent 4 3 2 2 6 5" xfId="34913" xr:uid="{00000000-0005-0000-0000-00009F880000}"/>
    <cellStyle name="Percent 4 3 2 2 6 5 2" xfId="34914" xr:uid="{00000000-0005-0000-0000-0000A0880000}"/>
    <cellStyle name="Percent 4 3 2 2 6 5 3" xfId="34915" xr:uid="{00000000-0005-0000-0000-0000A1880000}"/>
    <cellStyle name="Percent 4 3 2 2 6 5 4" xfId="34916" xr:uid="{00000000-0005-0000-0000-0000A2880000}"/>
    <cellStyle name="Percent 4 3 2 2 6 6" xfId="34917" xr:uid="{00000000-0005-0000-0000-0000A3880000}"/>
    <cellStyle name="Percent 4 3 2 2 6 7" xfId="34918" xr:uid="{00000000-0005-0000-0000-0000A4880000}"/>
    <cellStyle name="Percent 4 3 2 2 6 8" xfId="34919" xr:uid="{00000000-0005-0000-0000-0000A5880000}"/>
    <cellStyle name="Percent 4 3 2 2 7" xfId="34920" xr:uid="{00000000-0005-0000-0000-0000A6880000}"/>
    <cellStyle name="Percent 4 3 2 2 7 2" xfId="34921" xr:uid="{00000000-0005-0000-0000-0000A7880000}"/>
    <cellStyle name="Percent 4 3 2 2 7 2 2" xfId="34922" xr:uid="{00000000-0005-0000-0000-0000A8880000}"/>
    <cellStyle name="Percent 4 3 2 2 7 2 3" xfId="34923" xr:uid="{00000000-0005-0000-0000-0000A9880000}"/>
    <cellStyle name="Percent 4 3 2 2 7 2 4" xfId="34924" xr:uid="{00000000-0005-0000-0000-0000AA880000}"/>
    <cellStyle name="Percent 4 3 2 2 7 3" xfId="34925" xr:uid="{00000000-0005-0000-0000-0000AB880000}"/>
    <cellStyle name="Percent 4 3 2 2 7 3 2" xfId="34926" xr:uid="{00000000-0005-0000-0000-0000AC880000}"/>
    <cellStyle name="Percent 4 3 2 2 7 3 3" xfId="34927" xr:uid="{00000000-0005-0000-0000-0000AD880000}"/>
    <cellStyle name="Percent 4 3 2 2 7 3 4" xfId="34928" xr:uid="{00000000-0005-0000-0000-0000AE880000}"/>
    <cellStyle name="Percent 4 3 2 2 7 4" xfId="34929" xr:uid="{00000000-0005-0000-0000-0000AF880000}"/>
    <cellStyle name="Percent 4 3 2 2 7 5" xfId="34930" xr:uid="{00000000-0005-0000-0000-0000B0880000}"/>
    <cellStyle name="Percent 4 3 2 2 7 6" xfId="34931" xr:uid="{00000000-0005-0000-0000-0000B1880000}"/>
    <cellStyle name="Percent 4 3 2 2 8" xfId="34932" xr:uid="{00000000-0005-0000-0000-0000B2880000}"/>
    <cellStyle name="Percent 4 3 2 2 8 2" xfId="34933" xr:uid="{00000000-0005-0000-0000-0000B3880000}"/>
    <cellStyle name="Percent 4 3 2 2 8 2 2" xfId="34934" xr:uid="{00000000-0005-0000-0000-0000B4880000}"/>
    <cellStyle name="Percent 4 3 2 2 8 2 3" xfId="34935" xr:uid="{00000000-0005-0000-0000-0000B5880000}"/>
    <cellStyle name="Percent 4 3 2 2 8 2 4" xfId="34936" xr:uid="{00000000-0005-0000-0000-0000B6880000}"/>
    <cellStyle name="Percent 4 3 2 2 8 3" xfId="34937" xr:uid="{00000000-0005-0000-0000-0000B7880000}"/>
    <cellStyle name="Percent 4 3 2 2 8 3 2" xfId="34938" xr:uid="{00000000-0005-0000-0000-0000B8880000}"/>
    <cellStyle name="Percent 4 3 2 2 8 3 3" xfId="34939" xr:uid="{00000000-0005-0000-0000-0000B9880000}"/>
    <cellStyle name="Percent 4 3 2 2 8 3 4" xfId="34940" xr:uid="{00000000-0005-0000-0000-0000BA880000}"/>
    <cellStyle name="Percent 4 3 2 2 8 4" xfId="34941" xr:uid="{00000000-0005-0000-0000-0000BB880000}"/>
    <cellStyle name="Percent 4 3 2 2 8 5" xfId="34942" xr:uid="{00000000-0005-0000-0000-0000BC880000}"/>
    <cellStyle name="Percent 4 3 2 2 8 6" xfId="34943" xr:uid="{00000000-0005-0000-0000-0000BD880000}"/>
    <cellStyle name="Percent 4 3 2 2 9" xfId="34944" xr:uid="{00000000-0005-0000-0000-0000BE880000}"/>
    <cellStyle name="Percent 4 3 2 2 9 2" xfId="34945" xr:uid="{00000000-0005-0000-0000-0000BF880000}"/>
    <cellStyle name="Percent 4 3 2 2 9 3" xfId="34946" xr:uid="{00000000-0005-0000-0000-0000C0880000}"/>
    <cellStyle name="Percent 4 3 2 2 9 4" xfId="34947" xr:uid="{00000000-0005-0000-0000-0000C1880000}"/>
    <cellStyle name="Percent 4 3 2 3" xfId="34948" xr:uid="{00000000-0005-0000-0000-0000C2880000}"/>
    <cellStyle name="Percent 4 3 2 3 10" xfId="34949" xr:uid="{00000000-0005-0000-0000-0000C3880000}"/>
    <cellStyle name="Percent 4 3 2 3 11" xfId="34950" xr:uid="{00000000-0005-0000-0000-0000C4880000}"/>
    <cellStyle name="Percent 4 3 2 3 12" xfId="34951" xr:uid="{00000000-0005-0000-0000-0000C5880000}"/>
    <cellStyle name="Percent 4 3 2 3 2" xfId="34952" xr:uid="{00000000-0005-0000-0000-0000C6880000}"/>
    <cellStyle name="Percent 4 3 2 3 2 10" xfId="34953" xr:uid="{00000000-0005-0000-0000-0000C7880000}"/>
    <cellStyle name="Percent 4 3 2 3 2 2" xfId="34954" xr:uid="{00000000-0005-0000-0000-0000C8880000}"/>
    <cellStyle name="Percent 4 3 2 3 2 2 2" xfId="34955" xr:uid="{00000000-0005-0000-0000-0000C9880000}"/>
    <cellStyle name="Percent 4 3 2 3 2 2 2 2" xfId="34956" xr:uid="{00000000-0005-0000-0000-0000CA880000}"/>
    <cellStyle name="Percent 4 3 2 3 2 2 2 2 2" xfId="34957" xr:uid="{00000000-0005-0000-0000-0000CB880000}"/>
    <cellStyle name="Percent 4 3 2 3 2 2 2 2 3" xfId="34958" xr:uid="{00000000-0005-0000-0000-0000CC880000}"/>
    <cellStyle name="Percent 4 3 2 3 2 2 2 2 4" xfId="34959" xr:uid="{00000000-0005-0000-0000-0000CD880000}"/>
    <cellStyle name="Percent 4 3 2 3 2 2 2 3" xfId="34960" xr:uid="{00000000-0005-0000-0000-0000CE880000}"/>
    <cellStyle name="Percent 4 3 2 3 2 2 2 3 2" xfId="34961" xr:uid="{00000000-0005-0000-0000-0000CF880000}"/>
    <cellStyle name="Percent 4 3 2 3 2 2 2 3 3" xfId="34962" xr:uid="{00000000-0005-0000-0000-0000D0880000}"/>
    <cellStyle name="Percent 4 3 2 3 2 2 2 3 4" xfId="34963" xr:uid="{00000000-0005-0000-0000-0000D1880000}"/>
    <cellStyle name="Percent 4 3 2 3 2 2 2 4" xfId="34964" xr:uid="{00000000-0005-0000-0000-0000D2880000}"/>
    <cellStyle name="Percent 4 3 2 3 2 2 2 5" xfId="34965" xr:uid="{00000000-0005-0000-0000-0000D3880000}"/>
    <cellStyle name="Percent 4 3 2 3 2 2 2 6" xfId="34966" xr:uid="{00000000-0005-0000-0000-0000D4880000}"/>
    <cellStyle name="Percent 4 3 2 3 2 2 3" xfId="34967" xr:uid="{00000000-0005-0000-0000-0000D5880000}"/>
    <cellStyle name="Percent 4 3 2 3 2 2 3 2" xfId="34968" xr:uid="{00000000-0005-0000-0000-0000D6880000}"/>
    <cellStyle name="Percent 4 3 2 3 2 2 3 2 2" xfId="34969" xr:uid="{00000000-0005-0000-0000-0000D7880000}"/>
    <cellStyle name="Percent 4 3 2 3 2 2 3 2 3" xfId="34970" xr:uid="{00000000-0005-0000-0000-0000D8880000}"/>
    <cellStyle name="Percent 4 3 2 3 2 2 3 2 4" xfId="34971" xr:uid="{00000000-0005-0000-0000-0000D9880000}"/>
    <cellStyle name="Percent 4 3 2 3 2 2 3 3" xfId="34972" xr:uid="{00000000-0005-0000-0000-0000DA880000}"/>
    <cellStyle name="Percent 4 3 2 3 2 2 3 3 2" xfId="34973" xr:uid="{00000000-0005-0000-0000-0000DB880000}"/>
    <cellStyle name="Percent 4 3 2 3 2 2 3 3 3" xfId="34974" xr:uid="{00000000-0005-0000-0000-0000DC880000}"/>
    <cellStyle name="Percent 4 3 2 3 2 2 3 3 4" xfId="34975" xr:uid="{00000000-0005-0000-0000-0000DD880000}"/>
    <cellStyle name="Percent 4 3 2 3 2 2 3 4" xfId="34976" xr:uid="{00000000-0005-0000-0000-0000DE880000}"/>
    <cellStyle name="Percent 4 3 2 3 2 2 3 5" xfId="34977" xr:uid="{00000000-0005-0000-0000-0000DF880000}"/>
    <cellStyle name="Percent 4 3 2 3 2 2 3 6" xfId="34978" xr:uid="{00000000-0005-0000-0000-0000E0880000}"/>
    <cellStyle name="Percent 4 3 2 3 2 2 4" xfId="34979" xr:uid="{00000000-0005-0000-0000-0000E1880000}"/>
    <cellStyle name="Percent 4 3 2 3 2 2 4 2" xfId="34980" xr:uid="{00000000-0005-0000-0000-0000E2880000}"/>
    <cellStyle name="Percent 4 3 2 3 2 2 4 3" xfId="34981" xr:uid="{00000000-0005-0000-0000-0000E3880000}"/>
    <cellStyle name="Percent 4 3 2 3 2 2 4 4" xfId="34982" xr:uid="{00000000-0005-0000-0000-0000E4880000}"/>
    <cellStyle name="Percent 4 3 2 3 2 2 5" xfId="34983" xr:uid="{00000000-0005-0000-0000-0000E5880000}"/>
    <cellStyle name="Percent 4 3 2 3 2 2 5 2" xfId="34984" xr:uid="{00000000-0005-0000-0000-0000E6880000}"/>
    <cellStyle name="Percent 4 3 2 3 2 2 5 3" xfId="34985" xr:uid="{00000000-0005-0000-0000-0000E7880000}"/>
    <cellStyle name="Percent 4 3 2 3 2 2 5 4" xfId="34986" xr:uid="{00000000-0005-0000-0000-0000E8880000}"/>
    <cellStyle name="Percent 4 3 2 3 2 2 6" xfId="34987" xr:uid="{00000000-0005-0000-0000-0000E9880000}"/>
    <cellStyle name="Percent 4 3 2 3 2 2 7" xfId="34988" xr:uid="{00000000-0005-0000-0000-0000EA880000}"/>
    <cellStyle name="Percent 4 3 2 3 2 2 8" xfId="34989" xr:uid="{00000000-0005-0000-0000-0000EB880000}"/>
    <cellStyle name="Percent 4 3 2 3 2 3" xfId="34990" xr:uid="{00000000-0005-0000-0000-0000EC880000}"/>
    <cellStyle name="Percent 4 3 2 3 2 3 2" xfId="34991" xr:uid="{00000000-0005-0000-0000-0000ED880000}"/>
    <cellStyle name="Percent 4 3 2 3 2 3 2 2" xfId="34992" xr:uid="{00000000-0005-0000-0000-0000EE880000}"/>
    <cellStyle name="Percent 4 3 2 3 2 3 2 2 2" xfId="34993" xr:uid="{00000000-0005-0000-0000-0000EF880000}"/>
    <cellStyle name="Percent 4 3 2 3 2 3 2 2 3" xfId="34994" xr:uid="{00000000-0005-0000-0000-0000F0880000}"/>
    <cellStyle name="Percent 4 3 2 3 2 3 2 2 4" xfId="34995" xr:uid="{00000000-0005-0000-0000-0000F1880000}"/>
    <cellStyle name="Percent 4 3 2 3 2 3 2 3" xfId="34996" xr:uid="{00000000-0005-0000-0000-0000F2880000}"/>
    <cellStyle name="Percent 4 3 2 3 2 3 2 3 2" xfId="34997" xr:uid="{00000000-0005-0000-0000-0000F3880000}"/>
    <cellStyle name="Percent 4 3 2 3 2 3 2 3 3" xfId="34998" xr:uid="{00000000-0005-0000-0000-0000F4880000}"/>
    <cellStyle name="Percent 4 3 2 3 2 3 2 3 4" xfId="34999" xr:uid="{00000000-0005-0000-0000-0000F5880000}"/>
    <cellStyle name="Percent 4 3 2 3 2 3 2 4" xfId="35000" xr:uid="{00000000-0005-0000-0000-0000F6880000}"/>
    <cellStyle name="Percent 4 3 2 3 2 3 2 5" xfId="35001" xr:uid="{00000000-0005-0000-0000-0000F7880000}"/>
    <cellStyle name="Percent 4 3 2 3 2 3 2 6" xfId="35002" xr:uid="{00000000-0005-0000-0000-0000F8880000}"/>
    <cellStyle name="Percent 4 3 2 3 2 3 3" xfId="35003" xr:uid="{00000000-0005-0000-0000-0000F9880000}"/>
    <cellStyle name="Percent 4 3 2 3 2 3 3 2" xfId="35004" xr:uid="{00000000-0005-0000-0000-0000FA880000}"/>
    <cellStyle name="Percent 4 3 2 3 2 3 3 2 2" xfId="35005" xr:uid="{00000000-0005-0000-0000-0000FB880000}"/>
    <cellStyle name="Percent 4 3 2 3 2 3 3 2 3" xfId="35006" xr:uid="{00000000-0005-0000-0000-0000FC880000}"/>
    <cellStyle name="Percent 4 3 2 3 2 3 3 2 4" xfId="35007" xr:uid="{00000000-0005-0000-0000-0000FD880000}"/>
    <cellStyle name="Percent 4 3 2 3 2 3 3 3" xfId="35008" xr:uid="{00000000-0005-0000-0000-0000FE880000}"/>
    <cellStyle name="Percent 4 3 2 3 2 3 3 3 2" xfId="35009" xr:uid="{00000000-0005-0000-0000-0000FF880000}"/>
    <cellStyle name="Percent 4 3 2 3 2 3 3 3 3" xfId="35010" xr:uid="{00000000-0005-0000-0000-000000890000}"/>
    <cellStyle name="Percent 4 3 2 3 2 3 3 3 4" xfId="35011" xr:uid="{00000000-0005-0000-0000-000001890000}"/>
    <cellStyle name="Percent 4 3 2 3 2 3 3 4" xfId="35012" xr:uid="{00000000-0005-0000-0000-000002890000}"/>
    <cellStyle name="Percent 4 3 2 3 2 3 3 5" xfId="35013" xr:uid="{00000000-0005-0000-0000-000003890000}"/>
    <cellStyle name="Percent 4 3 2 3 2 3 3 6" xfId="35014" xr:uid="{00000000-0005-0000-0000-000004890000}"/>
    <cellStyle name="Percent 4 3 2 3 2 3 4" xfId="35015" xr:uid="{00000000-0005-0000-0000-000005890000}"/>
    <cellStyle name="Percent 4 3 2 3 2 3 4 2" xfId="35016" xr:uid="{00000000-0005-0000-0000-000006890000}"/>
    <cellStyle name="Percent 4 3 2 3 2 3 4 3" xfId="35017" xr:uid="{00000000-0005-0000-0000-000007890000}"/>
    <cellStyle name="Percent 4 3 2 3 2 3 4 4" xfId="35018" xr:uid="{00000000-0005-0000-0000-000008890000}"/>
    <cellStyle name="Percent 4 3 2 3 2 3 5" xfId="35019" xr:uid="{00000000-0005-0000-0000-000009890000}"/>
    <cellStyle name="Percent 4 3 2 3 2 3 5 2" xfId="35020" xr:uid="{00000000-0005-0000-0000-00000A890000}"/>
    <cellStyle name="Percent 4 3 2 3 2 3 5 3" xfId="35021" xr:uid="{00000000-0005-0000-0000-00000B890000}"/>
    <cellStyle name="Percent 4 3 2 3 2 3 5 4" xfId="35022" xr:uid="{00000000-0005-0000-0000-00000C890000}"/>
    <cellStyle name="Percent 4 3 2 3 2 3 6" xfId="35023" xr:uid="{00000000-0005-0000-0000-00000D890000}"/>
    <cellStyle name="Percent 4 3 2 3 2 3 7" xfId="35024" xr:uid="{00000000-0005-0000-0000-00000E890000}"/>
    <cellStyle name="Percent 4 3 2 3 2 3 8" xfId="35025" xr:uid="{00000000-0005-0000-0000-00000F890000}"/>
    <cellStyle name="Percent 4 3 2 3 2 4" xfId="35026" xr:uid="{00000000-0005-0000-0000-000010890000}"/>
    <cellStyle name="Percent 4 3 2 3 2 4 2" xfId="35027" xr:uid="{00000000-0005-0000-0000-000011890000}"/>
    <cellStyle name="Percent 4 3 2 3 2 4 2 2" xfId="35028" xr:uid="{00000000-0005-0000-0000-000012890000}"/>
    <cellStyle name="Percent 4 3 2 3 2 4 2 3" xfId="35029" xr:uid="{00000000-0005-0000-0000-000013890000}"/>
    <cellStyle name="Percent 4 3 2 3 2 4 2 4" xfId="35030" xr:uid="{00000000-0005-0000-0000-000014890000}"/>
    <cellStyle name="Percent 4 3 2 3 2 4 3" xfId="35031" xr:uid="{00000000-0005-0000-0000-000015890000}"/>
    <cellStyle name="Percent 4 3 2 3 2 4 3 2" xfId="35032" xr:uid="{00000000-0005-0000-0000-000016890000}"/>
    <cellStyle name="Percent 4 3 2 3 2 4 3 3" xfId="35033" xr:uid="{00000000-0005-0000-0000-000017890000}"/>
    <cellStyle name="Percent 4 3 2 3 2 4 3 4" xfId="35034" xr:uid="{00000000-0005-0000-0000-000018890000}"/>
    <cellStyle name="Percent 4 3 2 3 2 4 4" xfId="35035" xr:uid="{00000000-0005-0000-0000-000019890000}"/>
    <cellStyle name="Percent 4 3 2 3 2 4 5" xfId="35036" xr:uid="{00000000-0005-0000-0000-00001A890000}"/>
    <cellStyle name="Percent 4 3 2 3 2 4 6" xfId="35037" xr:uid="{00000000-0005-0000-0000-00001B890000}"/>
    <cellStyle name="Percent 4 3 2 3 2 5" xfId="35038" xr:uid="{00000000-0005-0000-0000-00001C890000}"/>
    <cellStyle name="Percent 4 3 2 3 2 5 2" xfId="35039" xr:uid="{00000000-0005-0000-0000-00001D890000}"/>
    <cellStyle name="Percent 4 3 2 3 2 5 2 2" xfId="35040" xr:uid="{00000000-0005-0000-0000-00001E890000}"/>
    <cellStyle name="Percent 4 3 2 3 2 5 2 3" xfId="35041" xr:uid="{00000000-0005-0000-0000-00001F890000}"/>
    <cellStyle name="Percent 4 3 2 3 2 5 2 4" xfId="35042" xr:uid="{00000000-0005-0000-0000-000020890000}"/>
    <cellStyle name="Percent 4 3 2 3 2 5 3" xfId="35043" xr:uid="{00000000-0005-0000-0000-000021890000}"/>
    <cellStyle name="Percent 4 3 2 3 2 5 3 2" xfId="35044" xr:uid="{00000000-0005-0000-0000-000022890000}"/>
    <cellStyle name="Percent 4 3 2 3 2 5 3 3" xfId="35045" xr:uid="{00000000-0005-0000-0000-000023890000}"/>
    <cellStyle name="Percent 4 3 2 3 2 5 3 4" xfId="35046" xr:uid="{00000000-0005-0000-0000-000024890000}"/>
    <cellStyle name="Percent 4 3 2 3 2 5 4" xfId="35047" xr:uid="{00000000-0005-0000-0000-000025890000}"/>
    <cellStyle name="Percent 4 3 2 3 2 5 5" xfId="35048" xr:uid="{00000000-0005-0000-0000-000026890000}"/>
    <cellStyle name="Percent 4 3 2 3 2 5 6" xfId="35049" xr:uid="{00000000-0005-0000-0000-000027890000}"/>
    <cellStyle name="Percent 4 3 2 3 2 6" xfId="35050" xr:uid="{00000000-0005-0000-0000-000028890000}"/>
    <cellStyle name="Percent 4 3 2 3 2 6 2" xfId="35051" xr:uid="{00000000-0005-0000-0000-000029890000}"/>
    <cellStyle name="Percent 4 3 2 3 2 6 3" xfId="35052" xr:uid="{00000000-0005-0000-0000-00002A890000}"/>
    <cellStyle name="Percent 4 3 2 3 2 6 4" xfId="35053" xr:uid="{00000000-0005-0000-0000-00002B890000}"/>
    <cellStyle name="Percent 4 3 2 3 2 7" xfId="35054" xr:uid="{00000000-0005-0000-0000-00002C890000}"/>
    <cellStyle name="Percent 4 3 2 3 2 7 2" xfId="35055" xr:uid="{00000000-0005-0000-0000-00002D890000}"/>
    <cellStyle name="Percent 4 3 2 3 2 7 3" xfId="35056" xr:uid="{00000000-0005-0000-0000-00002E890000}"/>
    <cellStyle name="Percent 4 3 2 3 2 7 4" xfId="35057" xr:uid="{00000000-0005-0000-0000-00002F890000}"/>
    <cellStyle name="Percent 4 3 2 3 2 8" xfId="35058" xr:uid="{00000000-0005-0000-0000-000030890000}"/>
    <cellStyle name="Percent 4 3 2 3 2 9" xfId="35059" xr:uid="{00000000-0005-0000-0000-000031890000}"/>
    <cellStyle name="Percent 4 3 2 3 3" xfId="35060" xr:uid="{00000000-0005-0000-0000-000032890000}"/>
    <cellStyle name="Percent 4 3 2 3 3 2" xfId="35061" xr:uid="{00000000-0005-0000-0000-000033890000}"/>
    <cellStyle name="Percent 4 3 2 3 3 2 2" xfId="35062" xr:uid="{00000000-0005-0000-0000-000034890000}"/>
    <cellStyle name="Percent 4 3 2 3 3 2 2 2" xfId="35063" xr:uid="{00000000-0005-0000-0000-000035890000}"/>
    <cellStyle name="Percent 4 3 2 3 3 2 2 3" xfId="35064" xr:uid="{00000000-0005-0000-0000-000036890000}"/>
    <cellStyle name="Percent 4 3 2 3 3 2 2 4" xfId="35065" xr:uid="{00000000-0005-0000-0000-000037890000}"/>
    <cellStyle name="Percent 4 3 2 3 3 2 3" xfId="35066" xr:uid="{00000000-0005-0000-0000-000038890000}"/>
    <cellStyle name="Percent 4 3 2 3 3 2 3 2" xfId="35067" xr:uid="{00000000-0005-0000-0000-000039890000}"/>
    <cellStyle name="Percent 4 3 2 3 3 2 3 3" xfId="35068" xr:uid="{00000000-0005-0000-0000-00003A890000}"/>
    <cellStyle name="Percent 4 3 2 3 3 2 3 4" xfId="35069" xr:uid="{00000000-0005-0000-0000-00003B890000}"/>
    <cellStyle name="Percent 4 3 2 3 3 2 4" xfId="35070" xr:uid="{00000000-0005-0000-0000-00003C890000}"/>
    <cellStyle name="Percent 4 3 2 3 3 2 5" xfId="35071" xr:uid="{00000000-0005-0000-0000-00003D890000}"/>
    <cellStyle name="Percent 4 3 2 3 3 2 6" xfId="35072" xr:uid="{00000000-0005-0000-0000-00003E890000}"/>
    <cellStyle name="Percent 4 3 2 3 3 3" xfId="35073" xr:uid="{00000000-0005-0000-0000-00003F890000}"/>
    <cellStyle name="Percent 4 3 2 3 3 3 2" xfId="35074" xr:uid="{00000000-0005-0000-0000-000040890000}"/>
    <cellStyle name="Percent 4 3 2 3 3 3 2 2" xfId="35075" xr:uid="{00000000-0005-0000-0000-000041890000}"/>
    <cellStyle name="Percent 4 3 2 3 3 3 2 3" xfId="35076" xr:uid="{00000000-0005-0000-0000-000042890000}"/>
    <cellStyle name="Percent 4 3 2 3 3 3 2 4" xfId="35077" xr:uid="{00000000-0005-0000-0000-000043890000}"/>
    <cellStyle name="Percent 4 3 2 3 3 3 3" xfId="35078" xr:uid="{00000000-0005-0000-0000-000044890000}"/>
    <cellStyle name="Percent 4 3 2 3 3 3 3 2" xfId="35079" xr:uid="{00000000-0005-0000-0000-000045890000}"/>
    <cellStyle name="Percent 4 3 2 3 3 3 3 3" xfId="35080" xr:uid="{00000000-0005-0000-0000-000046890000}"/>
    <cellStyle name="Percent 4 3 2 3 3 3 3 4" xfId="35081" xr:uid="{00000000-0005-0000-0000-000047890000}"/>
    <cellStyle name="Percent 4 3 2 3 3 3 4" xfId="35082" xr:uid="{00000000-0005-0000-0000-000048890000}"/>
    <cellStyle name="Percent 4 3 2 3 3 3 5" xfId="35083" xr:uid="{00000000-0005-0000-0000-000049890000}"/>
    <cellStyle name="Percent 4 3 2 3 3 3 6" xfId="35084" xr:uid="{00000000-0005-0000-0000-00004A890000}"/>
    <cellStyle name="Percent 4 3 2 3 3 4" xfId="35085" xr:uid="{00000000-0005-0000-0000-00004B890000}"/>
    <cellStyle name="Percent 4 3 2 3 3 4 2" xfId="35086" xr:uid="{00000000-0005-0000-0000-00004C890000}"/>
    <cellStyle name="Percent 4 3 2 3 3 4 3" xfId="35087" xr:uid="{00000000-0005-0000-0000-00004D890000}"/>
    <cellStyle name="Percent 4 3 2 3 3 4 4" xfId="35088" xr:uid="{00000000-0005-0000-0000-00004E890000}"/>
    <cellStyle name="Percent 4 3 2 3 3 5" xfId="35089" xr:uid="{00000000-0005-0000-0000-00004F890000}"/>
    <cellStyle name="Percent 4 3 2 3 3 5 2" xfId="35090" xr:uid="{00000000-0005-0000-0000-000050890000}"/>
    <cellStyle name="Percent 4 3 2 3 3 5 3" xfId="35091" xr:uid="{00000000-0005-0000-0000-000051890000}"/>
    <cellStyle name="Percent 4 3 2 3 3 5 4" xfId="35092" xr:uid="{00000000-0005-0000-0000-000052890000}"/>
    <cellStyle name="Percent 4 3 2 3 3 6" xfId="35093" xr:uid="{00000000-0005-0000-0000-000053890000}"/>
    <cellStyle name="Percent 4 3 2 3 3 7" xfId="35094" xr:uid="{00000000-0005-0000-0000-000054890000}"/>
    <cellStyle name="Percent 4 3 2 3 3 8" xfId="35095" xr:uid="{00000000-0005-0000-0000-000055890000}"/>
    <cellStyle name="Percent 4 3 2 3 4" xfId="35096" xr:uid="{00000000-0005-0000-0000-000056890000}"/>
    <cellStyle name="Percent 4 3 2 3 4 2" xfId="35097" xr:uid="{00000000-0005-0000-0000-000057890000}"/>
    <cellStyle name="Percent 4 3 2 3 4 2 2" xfId="35098" xr:uid="{00000000-0005-0000-0000-000058890000}"/>
    <cellStyle name="Percent 4 3 2 3 4 2 2 2" xfId="35099" xr:uid="{00000000-0005-0000-0000-000059890000}"/>
    <cellStyle name="Percent 4 3 2 3 4 2 2 3" xfId="35100" xr:uid="{00000000-0005-0000-0000-00005A890000}"/>
    <cellStyle name="Percent 4 3 2 3 4 2 2 4" xfId="35101" xr:uid="{00000000-0005-0000-0000-00005B890000}"/>
    <cellStyle name="Percent 4 3 2 3 4 2 3" xfId="35102" xr:uid="{00000000-0005-0000-0000-00005C890000}"/>
    <cellStyle name="Percent 4 3 2 3 4 2 3 2" xfId="35103" xr:uid="{00000000-0005-0000-0000-00005D890000}"/>
    <cellStyle name="Percent 4 3 2 3 4 2 3 3" xfId="35104" xr:uid="{00000000-0005-0000-0000-00005E890000}"/>
    <cellStyle name="Percent 4 3 2 3 4 2 3 4" xfId="35105" xr:uid="{00000000-0005-0000-0000-00005F890000}"/>
    <cellStyle name="Percent 4 3 2 3 4 2 4" xfId="35106" xr:uid="{00000000-0005-0000-0000-000060890000}"/>
    <cellStyle name="Percent 4 3 2 3 4 2 5" xfId="35107" xr:uid="{00000000-0005-0000-0000-000061890000}"/>
    <cellStyle name="Percent 4 3 2 3 4 2 6" xfId="35108" xr:uid="{00000000-0005-0000-0000-000062890000}"/>
    <cellStyle name="Percent 4 3 2 3 4 3" xfId="35109" xr:uid="{00000000-0005-0000-0000-000063890000}"/>
    <cellStyle name="Percent 4 3 2 3 4 3 2" xfId="35110" xr:uid="{00000000-0005-0000-0000-000064890000}"/>
    <cellStyle name="Percent 4 3 2 3 4 3 2 2" xfId="35111" xr:uid="{00000000-0005-0000-0000-000065890000}"/>
    <cellStyle name="Percent 4 3 2 3 4 3 2 3" xfId="35112" xr:uid="{00000000-0005-0000-0000-000066890000}"/>
    <cellStyle name="Percent 4 3 2 3 4 3 2 4" xfId="35113" xr:uid="{00000000-0005-0000-0000-000067890000}"/>
    <cellStyle name="Percent 4 3 2 3 4 3 3" xfId="35114" xr:uid="{00000000-0005-0000-0000-000068890000}"/>
    <cellStyle name="Percent 4 3 2 3 4 3 3 2" xfId="35115" xr:uid="{00000000-0005-0000-0000-000069890000}"/>
    <cellStyle name="Percent 4 3 2 3 4 3 3 3" xfId="35116" xr:uid="{00000000-0005-0000-0000-00006A890000}"/>
    <cellStyle name="Percent 4 3 2 3 4 3 3 4" xfId="35117" xr:uid="{00000000-0005-0000-0000-00006B890000}"/>
    <cellStyle name="Percent 4 3 2 3 4 3 4" xfId="35118" xr:uid="{00000000-0005-0000-0000-00006C890000}"/>
    <cellStyle name="Percent 4 3 2 3 4 3 5" xfId="35119" xr:uid="{00000000-0005-0000-0000-00006D890000}"/>
    <cellStyle name="Percent 4 3 2 3 4 3 6" xfId="35120" xr:uid="{00000000-0005-0000-0000-00006E890000}"/>
    <cellStyle name="Percent 4 3 2 3 4 4" xfId="35121" xr:uid="{00000000-0005-0000-0000-00006F890000}"/>
    <cellStyle name="Percent 4 3 2 3 4 4 2" xfId="35122" xr:uid="{00000000-0005-0000-0000-000070890000}"/>
    <cellStyle name="Percent 4 3 2 3 4 4 3" xfId="35123" xr:uid="{00000000-0005-0000-0000-000071890000}"/>
    <cellStyle name="Percent 4 3 2 3 4 4 4" xfId="35124" xr:uid="{00000000-0005-0000-0000-000072890000}"/>
    <cellStyle name="Percent 4 3 2 3 4 5" xfId="35125" xr:uid="{00000000-0005-0000-0000-000073890000}"/>
    <cellStyle name="Percent 4 3 2 3 4 5 2" xfId="35126" xr:uid="{00000000-0005-0000-0000-000074890000}"/>
    <cellStyle name="Percent 4 3 2 3 4 5 3" xfId="35127" xr:uid="{00000000-0005-0000-0000-000075890000}"/>
    <cellStyle name="Percent 4 3 2 3 4 5 4" xfId="35128" xr:uid="{00000000-0005-0000-0000-000076890000}"/>
    <cellStyle name="Percent 4 3 2 3 4 6" xfId="35129" xr:uid="{00000000-0005-0000-0000-000077890000}"/>
    <cellStyle name="Percent 4 3 2 3 4 7" xfId="35130" xr:uid="{00000000-0005-0000-0000-000078890000}"/>
    <cellStyle name="Percent 4 3 2 3 4 8" xfId="35131" xr:uid="{00000000-0005-0000-0000-000079890000}"/>
    <cellStyle name="Percent 4 3 2 3 5" xfId="35132" xr:uid="{00000000-0005-0000-0000-00007A890000}"/>
    <cellStyle name="Percent 4 3 2 3 5 2" xfId="35133" xr:uid="{00000000-0005-0000-0000-00007B890000}"/>
    <cellStyle name="Percent 4 3 2 3 5 2 2" xfId="35134" xr:uid="{00000000-0005-0000-0000-00007C890000}"/>
    <cellStyle name="Percent 4 3 2 3 5 2 2 2" xfId="35135" xr:uid="{00000000-0005-0000-0000-00007D890000}"/>
    <cellStyle name="Percent 4 3 2 3 5 2 2 3" xfId="35136" xr:uid="{00000000-0005-0000-0000-00007E890000}"/>
    <cellStyle name="Percent 4 3 2 3 5 2 2 4" xfId="35137" xr:uid="{00000000-0005-0000-0000-00007F890000}"/>
    <cellStyle name="Percent 4 3 2 3 5 2 3" xfId="35138" xr:uid="{00000000-0005-0000-0000-000080890000}"/>
    <cellStyle name="Percent 4 3 2 3 5 2 3 2" xfId="35139" xr:uid="{00000000-0005-0000-0000-000081890000}"/>
    <cellStyle name="Percent 4 3 2 3 5 2 3 3" xfId="35140" xr:uid="{00000000-0005-0000-0000-000082890000}"/>
    <cellStyle name="Percent 4 3 2 3 5 2 3 4" xfId="35141" xr:uid="{00000000-0005-0000-0000-000083890000}"/>
    <cellStyle name="Percent 4 3 2 3 5 2 4" xfId="35142" xr:uid="{00000000-0005-0000-0000-000084890000}"/>
    <cellStyle name="Percent 4 3 2 3 5 2 5" xfId="35143" xr:uid="{00000000-0005-0000-0000-000085890000}"/>
    <cellStyle name="Percent 4 3 2 3 5 2 6" xfId="35144" xr:uid="{00000000-0005-0000-0000-000086890000}"/>
    <cellStyle name="Percent 4 3 2 3 5 3" xfId="35145" xr:uid="{00000000-0005-0000-0000-000087890000}"/>
    <cellStyle name="Percent 4 3 2 3 5 3 2" xfId="35146" xr:uid="{00000000-0005-0000-0000-000088890000}"/>
    <cellStyle name="Percent 4 3 2 3 5 3 2 2" xfId="35147" xr:uid="{00000000-0005-0000-0000-000089890000}"/>
    <cellStyle name="Percent 4 3 2 3 5 3 2 3" xfId="35148" xr:uid="{00000000-0005-0000-0000-00008A890000}"/>
    <cellStyle name="Percent 4 3 2 3 5 3 2 4" xfId="35149" xr:uid="{00000000-0005-0000-0000-00008B890000}"/>
    <cellStyle name="Percent 4 3 2 3 5 3 3" xfId="35150" xr:uid="{00000000-0005-0000-0000-00008C890000}"/>
    <cellStyle name="Percent 4 3 2 3 5 3 3 2" xfId="35151" xr:uid="{00000000-0005-0000-0000-00008D890000}"/>
    <cellStyle name="Percent 4 3 2 3 5 3 3 3" xfId="35152" xr:uid="{00000000-0005-0000-0000-00008E890000}"/>
    <cellStyle name="Percent 4 3 2 3 5 3 3 4" xfId="35153" xr:uid="{00000000-0005-0000-0000-00008F890000}"/>
    <cellStyle name="Percent 4 3 2 3 5 3 4" xfId="35154" xr:uid="{00000000-0005-0000-0000-000090890000}"/>
    <cellStyle name="Percent 4 3 2 3 5 3 5" xfId="35155" xr:uid="{00000000-0005-0000-0000-000091890000}"/>
    <cellStyle name="Percent 4 3 2 3 5 3 6" xfId="35156" xr:uid="{00000000-0005-0000-0000-000092890000}"/>
    <cellStyle name="Percent 4 3 2 3 5 4" xfId="35157" xr:uid="{00000000-0005-0000-0000-000093890000}"/>
    <cellStyle name="Percent 4 3 2 3 5 4 2" xfId="35158" xr:uid="{00000000-0005-0000-0000-000094890000}"/>
    <cellStyle name="Percent 4 3 2 3 5 4 3" xfId="35159" xr:uid="{00000000-0005-0000-0000-000095890000}"/>
    <cellStyle name="Percent 4 3 2 3 5 4 4" xfId="35160" xr:uid="{00000000-0005-0000-0000-000096890000}"/>
    <cellStyle name="Percent 4 3 2 3 5 5" xfId="35161" xr:uid="{00000000-0005-0000-0000-000097890000}"/>
    <cellStyle name="Percent 4 3 2 3 5 5 2" xfId="35162" xr:uid="{00000000-0005-0000-0000-000098890000}"/>
    <cellStyle name="Percent 4 3 2 3 5 5 3" xfId="35163" xr:uid="{00000000-0005-0000-0000-000099890000}"/>
    <cellStyle name="Percent 4 3 2 3 5 5 4" xfId="35164" xr:uid="{00000000-0005-0000-0000-00009A890000}"/>
    <cellStyle name="Percent 4 3 2 3 5 6" xfId="35165" xr:uid="{00000000-0005-0000-0000-00009B890000}"/>
    <cellStyle name="Percent 4 3 2 3 5 7" xfId="35166" xr:uid="{00000000-0005-0000-0000-00009C890000}"/>
    <cellStyle name="Percent 4 3 2 3 5 8" xfId="35167" xr:uid="{00000000-0005-0000-0000-00009D890000}"/>
    <cellStyle name="Percent 4 3 2 3 6" xfId="35168" xr:uid="{00000000-0005-0000-0000-00009E890000}"/>
    <cellStyle name="Percent 4 3 2 3 6 2" xfId="35169" xr:uid="{00000000-0005-0000-0000-00009F890000}"/>
    <cellStyle name="Percent 4 3 2 3 6 2 2" xfId="35170" xr:uid="{00000000-0005-0000-0000-0000A0890000}"/>
    <cellStyle name="Percent 4 3 2 3 6 2 3" xfId="35171" xr:uid="{00000000-0005-0000-0000-0000A1890000}"/>
    <cellStyle name="Percent 4 3 2 3 6 2 4" xfId="35172" xr:uid="{00000000-0005-0000-0000-0000A2890000}"/>
    <cellStyle name="Percent 4 3 2 3 6 3" xfId="35173" xr:uid="{00000000-0005-0000-0000-0000A3890000}"/>
    <cellStyle name="Percent 4 3 2 3 6 3 2" xfId="35174" xr:uid="{00000000-0005-0000-0000-0000A4890000}"/>
    <cellStyle name="Percent 4 3 2 3 6 3 3" xfId="35175" xr:uid="{00000000-0005-0000-0000-0000A5890000}"/>
    <cellStyle name="Percent 4 3 2 3 6 3 4" xfId="35176" xr:uid="{00000000-0005-0000-0000-0000A6890000}"/>
    <cellStyle name="Percent 4 3 2 3 6 4" xfId="35177" xr:uid="{00000000-0005-0000-0000-0000A7890000}"/>
    <cellStyle name="Percent 4 3 2 3 6 5" xfId="35178" xr:uid="{00000000-0005-0000-0000-0000A8890000}"/>
    <cellStyle name="Percent 4 3 2 3 6 6" xfId="35179" xr:uid="{00000000-0005-0000-0000-0000A9890000}"/>
    <cellStyle name="Percent 4 3 2 3 7" xfId="35180" xr:uid="{00000000-0005-0000-0000-0000AA890000}"/>
    <cellStyle name="Percent 4 3 2 3 7 2" xfId="35181" xr:uid="{00000000-0005-0000-0000-0000AB890000}"/>
    <cellStyle name="Percent 4 3 2 3 7 2 2" xfId="35182" xr:uid="{00000000-0005-0000-0000-0000AC890000}"/>
    <cellStyle name="Percent 4 3 2 3 7 2 3" xfId="35183" xr:uid="{00000000-0005-0000-0000-0000AD890000}"/>
    <cellStyle name="Percent 4 3 2 3 7 2 4" xfId="35184" xr:uid="{00000000-0005-0000-0000-0000AE890000}"/>
    <cellStyle name="Percent 4 3 2 3 7 3" xfId="35185" xr:uid="{00000000-0005-0000-0000-0000AF890000}"/>
    <cellStyle name="Percent 4 3 2 3 7 3 2" xfId="35186" xr:uid="{00000000-0005-0000-0000-0000B0890000}"/>
    <cellStyle name="Percent 4 3 2 3 7 3 3" xfId="35187" xr:uid="{00000000-0005-0000-0000-0000B1890000}"/>
    <cellStyle name="Percent 4 3 2 3 7 3 4" xfId="35188" xr:uid="{00000000-0005-0000-0000-0000B2890000}"/>
    <cellStyle name="Percent 4 3 2 3 7 4" xfId="35189" xr:uid="{00000000-0005-0000-0000-0000B3890000}"/>
    <cellStyle name="Percent 4 3 2 3 7 5" xfId="35190" xr:uid="{00000000-0005-0000-0000-0000B4890000}"/>
    <cellStyle name="Percent 4 3 2 3 7 6" xfId="35191" xr:uid="{00000000-0005-0000-0000-0000B5890000}"/>
    <cellStyle name="Percent 4 3 2 3 8" xfId="35192" xr:uid="{00000000-0005-0000-0000-0000B6890000}"/>
    <cellStyle name="Percent 4 3 2 3 8 2" xfId="35193" xr:uid="{00000000-0005-0000-0000-0000B7890000}"/>
    <cellStyle name="Percent 4 3 2 3 8 3" xfId="35194" xr:uid="{00000000-0005-0000-0000-0000B8890000}"/>
    <cellStyle name="Percent 4 3 2 3 8 4" xfId="35195" xr:uid="{00000000-0005-0000-0000-0000B9890000}"/>
    <cellStyle name="Percent 4 3 2 3 9" xfId="35196" xr:uid="{00000000-0005-0000-0000-0000BA890000}"/>
    <cellStyle name="Percent 4 3 2 3 9 2" xfId="35197" xr:uid="{00000000-0005-0000-0000-0000BB890000}"/>
    <cellStyle name="Percent 4 3 2 3 9 3" xfId="35198" xr:uid="{00000000-0005-0000-0000-0000BC890000}"/>
    <cellStyle name="Percent 4 3 2 3 9 4" xfId="35199" xr:uid="{00000000-0005-0000-0000-0000BD890000}"/>
    <cellStyle name="Percent 4 3 2 4" xfId="35200" xr:uid="{00000000-0005-0000-0000-0000BE890000}"/>
    <cellStyle name="Percent 4 3 2 4 10" xfId="35201" xr:uid="{00000000-0005-0000-0000-0000BF890000}"/>
    <cellStyle name="Percent 4 3 2 4 2" xfId="35202" xr:uid="{00000000-0005-0000-0000-0000C0890000}"/>
    <cellStyle name="Percent 4 3 2 4 2 2" xfId="35203" xr:uid="{00000000-0005-0000-0000-0000C1890000}"/>
    <cellStyle name="Percent 4 3 2 4 2 2 2" xfId="35204" xr:uid="{00000000-0005-0000-0000-0000C2890000}"/>
    <cellStyle name="Percent 4 3 2 4 2 2 2 2" xfId="35205" xr:uid="{00000000-0005-0000-0000-0000C3890000}"/>
    <cellStyle name="Percent 4 3 2 4 2 2 2 3" xfId="35206" xr:uid="{00000000-0005-0000-0000-0000C4890000}"/>
    <cellStyle name="Percent 4 3 2 4 2 2 2 4" xfId="35207" xr:uid="{00000000-0005-0000-0000-0000C5890000}"/>
    <cellStyle name="Percent 4 3 2 4 2 2 3" xfId="35208" xr:uid="{00000000-0005-0000-0000-0000C6890000}"/>
    <cellStyle name="Percent 4 3 2 4 2 2 3 2" xfId="35209" xr:uid="{00000000-0005-0000-0000-0000C7890000}"/>
    <cellStyle name="Percent 4 3 2 4 2 2 3 3" xfId="35210" xr:uid="{00000000-0005-0000-0000-0000C8890000}"/>
    <cellStyle name="Percent 4 3 2 4 2 2 3 4" xfId="35211" xr:uid="{00000000-0005-0000-0000-0000C9890000}"/>
    <cellStyle name="Percent 4 3 2 4 2 2 4" xfId="35212" xr:uid="{00000000-0005-0000-0000-0000CA890000}"/>
    <cellStyle name="Percent 4 3 2 4 2 2 5" xfId="35213" xr:uid="{00000000-0005-0000-0000-0000CB890000}"/>
    <cellStyle name="Percent 4 3 2 4 2 2 6" xfId="35214" xr:uid="{00000000-0005-0000-0000-0000CC890000}"/>
    <cellStyle name="Percent 4 3 2 4 2 3" xfId="35215" xr:uid="{00000000-0005-0000-0000-0000CD890000}"/>
    <cellStyle name="Percent 4 3 2 4 2 3 2" xfId="35216" xr:uid="{00000000-0005-0000-0000-0000CE890000}"/>
    <cellStyle name="Percent 4 3 2 4 2 3 2 2" xfId="35217" xr:uid="{00000000-0005-0000-0000-0000CF890000}"/>
    <cellStyle name="Percent 4 3 2 4 2 3 2 3" xfId="35218" xr:uid="{00000000-0005-0000-0000-0000D0890000}"/>
    <cellStyle name="Percent 4 3 2 4 2 3 2 4" xfId="35219" xr:uid="{00000000-0005-0000-0000-0000D1890000}"/>
    <cellStyle name="Percent 4 3 2 4 2 3 3" xfId="35220" xr:uid="{00000000-0005-0000-0000-0000D2890000}"/>
    <cellStyle name="Percent 4 3 2 4 2 3 3 2" xfId="35221" xr:uid="{00000000-0005-0000-0000-0000D3890000}"/>
    <cellStyle name="Percent 4 3 2 4 2 3 3 3" xfId="35222" xr:uid="{00000000-0005-0000-0000-0000D4890000}"/>
    <cellStyle name="Percent 4 3 2 4 2 3 3 4" xfId="35223" xr:uid="{00000000-0005-0000-0000-0000D5890000}"/>
    <cellStyle name="Percent 4 3 2 4 2 3 4" xfId="35224" xr:uid="{00000000-0005-0000-0000-0000D6890000}"/>
    <cellStyle name="Percent 4 3 2 4 2 3 5" xfId="35225" xr:uid="{00000000-0005-0000-0000-0000D7890000}"/>
    <cellStyle name="Percent 4 3 2 4 2 3 6" xfId="35226" xr:uid="{00000000-0005-0000-0000-0000D8890000}"/>
    <cellStyle name="Percent 4 3 2 4 2 4" xfId="35227" xr:uid="{00000000-0005-0000-0000-0000D9890000}"/>
    <cellStyle name="Percent 4 3 2 4 2 4 2" xfId="35228" xr:uid="{00000000-0005-0000-0000-0000DA890000}"/>
    <cellStyle name="Percent 4 3 2 4 2 4 3" xfId="35229" xr:uid="{00000000-0005-0000-0000-0000DB890000}"/>
    <cellStyle name="Percent 4 3 2 4 2 4 4" xfId="35230" xr:uid="{00000000-0005-0000-0000-0000DC890000}"/>
    <cellStyle name="Percent 4 3 2 4 2 5" xfId="35231" xr:uid="{00000000-0005-0000-0000-0000DD890000}"/>
    <cellStyle name="Percent 4 3 2 4 2 5 2" xfId="35232" xr:uid="{00000000-0005-0000-0000-0000DE890000}"/>
    <cellStyle name="Percent 4 3 2 4 2 5 3" xfId="35233" xr:uid="{00000000-0005-0000-0000-0000DF890000}"/>
    <cellStyle name="Percent 4 3 2 4 2 5 4" xfId="35234" xr:uid="{00000000-0005-0000-0000-0000E0890000}"/>
    <cellStyle name="Percent 4 3 2 4 2 6" xfId="35235" xr:uid="{00000000-0005-0000-0000-0000E1890000}"/>
    <cellStyle name="Percent 4 3 2 4 2 7" xfId="35236" xr:uid="{00000000-0005-0000-0000-0000E2890000}"/>
    <cellStyle name="Percent 4 3 2 4 2 8" xfId="35237" xr:uid="{00000000-0005-0000-0000-0000E3890000}"/>
    <cellStyle name="Percent 4 3 2 4 3" xfId="35238" xr:uid="{00000000-0005-0000-0000-0000E4890000}"/>
    <cellStyle name="Percent 4 3 2 4 3 2" xfId="35239" xr:uid="{00000000-0005-0000-0000-0000E5890000}"/>
    <cellStyle name="Percent 4 3 2 4 3 2 2" xfId="35240" xr:uid="{00000000-0005-0000-0000-0000E6890000}"/>
    <cellStyle name="Percent 4 3 2 4 3 2 2 2" xfId="35241" xr:uid="{00000000-0005-0000-0000-0000E7890000}"/>
    <cellStyle name="Percent 4 3 2 4 3 2 2 3" xfId="35242" xr:uid="{00000000-0005-0000-0000-0000E8890000}"/>
    <cellStyle name="Percent 4 3 2 4 3 2 2 4" xfId="35243" xr:uid="{00000000-0005-0000-0000-0000E9890000}"/>
    <cellStyle name="Percent 4 3 2 4 3 2 3" xfId="35244" xr:uid="{00000000-0005-0000-0000-0000EA890000}"/>
    <cellStyle name="Percent 4 3 2 4 3 2 3 2" xfId="35245" xr:uid="{00000000-0005-0000-0000-0000EB890000}"/>
    <cellStyle name="Percent 4 3 2 4 3 2 3 3" xfId="35246" xr:uid="{00000000-0005-0000-0000-0000EC890000}"/>
    <cellStyle name="Percent 4 3 2 4 3 2 3 4" xfId="35247" xr:uid="{00000000-0005-0000-0000-0000ED890000}"/>
    <cellStyle name="Percent 4 3 2 4 3 2 4" xfId="35248" xr:uid="{00000000-0005-0000-0000-0000EE890000}"/>
    <cellStyle name="Percent 4 3 2 4 3 2 5" xfId="35249" xr:uid="{00000000-0005-0000-0000-0000EF890000}"/>
    <cellStyle name="Percent 4 3 2 4 3 2 6" xfId="35250" xr:uid="{00000000-0005-0000-0000-0000F0890000}"/>
    <cellStyle name="Percent 4 3 2 4 3 3" xfId="35251" xr:uid="{00000000-0005-0000-0000-0000F1890000}"/>
    <cellStyle name="Percent 4 3 2 4 3 3 2" xfId="35252" xr:uid="{00000000-0005-0000-0000-0000F2890000}"/>
    <cellStyle name="Percent 4 3 2 4 3 3 2 2" xfId="35253" xr:uid="{00000000-0005-0000-0000-0000F3890000}"/>
    <cellStyle name="Percent 4 3 2 4 3 3 2 3" xfId="35254" xr:uid="{00000000-0005-0000-0000-0000F4890000}"/>
    <cellStyle name="Percent 4 3 2 4 3 3 2 4" xfId="35255" xr:uid="{00000000-0005-0000-0000-0000F5890000}"/>
    <cellStyle name="Percent 4 3 2 4 3 3 3" xfId="35256" xr:uid="{00000000-0005-0000-0000-0000F6890000}"/>
    <cellStyle name="Percent 4 3 2 4 3 3 3 2" xfId="35257" xr:uid="{00000000-0005-0000-0000-0000F7890000}"/>
    <cellStyle name="Percent 4 3 2 4 3 3 3 3" xfId="35258" xr:uid="{00000000-0005-0000-0000-0000F8890000}"/>
    <cellStyle name="Percent 4 3 2 4 3 3 3 4" xfId="35259" xr:uid="{00000000-0005-0000-0000-0000F9890000}"/>
    <cellStyle name="Percent 4 3 2 4 3 3 4" xfId="35260" xr:uid="{00000000-0005-0000-0000-0000FA890000}"/>
    <cellStyle name="Percent 4 3 2 4 3 3 5" xfId="35261" xr:uid="{00000000-0005-0000-0000-0000FB890000}"/>
    <cellStyle name="Percent 4 3 2 4 3 3 6" xfId="35262" xr:uid="{00000000-0005-0000-0000-0000FC890000}"/>
    <cellStyle name="Percent 4 3 2 4 3 4" xfId="35263" xr:uid="{00000000-0005-0000-0000-0000FD890000}"/>
    <cellStyle name="Percent 4 3 2 4 3 4 2" xfId="35264" xr:uid="{00000000-0005-0000-0000-0000FE890000}"/>
    <cellStyle name="Percent 4 3 2 4 3 4 3" xfId="35265" xr:uid="{00000000-0005-0000-0000-0000FF890000}"/>
    <cellStyle name="Percent 4 3 2 4 3 4 4" xfId="35266" xr:uid="{00000000-0005-0000-0000-0000008A0000}"/>
    <cellStyle name="Percent 4 3 2 4 3 5" xfId="35267" xr:uid="{00000000-0005-0000-0000-0000018A0000}"/>
    <cellStyle name="Percent 4 3 2 4 3 5 2" xfId="35268" xr:uid="{00000000-0005-0000-0000-0000028A0000}"/>
    <cellStyle name="Percent 4 3 2 4 3 5 3" xfId="35269" xr:uid="{00000000-0005-0000-0000-0000038A0000}"/>
    <cellStyle name="Percent 4 3 2 4 3 5 4" xfId="35270" xr:uid="{00000000-0005-0000-0000-0000048A0000}"/>
    <cellStyle name="Percent 4 3 2 4 3 6" xfId="35271" xr:uid="{00000000-0005-0000-0000-0000058A0000}"/>
    <cellStyle name="Percent 4 3 2 4 3 7" xfId="35272" xr:uid="{00000000-0005-0000-0000-0000068A0000}"/>
    <cellStyle name="Percent 4 3 2 4 3 8" xfId="35273" xr:uid="{00000000-0005-0000-0000-0000078A0000}"/>
    <cellStyle name="Percent 4 3 2 4 4" xfId="35274" xr:uid="{00000000-0005-0000-0000-0000088A0000}"/>
    <cellStyle name="Percent 4 3 2 4 4 2" xfId="35275" xr:uid="{00000000-0005-0000-0000-0000098A0000}"/>
    <cellStyle name="Percent 4 3 2 4 4 2 2" xfId="35276" xr:uid="{00000000-0005-0000-0000-00000A8A0000}"/>
    <cellStyle name="Percent 4 3 2 4 4 2 3" xfId="35277" xr:uid="{00000000-0005-0000-0000-00000B8A0000}"/>
    <cellStyle name="Percent 4 3 2 4 4 2 4" xfId="35278" xr:uid="{00000000-0005-0000-0000-00000C8A0000}"/>
    <cellStyle name="Percent 4 3 2 4 4 3" xfId="35279" xr:uid="{00000000-0005-0000-0000-00000D8A0000}"/>
    <cellStyle name="Percent 4 3 2 4 4 3 2" xfId="35280" xr:uid="{00000000-0005-0000-0000-00000E8A0000}"/>
    <cellStyle name="Percent 4 3 2 4 4 3 3" xfId="35281" xr:uid="{00000000-0005-0000-0000-00000F8A0000}"/>
    <cellStyle name="Percent 4 3 2 4 4 3 4" xfId="35282" xr:uid="{00000000-0005-0000-0000-0000108A0000}"/>
    <cellStyle name="Percent 4 3 2 4 4 4" xfId="35283" xr:uid="{00000000-0005-0000-0000-0000118A0000}"/>
    <cellStyle name="Percent 4 3 2 4 4 5" xfId="35284" xr:uid="{00000000-0005-0000-0000-0000128A0000}"/>
    <cellStyle name="Percent 4 3 2 4 4 6" xfId="35285" xr:uid="{00000000-0005-0000-0000-0000138A0000}"/>
    <cellStyle name="Percent 4 3 2 4 5" xfId="35286" xr:uid="{00000000-0005-0000-0000-0000148A0000}"/>
    <cellStyle name="Percent 4 3 2 4 5 2" xfId="35287" xr:uid="{00000000-0005-0000-0000-0000158A0000}"/>
    <cellStyle name="Percent 4 3 2 4 5 2 2" xfId="35288" xr:uid="{00000000-0005-0000-0000-0000168A0000}"/>
    <cellStyle name="Percent 4 3 2 4 5 2 3" xfId="35289" xr:uid="{00000000-0005-0000-0000-0000178A0000}"/>
    <cellStyle name="Percent 4 3 2 4 5 2 4" xfId="35290" xr:uid="{00000000-0005-0000-0000-0000188A0000}"/>
    <cellStyle name="Percent 4 3 2 4 5 3" xfId="35291" xr:uid="{00000000-0005-0000-0000-0000198A0000}"/>
    <cellStyle name="Percent 4 3 2 4 5 3 2" xfId="35292" xr:uid="{00000000-0005-0000-0000-00001A8A0000}"/>
    <cellStyle name="Percent 4 3 2 4 5 3 3" xfId="35293" xr:uid="{00000000-0005-0000-0000-00001B8A0000}"/>
    <cellStyle name="Percent 4 3 2 4 5 3 4" xfId="35294" xr:uid="{00000000-0005-0000-0000-00001C8A0000}"/>
    <cellStyle name="Percent 4 3 2 4 5 4" xfId="35295" xr:uid="{00000000-0005-0000-0000-00001D8A0000}"/>
    <cellStyle name="Percent 4 3 2 4 5 5" xfId="35296" xr:uid="{00000000-0005-0000-0000-00001E8A0000}"/>
    <cellStyle name="Percent 4 3 2 4 5 6" xfId="35297" xr:uid="{00000000-0005-0000-0000-00001F8A0000}"/>
    <cellStyle name="Percent 4 3 2 4 6" xfId="35298" xr:uid="{00000000-0005-0000-0000-0000208A0000}"/>
    <cellStyle name="Percent 4 3 2 4 6 2" xfId="35299" xr:uid="{00000000-0005-0000-0000-0000218A0000}"/>
    <cellStyle name="Percent 4 3 2 4 6 3" xfId="35300" xr:uid="{00000000-0005-0000-0000-0000228A0000}"/>
    <cellStyle name="Percent 4 3 2 4 6 4" xfId="35301" xr:uid="{00000000-0005-0000-0000-0000238A0000}"/>
    <cellStyle name="Percent 4 3 2 4 7" xfId="35302" xr:uid="{00000000-0005-0000-0000-0000248A0000}"/>
    <cellStyle name="Percent 4 3 2 4 7 2" xfId="35303" xr:uid="{00000000-0005-0000-0000-0000258A0000}"/>
    <cellStyle name="Percent 4 3 2 4 7 3" xfId="35304" xr:uid="{00000000-0005-0000-0000-0000268A0000}"/>
    <cellStyle name="Percent 4 3 2 4 7 4" xfId="35305" xr:uid="{00000000-0005-0000-0000-0000278A0000}"/>
    <cellStyle name="Percent 4 3 2 4 8" xfId="35306" xr:uid="{00000000-0005-0000-0000-0000288A0000}"/>
    <cellStyle name="Percent 4 3 2 4 9" xfId="35307" xr:uid="{00000000-0005-0000-0000-0000298A0000}"/>
    <cellStyle name="Percent 4 3 2 5" xfId="35308" xr:uid="{00000000-0005-0000-0000-00002A8A0000}"/>
    <cellStyle name="Percent 4 3 2 5 2" xfId="35309" xr:uid="{00000000-0005-0000-0000-00002B8A0000}"/>
    <cellStyle name="Percent 4 3 2 5 2 2" xfId="35310" xr:uid="{00000000-0005-0000-0000-00002C8A0000}"/>
    <cellStyle name="Percent 4 3 2 5 2 2 2" xfId="35311" xr:uid="{00000000-0005-0000-0000-00002D8A0000}"/>
    <cellStyle name="Percent 4 3 2 5 2 2 3" xfId="35312" xr:uid="{00000000-0005-0000-0000-00002E8A0000}"/>
    <cellStyle name="Percent 4 3 2 5 2 2 4" xfId="35313" xr:uid="{00000000-0005-0000-0000-00002F8A0000}"/>
    <cellStyle name="Percent 4 3 2 5 2 3" xfId="35314" xr:uid="{00000000-0005-0000-0000-0000308A0000}"/>
    <cellStyle name="Percent 4 3 2 5 2 3 2" xfId="35315" xr:uid="{00000000-0005-0000-0000-0000318A0000}"/>
    <cellStyle name="Percent 4 3 2 5 2 3 3" xfId="35316" xr:uid="{00000000-0005-0000-0000-0000328A0000}"/>
    <cellStyle name="Percent 4 3 2 5 2 3 4" xfId="35317" xr:uid="{00000000-0005-0000-0000-0000338A0000}"/>
    <cellStyle name="Percent 4 3 2 5 2 4" xfId="35318" xr:uid="{00000000-0005-0000-0000-0000348A0000}"/>
    <cellStyle name="Percent 4 3 2 5 2 5" xfId="35319" xr:uid="{00000000-0005-0000-0000-0000358A0000}"/>
    <cellStyle name="Percent 4 3 2 5 2 6" xfId="35320" xr:uid="{00000000-0005-0000-0000-0000368A0000}"/>
    <cellStyle name="Percent 4 3 2 5 3" xfId="35321" xr:uid="{00000000-0005-0000-0000-0000378A0000}"/>
    <cellStyle name="Percent 4 3 2 5 3 2" xfId="35322" xr:uid="{00000000-0005-0000-0000-0000388A0000}"/>
    <cellStyle name="Percent 4 3 2 5 3 2 2" xfId="35323" xr:uid="{00000000-0005-0000-0000-0000398A0000}"/>
    <cellStyle name="Percent 4 3 2 5 3 2 3" xfId="35324" xr:uid="{00000000-0005-0000-0000-00003A8A0000}"/>
    <cellStyle name="Percent 4 3 2 5 3 2 4" xfId="35325" xr:uid="{00000000-0005-0000-0000-00003B8A0000}"/>
    <cellStyle name="Percent 4 3 2 5 3 3" xfId="35326" xr:uid="{00000000-0005-0000-0000-00003C8A0000}"/>
    <cellStyle name="Percent 4 3 2 5 3 3 2" xfId="35327" xr:uid="{00000000-0005-0000-0000-00003D8A0000}"/>
    <cellStyle name="Percent 4 3 2 5 3 3 3" xfId="35328" xr:uid="{00000000-0005-0000-0000-00003E8A0000}"/>
    <cellStyle name="Percent 4 3 2 5 3 3 4" xfId="35329" xr:uid="{00000000-0005-0000-0000-00003F8A0000}"/>
    <cellStyle name="Percent 4 3 2 5 3 4" xfId="35330" xr:uid="{00000000-0005-0000-0000-0000408A0000}"/>
    <cellStyle name="Percent 4 3 2 5 3 5" xfId="35331" xr:uid="{00000000-0005-0000-0000-0000418A0000}"/>
    <cellStyle name="Percent 4 3 2 5 3 6" xfId="35332" xr:uid="{00000000-0005-0000-0000-0000428A0000}"/>
    <cellStyle name="Percent 4 3 2 5 4" xfId="35333" xr:uid="{00000000-0005-0000-0000-0000438A0000}"/>
    <cellStyle name="Percent 4 3 2 5 4 2" xfId="35334" xr:uid="{00000000-0005-0000-0000-0000448A0000}"/>
    <cellStyle name="Percent 4 3 2 5 4 3" xfId="35335" xr:uid="{00000000-0005-0000-0000-0000458A0000}"/>
    <cellStyle name="Percent 4 3 2 5 4 4" xfId="35336" xr:uid="{00000000-0005-0000-0000-0000468A0000}"/>
    <cellStyle name="Percent 4 3 2 5 5" xfId="35337" xr:uid="{00000000-0005-0000-0000-0000478A0000}"/>
    <cellStyle name="Percent 4 3 2 5 5 2" xfId="35338" xr:uid="{00000000-0005-0000-0000-0000488A0000}"/>
    <cellStyle name="Percent 4 3 2 5 5 3" xfId="35339" xr:uid="{00000000-0005-0000-0000-0000498A0000}"/>
    <cellStyle name="Percent 4 3 2 5 5 4" xfId="35340" xr:uid="{00000000-0005-0000-0000-00004A8A0000}"/>
    <cellStyle name="Percent 4 3 2 5 6" xfId="35341" xr:uid="{00000000-0005-0000-0000-00004B8A0000}"/>
    <cellStyle name="Percent 4 3 2 5 7" xfId="35342" xr:uid="{00000000-0005-0000-0000-00004C8A0000}"/>
    <cellStyle name="Percent 4 3 2 5 8" xfId="35343" xr:uid="{00000000-0005-0000-0000-00004D8A0000}"/>
    <cellStyle name="Percent 4 3 2 6" xfId="35344" xr:uid="{00000000-0005-0000-0000-00004E8A0000}"/>
    <cellStyle name="Percent 4 3 2 6 2" xfId="35345" xr:uid="{00000000-0005-0000-0000-00004F8A0000}"/>
    <cellStyle name="Percent 4 3 2 6 2 2" xfId="35346" xr:uid="{00000000-0005-0000-0000-0000508A0000}"/>
    <cellStyle name="Percent 4 3 2 6 2 2 2" xfId="35347" xr:uid="{00000000-0005-0000-0000-0000518A0000}"/>
    <cellStyle name="Percent 4 3 2 6 2 2 3" xfId="35348" xr:uid="{00000000-0005-0000-0000-0000528A0000}"/>
    <cellStyle name="Percent 4 3 2 6 2 2 4" xfId="35349" xr:uid="{00000000-0005-0000-0000-0000538A0000}"/>
    <cellStyle name="Percent 4 3 2 6 2 3" xfId="35350" xr:uid="{00000000-0005-0000-0000-0000548A0000}"/>
    <cellStyle name="Percent 4 3 2 6 2 3 2" xfId="35351" xr:uid="{00000000-0005-0000-0000-0000558A0000}"/>
    <cellStyle name="Percent 4 3 2 6 2 3 3" xfId="35352" xr:uid="{00000000-0005-0000-0000-0000568A0000}"/>
    <cellStyle name="Percent 4 3 2 6 2 3 4" xfId="35353" xr:uid="{00000000-0005-0000-0000-0000578A0000}"/>
    <cellStyle name="Percent 4 3 2 6 2 4" xfId="35354" xr:uid="{00000000-0005-0000-0000-0000588A0000}"/>
    <cellStyle name="Percent 4 3 2 6 2 5" xfId="35355" xr:uid="{00000000-0005-0000-0000-0000598A0000}"/>
    <cellStyle name="Percent 4 3 2 6 2 6" xfId="35356" xr:uid="{00000000-0005-0000-0000-00005A8A0000}"/>
    <cellStyle name="Percent 4 3 2 6 3" xfId="35357" xr:uid="{00000000-0005-0000-0000-00005B8A0000}"/>
    <cellStyle name="Percent 4 3 2 6 3 2" xfId="35358" xr:uid="{00000000-0005-0000-0000-00005C8A0000}"/>
    <cellStyle name="Percent 4 3 2 6 3 2 2" xfId="35359" xr:uid="{00000000-0005-0000-0000-00005D8A0000}"/>
    <cellStyle name="Percent 4 3 2 6 3 2 3" xfId="35360" xr:uid="{00000000-0005-0000-0000-00005E8A0000}"/>
    <cellStyle name="Percent 4 3 2 6 3 2 4" xfId="35361" xr:uid="{00000000-0005-0000-0000-00005F8A0000}"/>
    <cellStyle name="Percent 4 3 2 6 3 3" xfId="35362" xr:uid="{00000000-0005-0000-0000-0000608A0000}"/>
    <cellStyle name="Percent 4 3 2 6 3 3 2" xfId="35363" xr:uid="{00000000-0005-0000-0000-0000618A0000}"/>
    <cellStyle name="Percent 4 3 2 6 3 3 3" xfId="35364" xr:uid="{00000000-0005-0000-0000-0000628A0000}"/>
    <cellStyle name="Percent 4 3 2 6 3 3 4" xfId="35365" xr:uid="{00000000-0005-0000-0000-0000638A0000}"/>
    <cellStyle name="Percent 4 3 2 6 3 4" xfId="35366" xr:uid="{00000000-0005-0000-0000-0000648A0000}"/>
    <cellStyle name="Percent 4 3 2 6 3 5" xfId="35367" xr:uid="{00000000-0005-0000-0000-0000658A0000}"/>
    <cellStyle name="Percent 4 3 2 6 3 6" xfId="35368" xr:uid="{00000000-0005-0000-0000-0000668A0000}"/>
    <cellStyle name="Percent 4 3 2 6 4" xfId="35369" xr:uid="{00000000-0005-0000-0000-0000678A0000}"/>
    <cellStyle name="Percent 4 3 2 6 4 2" xfId="35370" xr:uid="{00000000-0005-0000-0000-0000688A0000}"/>
    <cellStyle name="Percent 4 3 2 6 4 3" xfId="35371" xr:uid="{00000000-0005-0000-0000-0000698A0000}"/>
    <cellStyle name="Percent 4 3 2 6 4 4" xfId="35372" xr:uid="{00000000-0005-0000-0000-00006A8A0000}"/>
    <cellStyle name="Percent 4 3 2 6 5" xfId="35373" xr:uid="{00000000-0005-0000-0000-00006B8A0000}"/>
    <cellStyle name="Percent 4 3 2 6 5 2" xfId="35374" xr:uid="{00000000-0005-0000-0000-00006C8A0000}"/>
    <cellStyle name="Percent 4 3 2 6 5 3" xfId="35375" xr:uid="{00000000-0005-0000-0000-00006D8A0000}"/>
    <cellStyle name="Percent 4 3 2 6 5 4" xfId="35376" xr:uid="{00000000-0005-0000-0000-00006E8A0000}"/>
    <cellStyle name="Percent 4 3 2 6 6" xfId="35377" xr:uid="{00000000-0005-0000-0000-00006F8A0000}"/>
    <cellStyle name="Percent 4 3 2 6 7" xfId="35378" xr:uid="{00000000-0005-0000-0000-0000708A0000}"/>
    <cellStyle name="Percent 4 3 2 6 8" xfId="35379" xr:uid="{00000000-0005-0000-0000-0000718A0000}"/>
    <cellStyle name="Percent 4 3 2 7" xfId="35380" xr:uid="{00000000-0005-0000-0000-0000728A0000}"/>
    <cellStyle name="Percent 4 3 2 7 2" xfId="35381" xr:uid="{00000000-0005-0000-0000-0000738A0000}"/>
    <cellStyle name="Percent 4 3 2 7 2 2" xfId="35382" xr:uid="{00000000-0005-0000-0000-0000748A0000}"/>
    <cellStyle name="Percent 4 3 2 7 2 2 2" xfId="35383" xr:uid="{00000000-0005-0000-0000-0000758A0000}"/>
    <cellStyle name="Percent 4 3 2 7 2 2 3" xfId="35384" xr:uid="{00000000-0005-0000-0000-0000768A0000}"/>
    <cellStyle name="Percent 4 3 2 7 2 2 4" xfId="35385" xr:uid="{00000000-0005-0000-0000-0000778A0000}"/>
    <cellStyle name="Percent 4 3 2 7 2 3" xfId="35386" xr:uid="{00000000-0005-0000-0000-0000788A0000}"/>
    <cellStyle name="Percent 4 3 2 7 2 3 2" xfId="35387" xr:uid="{00000000-0005-0000-0000-0000798A0000}"/>
    <cellStyle name="Percent 4 3 2 7 2 3 3" xfId="35388" xr:uid="{00000000-0005-0000-0000-00007A8A0000}"/>
    <cellStyle name="Percent 4 3 2 7 2 3 4" xfId="35389" xr:uid="{00000000-0005-0000-0000-00007B8A0000}"/>
    <cellStyle name="Percent 4 3 2 7 2 4" xfId="35390" xr:uid="{00000000-0005-0000-0000-00007C8A0000}"/>
    <cellStyle name="Percent 4 3 2 7 2 5" xfId="35391" xr:uid="{00000000-0005-0000-0000-00007D8A0000}"/>
    <cellStyle name="Percent 4 3 2 7 2 6" xfId="35392" xr:uid="{00000000-0005-0000-0000-00007E8A0000}"/>
    <cellStyle name="Percent 4 3 2 7 3" xfId="35393" xr:uid="{00000000-0005-0000-0000-00007F8A0000}"/>
    <cellStyle name="Percent 4 3 2 7 3 2" xfId="35394" xr:uid="{00000000-0005-0000-0000-0000808A0000}"/>
    <cellStyle name="Percent 4 3 2 7 3 2 2" xfId="35395" xr:uid="{00000000-0005-0000-0000-0000818A0000}"/>
    <cellStyle name="Percent 4 3 2 7 3 2 3" xfId="35396" xr:uid="{00000000-0005-0000-0000-0000828A0000}"/>
    <cellStyle name="Percent 4 3 2 7 3 2 4" xfId="35397" xr:uid="{00000000-0005-0000-0000-0000838A0000}"/>
    <cellStyle name="Percent 4 3 2 7 3 3" xfId="35398" xr:uid="{00000000-0005-0000-0000-0000848A0000}"/>
    <cellStyle name="Percent 4 3 2 7 3 3 2" xfId="35399" xr:uid="{00000000-0005-0000-0000-0000858A0000}"/>
    <cellStyle name="Percent 4 3 2 7 3 3 3" xfId="35400" xr:uid="{00000000-0005-0000-0000-0000868A0000}"/>
    <cellStyle name="Percent 4 3 2 7 3 3 4" xfId="35401" xr:uid="{00000000-0005-0000-0000-0000878A0000}"/>
    <cellStyle name="Percent 4 3 2 7 3 4" xfId="35402" xr:uid="{00000000-0005-0000-0000-0000888A0000}"/>
    <cellStyle name="Percent 4 3 2 7 3 5" xfId="35403" xr:uid="{00000000-0005-0000-0000-0000898A0000}"/>
    <cellStyle name="Percent 4 3 2 7 3 6" xfId="35404" xr:uid="{00000000-0005-0000-0000-00008A8A0000}"/>
    <cellStyle name="Percent 4 3 2 7 4" xfId="35405" xr:uid="{00000000-0005-0000-0000-00008B8A0000}"/>
    <cellStyle name="Percent 4 3 2 7 4 2" xfId="35406" xr:uid="{00000000-0005-0000-0000-00008C8A0000}"/>
    <cellStyle name="Percent 4 3 2 7 4 3" xfId="35407" xr:uid="{00000000-0005-0000-0000-00008D8A0000}"/>
    <cellStyle name="Percent 4 3 2 7 4 4" xfId="35408" xr:uid="{00000000-0005-0000-0000-00008E8A0000}"/>
    <cellStyle name="Percent 4 3 2 7 5" xfId="35409" xr:uid="{00000000-0005-0000-0000-00008F8A0000}"/>
    <cellStyle name="Percent 4 3 2 7 5 2" xfId="35410" xr:uid="{00000000-0005-0000-0000-0000908A0000}"/>
    <cellStyle name="Percent 4 3 2 7 5 3" xfId="35411" xr:uid="{00000000-0005-0000-0000-0000918A0000}"/>
    <cellStyle name="Percent 4 3 2 7 5 4" xfId="35412" xr:uid="{00000000-0005-0000-0000-0000928A0000}"/>
    <cellStyle name="Percent 4 3 2 7 6" xfId="35413" xr:uid="{00000000-0005-0000-0000-0000938A0000}"/>
    <cellStyle name="Percent 4 3 2 7 7" xfId="35414" xr:uid="{00000000-0005-0000-0000-0000948A0000}"/>
    <cellStyle name="Percent 4 3 2 7 8" xfId="35415" xr:uid="{00000000-0005-0000-0000-0000958A0000}"/>
    <cellStyle name="Percent 4 3 2 8" xfId="35416" xr:uid="{00000000-0005-0000-0000-0000968A0000}"/>
    <cellStyle name="Percent 4 3 2 8 2" xfId="35417" xr:uid="{00000000-0005-0000-0000-0000978A0000}"/>
    <cellStyle name="Percent 4 3 2 8 2 2" xfId="35418" xr:uid="{00000000-0005-0000-0000-0000988A0000}"/>
    <cellStyle name="Percent 4 3 2 8 2 3" xfId="35419" xr:uid="{00000000-0005-0000-0000-0000998A0000}"/>
    <cellStyle name="Percent 4 3 2 8 2 4" xfId="35420" xr:uid="{00000000-0005-0000-0000-00009A8A0000}"/>
    <cellStyle name="Percent 4 3 2 8 3" xfId="35421" xr:uid="{00000000-0005-0000-0000-00009B8A0000}"/>
    <cellStyle name="Percent 4 3 2 8 3 2" xfId="35422" xr:uid="{00000000-0005-0000-0000-00009C8A0000}"/>
    <cellStyle name="Percent 4 3 2 8 3 3" xfId="35423" xr:uid="{00000000-0005-0000-0000-00009D8A0000}"/>
    <cellStyle name="Percent 4 3 2 8 3 4" xfId="35424" xr:uid="{00000000-0005-0000-0000-00009E8A0000}"/>
    <cellStyle name="Percent 4 3 2 8 4" xfId="35425" xr:uid="{00000000-0005-0000-0000-00009F8A0000}"/>
    <cellStyle name="Percent 4 3 2 8 5" xfId="35426" xr:uid="{00000000-0005-0000-0000-0000A08A0000}"/>
    <cellStyle name="Percent 4 3 2 8 6" xfId="35427" xr:uid="{00000000-0005-0000-0000-0000A18A0000}"/>
    <cellStyle name="Percent 4 3 2 9" xfId="35428" xr:uid="{00000000-0005-0000-0000-0000A28A0000}"/>
    <cellStyle name="Percent 4 3 2 9 2" xfId="35429" xr:uid="{00000000-0005-0000-0000-0000A38A0000}"/>
    <cellStyle name="Percent 4 3 2 9 2 2" xfId="35430" xr:uid="{00000000-0005-0000-0000-0000A48A0000}"/>
    <cellStyle name="Percent 4 3 2 9 2 3" xfId="35431" xr:uid="{00000000-0005-0000-0000-0000A58A0000}"/>
    <cellStyle name="Percent 4 3 2 9 2 4" xfId="35432" xr:uid="{00000000-0005-0000-0000-0000A68A0000}"/>
    <cellStyle name="Percent 4 3 2 9 3" xfId="35433" xr:uid="{00000000-0005-0000-0000-0000A78A0000}"/>
    <cellStyle name="Percent 4 3 2 9 3 2" xfId="35434" xr:uid="{00000000-0005-0000-0000-0000A88A0000}"/>
    <cellStyle name="Percent 4 3 2 9 3 3" xfId="35435" xr:uid="{00000000-0005-0000-0000-0000A98A0000}"/>
    <cellStyle name="Percent 4 3 2 9 3 4" xfId="35436" xr:uid="{00000000-0005-0000-0000-0000AA8A0000}"/>
    <cellStyle name="Percent 4 3 2 9 4" xfId="35437" xr:uid="{00000000-0005-0000-0000-0000AB8A0000}"/>
    <cellStyle name="Percent 4 3 2 9 5" xfId="35438" xr:uid="{00000000-0005-0000-0000-0000AC8A0000}"/>
    <cellStyle name="Percent 4 3 2 9 6" xfId="35439" xr:uid="{00000000-0005-0000-0000-0000AD8A0000}"/>
    <cellStyle name="Percent 4 3 3" xfId="35440" xr:uid="{00000000-0005-0000-0000-0000AE8A0000}"/>
    <cellStyle name="Percent 4 3 3 10" xfId="35441" xr:uid="{00000000-0005-0000-0000-0000AF8A0000}"/>
    <cellStyle name="Percent 4 3 3 10 2" xfId="35442" xr:uid="{00000000-0005-0000-0000-0000B08A0000}"/>
    <cellStyle name="Percent 4 3 3 10 3" xfId="35443" xr:uid="{00000000-0005-0000-0000-0000B18A0000}"/>
    <cellStyle name="Percent 4 3 3 10 4" xfId="35444" xr:uid="{00000000-0005-0000-0000-0000B28A0000}"/>
    <cellStyle name="Percent 4 3 3 11" xfId="35445" xr:uid="{00000000-0005-0000-0000-0000B38A0000}"/>
    <cellStyle name="Percent 4 3 3 12" xfId="35446" xr:uid="{00000000-0005-0000-0000-0000B48A0000}"/>
    <cellStyle name="Percent 4 3 3 13" xfId="35447" xr:uid="{00000000-0005-0000-0000-0000B58A0000}"/>
    <cellStyle name="Percent 4 3 3 2" xfId="35448" xr:uid="{00000000-0005-0000-0000-0000B68A0000}"/>
    <cellStyle name="Percent 4 3 3 2 10" xfId="35449" xr:uid="{00000000-0005-0000-0000-0000B78A0000}"/>
    <cellStyle name="Percent 4 3 3 2 11" xfId="35450" xr:uid="{00000000-0005-0000-0000-0000B88A0000}"/>
    <cellStyle name="Percent 4 3 3 2 12" xfId="35451" xr:uid="{00000000-0005-0000-0000-0000B98A0000}"/>
    <cellStyle name="Percent 4 3 3 2 2" xfId="35452" xr:uid="{00000000-0005-0000-0000-0000BA8A0000}"/>
    <cellStyle name="Percent 4 3 3 2 2 10" xfId="35453" xr:uid="{00000000-0005-0000-0000-0000BB8A0000}"/>
    <cellStyle name="Percent 4 3 3 2 2 2" xfId="35454" xr:uid="{00000000-0005-0000-0000-0000BC8A0000}"/>
    <cellStyle name="Percent 4 3 3 2 2 2 2" xfId="35455" xr:uid="{00000000-0005-0000-0000-0000BD8A0000}"/>
    <cellStyle name="Percent 4 3 3 2 2 2 2 2" xfId="35456" xr:uid="{00000000-0005-0000-0000-0000BE8A0000}"/>
    <cellStyle name="Percent 4 3 3 2 2 2 2 2 2" xfId="35457" xr:uid="{00000000-0005-0000-0000-0000BF8A0000}"/>
    <cellStyle name="Percent 4 3 3 2 2 2 2 2 3" xfId="35458" xr:uid="{00000000-0005-0000-0000-0000C08A0000}"/>
    <cellStyle name="Percent 4 3 3 2 2 2 2 2 4" xfId="35459" xr:uid="{00000000-0005-0000-0000-0000C18A0000}"/>
    <cellStyle name="Percent 4 3 3 2 2 2 2 3" xfId="35460" xr:uid="{00000000-0005-0000-0000-0000C28A0000}"/>
    <cellStyle name="Percent 4 3 3 2 2 2 2 3 2" xfId="35461" xr:uid="{00000000-0005-0000-0000-0000C38A0000}"/>
    <cellStyle name="Percent 4 3 3 2 2 2 2 3 3" xfId="35462" xr:uid="{00000000-0005-0000-0000-0000C48A0000}"/>
    <cellStyle name="Percent 4 3 3 2 2 2 2 3 4" xfId="35463" xr:uid="{00000000-0005-0000-0000-0000C58A0000}"/>
    <cellStyle name="Percent 4 3 3 2 2 2 2 4" xfId="35464" xr:uid="{00000000-0005-0000-0000-0000C68A0000}"/>
    <cellStyle name="Percent 4 3 3 2 2 2 2 5" xfId="35465" xr:uid="{00000000-0005-0000-0000-0000C78A0000}"/>
    <cellStyle name="Percent 4 3 3 2 2 2 2 6" xfId="35466" xr:uid="{00000000-0005-0000-0000-0000C88A0000}"/>
    <cellStyle name="Percent 4 3 3 2 2 2 3" xfId="35467" xr:uid="{00000000-0005-0000-0000-0000C98A0000}"/>
    <cellStyle name="Percent 4 3 3 2 2 2 3 2" xfId="35468" xr:uid="{00000000-0005-0000-0000-0000CA8A0000}"/>
    <cellStyle name="Percent 4 3 3 2 2 2 3 2 2" xfId="35469" xr:uid="{00000000-0005-0000-0000-0000CB8A0000}"/>
    <cellStyle name="Percent 4 3 3 2 2 2 3 2 3" xfId="35470" xr:uid="{00000000-0005-0000-0000-0000CC8A0000}"/>
    <cellStyle name="Percent 4 3 3 2 2 2 3 2 4" xfId="35471" xr:uid="{00000000-0005-0000-0000-0000CD8A0000}"/>
    <cellStyle name="Percent 4 3 3 2 2 2 3 3" xfId="35472" xr:uid="{00000000-0005-0000-0000-0000CE8A0000}"/>
    <cellStyle name="Percent 4 3 3 2 2 2 3 3 2" xfId="35473" xr:uid="{00000000-0005-0000-0000-0000CF8A0000}"/>
    <cellStyle name="Percent 4 3 3 2 2 2 3 3 3" xfId="35474" xr:uid="{00000000-0005-0000-0000-0000D08A0000}"/>
    <cellStyle name="Percent 4 3 3 2 2 2 3 3 4" xfId="35475" xr:uid="{00000000-0005-0000-0000-0000D18A0000}"/>
    <cellStyle name="Percent 4 3 3 2 2 2 3 4" xfId="35476" xr:uid="{00000000-0005-0000-0000-0000D28A0000}"/>
    <cellStyle name="Percent 4 3 3 2 2 2 3 5" xfId="35477" xr:uid="{00000000-0005-0000-0000-0000D38A0000}"/>
    <cellStyle name="Percent 4 3 3 2 2 2 3 6" xfId="35478" xr:uid="{00000000-0005-0000-0000-0000D48A0000}"/>
    <cellStyle name="Percent 4 3 3 2 2 2 4" xfId="35479" xr:uid="{00000000-0005-0000-0000-0000D58A0000}"/>
    <cellStyle name="Percent 4 3 3 2 2 2 4 2" xfId="35480" xr:uid="{00000000-0005-0000-0000-0000D68A0000}"/>
    <cellStyle name="Percent 4 3 3 2 2 2 4 3" xfId="35481" xr:uid="{00000000-0005-0000-0000-0000D78A0000}"/>
    <cellStyle name="Percent 4 3 3 2 2 2 4 4" xfId="35482" xr:uid="{00000000-0005-0000-0000-0000D88A0000}"/>
    <cellStyle name="Percent 4 3 3 2 2 2 5" xfId="35483" xr:uid="{00000000-0005-0000-0000-0000D98A0000}"/>
    <cellStyle name="Percent 4 3 3 2 2 2 5 2" xfId="35484" xr:uid="{00000000-0005-0000-0000-0000DA8A0000}"/>
    <cellStyle name="Percent 4 3 3 2 2 2 5 3" xfId="35485" xr:uid="{00000000-0005-0000-0000-0000DB8A0000}"/>
    <cellStyle name="Percent 4 3 3 2 2 2 5 4" xfId="35486" xr:uid="{00000000-0005-0000-0000-0000DC8A0000}"/>
    <cellStyle name="Percent 4 3 3 2 2 2 6" xfId="35487" xr:uid="{00000000-0005-0000-0000-0000DD8A0000}"/>
    <cellStyle name="Percent 4 3 3 2 2 2 7" xfId="35488" xr:uid="{00000000-0005-0000-0000-0000DE8A0000}"/>
    <cellStyle name="Percent 4 3 3 2 2 2 8" xfId="35489" xr:uid="{00000000-0005-0000-0000-0000DF8A0000}"/>
    <cellStyle name="Percent 4 3 3 2 2 3" xfId="35490" xr:uid="{00000000-0005-0000-0000-0000E08A0000}"/>
    <cellStyle name="Percent 4 3 3 2 2 3 2" xfId="35491" xr:uid="{00000000-0005-0000-0000-0000E18A0000}"/>
    <cellStyle name="Percent 4 3 3 2 2 3 2 2" xfId="35492" xr:uid="{00000000-0005-0000-0000-0000E28A0000}"/>
    <cellStyle name="Percent 4 3 3 2 2 3 2 2 2" xfId="35493" xr:uid="{00000000-0005-0000-0000-0000E38A0000}"/>
    <cellStyle name="Percent 4 3 3 2 2 3 2 2 3" xfId="35494" xr:uid="{00000000-0005-0000-0000-0000E48A0000}"/>
    <cellStyle name="Percent 4 3 3 2 2 3 2 2 4" xfId="35495" xr:uid="{00000000-0005-0000-0000-0000E58A0000}"/>
    <cellStyle name="Percent 4 3 3 2 2 3 2 3" xfId="35496" xr:uid="{00000000-0005-0000-0000-0000E68A0000}"/>
    <cellStyle name="Percent 4 3 3 2 2 3 2 3 2" xfId="35497" xr:uid="{00000000-0005-0000-0000-0000E78A0000}"/>
    <cellStyle name="Percent 4 3 3 2 2 3 2 3 3" xfId="35498" xr:uid="{00000000-0005-0000-0000-0000E88A0000}"/>
    <cellStyle name="Percent 4 3 3 2 2 3 2 3 4" xfId="35499" xr:uid="{00000000-0005-0000-0000-0000E98A0000}"/>
    <cellStyle name="Percent 4 3 3 2 2 3 2 4" xfId="35500" xr:uid="{00000000-0005-0000-0000-0000EA8A0000}"/>
    <cellStyle name="Percent 4 3 3 2 2 3 2 5" xfId="35501" xr:uid="{00000000-0005-0000-0000-0000EB8A0000}"/>
    <cellStyle name="Percent 4 3 3 2 2 3 2 6" xfId="35502" xr:uid="{00000000-0005-0000-0000-0000EC8A0000}"/>
    <cellStyle name="Percent 4 3 3 2 2 3 3" xfId="35503" xr:uid="{00000000-0005-0000-0000-0000ED8A0000}"/>
    <cellStyle name="Percent 4 3 3 2 2 3 3 2" xfId="35504" xr:uid="{00000000-0005-0000-0000-0000EE8A0000}"/>
    <cellStyle name="Percent 4 3 3 2 2 3 3 2 2" xfId="35505" xr:uid="{00000000-0005-0000-0000-0000EF8A0000}"/>
    <cellStyle name="Percent 4 3 3 2 2 3 3 2 3" xfId="35506" xr:uid="{00000000-0005-0000-0000-0000F08A0000}"/>
    <cellStyle name="Percent 4 3 3 2 2 3 3 2 4" xfId="35507" xr:uid="{00000000-0005-0000-0000-0000F18A0000}"/>
    <cellStyle name="Percent 4 3 3 2 2 3 3 3" xfId="35508" xr:uid="{00000000-0005-0000-0000-0000F28A0000}"/>
    <cellStyle name="Percent 4 3 3 2 2 3 3 3 2" xfId="35509" xr:uid="{00000000-0005-0000-0000-0000F38A0000}"/>
    <cellStyle name="Percent 4 3 3 2 2 3 3 3 3" xfId="35510" xr:uid="{00000000-0005-0000-0000-0000F48A0000}"/>
    <cellStyle name="Percent 4 3 3 2 2 3 3 3 4" xfId="35511" xr:uid="{00000000-0005-0000-0000-0000F58A0000}"/>
    <cellStyle name="Percent 4 3 3 2 2 3 3 4" xfId="35512" xr:uid="{00000000-0005-0000-0000-0000F68A0000}"/>
    <cellStyle name="Percent 4 3 3 2 2 3 3 5" xfId="35513" xr:uid="{00000000-0005-0000-0000-0000F78A0000}"/>
    <cellStyle name="Percent 4 3 3 2 2 3 3 6" xfId="35514" xr:uid="{00000000-0005-0000-0000-0000F88A0000}"/>
    <cellStyle name="Percent 4 3 3 2 2 3 4" xfId="35515" xr:uid="{00000000-0005-0000-0000-0000F98A0000}"/>
    <cellStyle name="Percent 4 3 3 2 2 3 4 2" xfId="35516" xr:uid="{00000000-0005-0000-0000-0000FA8A0000}"/>
    <cellStyle name="Percent 4 3 3 2 2 3 4 3" xfId="35517" xr:uid="{00000000-0005-0000-0000-0000FB8A0000}"/>
    <cellStyle name="Percent 4 3 3 2 2 3 4 4" xfId="35518" xr:uid="{00000000-0005-0000-0000-0000FC8A0000}"/>
    <cellStyle name="Percent 4 3 3 2 2 3 5" xfId="35519" xr:uid="{00000000-0005-0000-0000-0000FD8A0000}"/>
    <cellStyle name="Percent 4 3 3 2 2 3 5 2" xfId="35520" xr:uid="{00000000-0005-0000-0000-0000FE8A0000}"/>
    <cellStyle name="Percent 4 3 3 2 2 3 5 3" xfId="35521" xr:uid="{00000000-0005-0000-0000-0000FF8A0000}"/>
    <cellStyle name="Percent 4 3 3 2 2 3 5 4" xfId="35522" xr:uid="{00000000-0005-0000-0000-0000008B0000}"/>
    <cellStyle name="Percent 4 3 3 2 2 3 6" xfId="35523" xr:uid="{00000000-0005-0000-0000-0000018B0000}"/>
    <cellStyle name="Percent 4 3 3 2 2 3 7" xfId="35524" xr:uid="{00000000-0005-0000-0000-0000028B0000}"/>
    <cellStyle name="Percent 4 3 3 2 2 3 8" xfId="35525" xr:uid="{00000000-0005-0000-0000-0000038B0000}"/>
    <cellStyle name="Percent 4 3 3 2 2 4" xfId="35526" xr:uid="{00000000-0005-0000-0000-0000048B0000}"/>
    <cellStyle name="Percent 4 3 3 2 2 4 2" xfId="35527" xr:uid="{00000000-0005-0000-0000-0000058B0000}"/>
    <cellStyle name="Percent 4 3 3 2 2 4 2 2" xfId="35528" xr:uid="{00000000-0005-0000-0000-0000068B0000}"/>
    <cellStyle name="Percent 4 3 3 2 2 4 2 3" xfId="35529" xr:uid="{00000000-0005-0000-0000-0000078B0000}"/>
    <cellStyle name="Percent 4 3 3 2 2 4 2 4" xfId="35530" xr:uid="{00000000-0005-0000-0000-0000088B0000}"/>
    <cellStyle name="Percent 4 3 3 2 2 4 3" xfId="35531" xr:uid="{00000000-0005-0000-0000-0000098B0000}"/>
    <cellStyle name="Percent 4 3 3 2 2 4 3 2" xfId="35532" xr:uid="{00000000-0005-0000-0000-00000A8B0000}"/>
    <cellStyle name="Percent 4 3 3 2 2 4 3 3" xfId="35533" xr:uid="{00000000-0005-0000-0000-00000B8B0000}"/>
    <cellStyle name="Percent 4 3 3 2 2 4 3 4" xfId="35534" xr:uid="{00000000-0005-0000-0000-00000C8B0000}"/>
    <cellStyle name="Percent 4 3 3 2 2 4 4" xfId="35535" xr:uid="{00000000-0005-0000-0000-00000D8B0000}"/>
    <cellStyle name="Percent 4 3 3 2 2 4 5" xfId="35536" xr:uid="{00000000-0005-0000-0000-00000E8B0000}"/>
    <cellStyle name="Percent 4 3 3 2 2 4 6" xfId="35537" xr:uid="{00000000-0005-0000-0000-00000F8B0000}"/>
    <cellStyle name="Percent 4 3 3 2 2 5" xfId="35538" xr:uid="{00000000-0005-0000-0000-0000108B0000}"/>
    <cellStyle name="Percent 4 3 3 2 2 5 2" xfId="35539" xr:uid="{00000000-0005-0000-0000-0000118B0000}"/>
    <cellStyle name="Percent 4 3 3 2 2 5 2 2" xfId="35540" xr:uid="{00000000-0005-0000-0000-0000128B0000}"/>
    <cellStyle name="Percent 4 3 3 2 2 5 2 3" xfId="35541" xr:uid="{00000000-0005-0000-0000-0000138B0000}"/>
    <cellStyle name="Percent 4 3 3 2 2 5 2 4" xfId="35542" xr:uid="{00000000-0005-0000-0000-0000148B0000}"/>
    <cellStyle name="Percent 4 3 3 2 2 5 3" xfId="35543" xr:uid="{00000000-0005-0000-0000-0000158B0000}"/>
    <cellStyle name="Percent 4 3 3 2 2 5 3 2" xfId="35544" xr:uid="{00000000-0005-0000-0000-0000168B0000}"/>
    <cellStyle name="Percent 4 3 3 2 2 5 3 3" xfId="35545" xr:uid="{00000000-0005-0000-0000-0000178B0000}"/>
    <cellStyle name="Percent 4 3 3 2 2 5 3 4" xfId="35546" xr:uid="{00000000-0005-0000-0000-0000188B0000}"/>
    <cellStyle name="Percent 4 3 3 2 2 5 4" xfId="35547" xr:uid="{00000000-0005-0000-0000-0000198B0000}"/>
    <cellStyle name="Percent 4 3 3 2 2 5 5" xfId="35548" xr:uid="{00000000-0005-0000-0000-00001A8B0000}"/>
    <cellStyle name="Percent 4 3 3 2 2 5 6" xfId="35549" xr:uid="{00000000-0005-0000-0000-00001B8B0000}"/>
    <cellStyle name="Percent 4 3 3 2 2 6" xfId="35550" xr:uid="{00000000-0005-0000-0000-00001C8B0000}"/>
    <cellStyle name="Percent 4 3 3 2 2 6 2" xfId="35551" xr:uid="{00000000-0005-0000-0000-00001D8B0000}"/>
    <cellStyle name="Percent 4 3 3 2 2 6 3" xfId="35552" xr:uid="{00000000-0005-0000-0000-00001E8B0000}"/>
    <cellStyle name="Percent 4 3 3 2 2 6 4" xfId="35553" xr:uid="{00000000-0005-0000-0000-00001F8B0000}"/>
    <cellStyle name="Percent 4 3 3 2 2 7" xfId="35554" xr:uid="{00000000-0005-0000-0000-0000208B0000}"/>
    <cellStyle name="Percent 4 3 3 2 2 7 2" xfId="35555" xr:uid="{00000000-0005-0000-0000-0000218B0000}"/>
    <cellStyle name="Percent 4 3 3 2 2 7 3" xfId="35556" xr:uid="{00000000-0005-0000-0000-0000228B0000}"/>
    <cellStyle name="Percent 4 3 3 2 2 7 4" xfId="35557" xr:uid="{00000000-0005-0000-0000-0000238B0000}"/>
    <cellStyle name="Percent 4 3 3 2 2 8" xfId="35558" xr:uid="{00000000-0005-0000-0000-0000248B0000}"/>
    <cellStyle name="Percent 4 3 3 2 2 9" xfId="35559" xr:uid="{00000000-0005-0000-0000-0000258B0000}"/>
    <cellStyle name="Percent 4 3 3 2 3" xfId="35560" xr:uid="{00000000-0005-0000-0000-0000268B0000}"/>
    <cellStyle name="Percent 4 3 3 2 3 2" xfId="35561" xr:uid="{00000000-0005-0000-0000-0000278B0000}"/>
    <cellStyle name="Percent 4 3 3 2 3 2 2" xfId="35562" xr:uid="{00000000-0005-0000-0000-0000288B0000}"/>
    <cellStyle name="Percent 4 3 3 2 3 2 2 2" xfId="35563" xr:uid="{00000000-0005-0000-0000-0000298B0000}"/>
    <cellStyle name="Percent 4 3 3 2 3 2 2 3" xfId="35564" xr:uid="{00000000-0005-0000-0000-00002A8B0000}"/>
    <cellStyle name="Percent 4 3 3 2 3 2 2 4" xfId="35565" xr:uid="{00000000-0005-0000-0000-00002B8B0000}"/>
    <cellStyle name="Percent 4 3 3 2 3 2 3" xfId="35566" xr:uid="{00000000-0005-0000-0000-00002C8B0000}"/>
    <cellStyle name="Percent 4 3 3 2 3 2 3 2" xfId="35567" xr:uid="{00000000-0005-0000-0000-00002D8B0000}"/>
    <cellStyle name="Percent 4 3 3 2 3 2 3 3" xfId="35568" xr:uid="{00000000-0005-0000-0000-00002E8B0000}"/>
    <cellStyle name="Percent 4 3 3 2 3 2 3 4" xfId="35569" xr:uid="{00000000-0005-0000-0000-00002F8B0000}"/>
    <cellStyle name="Percent 4 3 3 2 3 2 4" xfId="35570" xr:uid="{00000000-0005-0000-0000-0000308B0000}"/>
    <cellStyle name="Percent 4 3 3 2 3 2 5" xfId="35571" xr:uid="{00000000-0005-0000-0000-0000318B0000}"/>
    <cellStyle name="Percent 4 3 3 2 3 2 6" xfId="35572" xr:uid="{00000000-0005-0000-0000-0000328B0000}"/>
    <cellStyle name="Percent 4 3 3 2 3 3" xfId="35573" xr:uid="{00000000-0005-0000-0000-0000338B0000}"/>
    <cellStyle name="Percent 4 3 3 2 3 3 2" xfId="35574" xr:uid="{00000000-0005-0000-0000-0000348B0000}"/>
    <cellStyle name="Percent 4 3 3 2 3 3 2 2" xfId="35575" xr:uid="{00000000-0005-0000-0000-0000358B0000}"/>
    <cellStyle name="Percent 4 3 3 2 3 3 2 3" xfId="35576" xr:uid="{00000000-0005-0000-0000-0000368B0000}"/>
    <cellStyle name="Percent 4 3 3 2 3 3 2 4" xfId="35577" xr:uid="{00000000-0005-0000-0000-0000378B0000}"/>
    <cellStyle name="Percent 4 3 3 2 3 3 3" xfId="35578" xr:uid="{00000000-0005-0000-0000-0000388B0000}"/>
    <cellStyle name="Percent 4 3 3 2 3 3 3 2" xfId="35579" xr:uid="{00000000-0005-0000-0000-0000398B0000}"/>
    <cellStyle name="Percent 4 3 3 2 3 3 3 3" xfId="35580" xr:uid="{00000000-0005-0000-0000-00003A8B0000}"/>
    <cellStyle name="Percent 4 3 3 2 3 3 3 4" xfId="35581" xr:uid="{00000000-0005-0000-0000-00003B8B0000}"/>
    <cellStyle name="Percent 4 3 3 2 3 3 4" xfId="35582" xr:uid="{00000000-0005-0000-0000-00003C8B0000}"/>
    <cellStyle name="Percent 4 3 3 2 3 3 5" xfId="35583" xr:uid="{00000000-0005-0000-0000-00003D8B0000}"/>
    <cellStyle name="Percent 4 3 3 2 3 3 6" xfId="35584" xr:uid="{00000000-0005-0000-0000-00003E8B0000}"/>
    <cellStyle name="Percent 4 3 3 2 3 4" xfId="35585" xr:uid="{00000000-0005-0000-0000-00003F8B0000}"/>
    <cellStyle name="Percent 4 3 3 2 3 4 2" xfId="35586" xr:uid="{00000000-0005-0000-0000-0000408B0000}"/>
    <cellStyle name="Percent 4 3 3 2 3 4 3" xfId="35587" xr:uid="{00000000-0005-0000-0000-0000418B0000}"/>
    <cellStyle name="Percent 4 3 3 2 3 4 4" xfId="35588" xr:uid="{00000000-0005-0000-0000-0000428B0000}"/>
    <cellStyle name="Percent 4 3 3 2 3 5" xfId="35589" xr:uid="{00000000-0005-0000-0000-0000438B0000}"/>
    <cellStyle name="Percent 4 3 3 2 3 5 2" xfId="35590" xr:uid="{00000000-0005-0000-0000-0000448B0000}"/>
    <cellStyle name="Percent 4 3 3 2 3 5 3" xfId="35591" xr:uid="{00000000-0005-0000-0000-0000458B0000}"/>
    <cellStyle name="Percent 4 3 3 2 3 5 4" xfId="35592" xr:uid="{00000000-0005-0000-0000-0000468B0000}"/>
    <cellStyle name="Percent 4 3 3 2 3 6" xfId="35593" xr:uid="{00000000-0005-0000-0000-0000478B0000}"/>
    <cellStyle name="Percent 4 3 3 2 3 7" xfId="35594" xr:uid="{00000000-0005-0000-0000-0000488B0000}"/>
    <cellStyle name="Percent 4 3 3 2 3 8" xfId="35595" xr:uid="{00000000-0005-0000-0000-0000498B0000}"/>
    <cellStyle name="Percent 4 3 3 2 4" xfId="35596" xr:uid="{00000000-0005-0000-0000-00004A8B0000}"/>
    <cellStyle name="Percent 4 3 3 2 4 2" xfId="35597" xr:uid="{00000000-0005-0000-0000-00004B8B0000}"/>
    <cellStyle name="Percent 4 3 3 2 4 2 2" xfId="35598" xr:uid="{00000000-0005-0000-0000-00004C8B0000}"/>
    <cellStyle name="Percent 4 3 3 2 4 2 2 2" xfId="35599" xr:uid="{00000000-0005-0000-0000-00004D8B0000}"/>
    <cellStyle name="Percent 4 3 3 2 4 2 2 3" xfId="35600" xr:uid="{00000000-0005-0000-0000-00004E8B0000}"/>
    <cellStyle name="Percent 4 3 3 2 4 2 2 4" xfId="35601" xr:uid="{00000000-0005-0000-0000-00004F8B0000}"/>
    <cellStyle name="Percent 4 3 3 2 4 2 3" xfId="35602" xr:uid="{00000000-0005-0000-0000-0000508B0000}"/>
    <cellStyle name="Percent 4 3 3 2 4 2 3 2" xfId="35603" xr:uid="{00000000-0005-0000-0000-0000518B0000}"/>
    <cellStyle name="Percent 4 3 3 2 4 2 3 3" xfId="35604" xr:uid="{00000000-0005-0000-0000-0000528B0000}"/>
    <cellStyle name="Percent 4 3 3 2 4 2 3 4" xfId="35605" xr:uid="{00000000-0005-0000-0000-0000538B0000}"/>
    <cellStyle name="Percent 4 3 3 2 4 2 4" xfId="35606" xr:uid="{00000000-0005-0000-0000-0000548B0000}"/>
    <cellStyle name="Percent 4 3 3 2 4 2 5" xfId="35607" xr:uid="{00000000-0005-0000-0000-0000558B0000}"/>
    <cellStyle name="Percent 4 3 3 2 4 2 6" xfId="35608" xr:uid="{00000000-0005-0000-0000-0000568B0000}"/>
    <cellStyle name="Percent 4 3 3 2 4 3" xfId="35609" xr:uid="{00000000-0005-0000-0000-0000578B0000}"/>
    <cellStyle name="Percent 4 3 3 2 4 3 2" xfId="35610" xr:uid="{00000000-0005-0000-0000-0000588B0000}"/>
    <cellStyle name="Percent 4 3 3 2 4 3 2 2" xfId="35611" xr:uid="{00000000-0005-0000-0000-0000598B0000}"/>
    <cellStyle name="Percent 4 3 3 2 4 3 2 3" xfId="35612" xr:uid="{00000000-0005-0000-0000-00005A8B0000}"/>
    <cellStyle name="Percent 4 3 3 2 4 3 2 4" xfId="35613" xr:uid="{00000000-0005-0000-0000-00005B8B0000}"/>
    <cellStyle name="Percent 4 3 3 2 4 3 3" xfId="35614" xr:uid="{00000000-0005-0000-0000-00005C8B0000}"/>
    <cellStyle name="Percent 4 3 3 2 4 3 3 2" xfId="35615" xr:uid="{00000000-0005-0000-0000-00005D8B0000}"/>
    <cellStyle name="Percent 4 3 3 2 4 3 3 3" xfId="35616" xr:uid="{00000000-0005-0000-0000-00005E8B0000}"/>
    <cellStyle name="Percent 4 3 3 2 4 3 3 4" xfId="35617" xr:uid="{00000000-0005-0000-0000-00005F8B0000}"/>
    <cellStyle name="Percent 4 3 3 2 4 3 4" xfId="35618" xr:uid="{00000000-0005-0000-0000-0000608B0000}"/>
    <cellStyle name="Percent 4 3 3 2 4 3 5" xfId="35619" xr:uid="{00000000-0005-0000-0000-0000618B0000}"/>
    <cellStyle name="Percent 4 3 3 2 4 3 6" xfId="35620" xr:uid="{00000000-0005-0000-0000-0000628B0000}"/>
    <cellStyle name="Percent 4 3 3 2 4 4" xfId="35621" xr:uid="{00000000-0005-0000-0000-0000638B0000}"/>
    <cellStyle name="Percent 4 3 3 2 4 4 2" xfId="35622" xr:uid="{00000000-0005-0000-0000-0000648B0000}"/>
    <cellStyle name="Percent 4 3 3 2 4 4 3" xfId="35623" xr:uid="{00000000-0005-0000-0000-0000658B0000}"/>
    <cellStyle name="Percent 4 3 3 2 4 4 4" xfId="35624" xr:uid="{00000000-0005-0000-0000-0000668B0000}"/>
    <cellStyle name="Percent 4 3 3 2 4 5" xfId="35625" xr:uid="{00000000-0005-0000-0000-0000678B0000}"/>
    <cellStyle name="Percent 4 3 3 2 4 5 2" xfId="35626" xr:uid="{00000000-0005-0000-0000-0000688B0000}"/>
    <cellStyle name="Percent 4 3 3 2 4 5 3" xfId="35627" xr:uid="{00000000-0005-0000-0000-0000698B0000}"/>
    <cellStyle name="Percent 4 3 3 2 4 5 4" xfId="35628" xr:uid="{00000000-0005-0000-0000-00006A8B0000}"/>
    <cellStyle name="Percent 4 3 3 2 4 6" xfId="35629" xr:uid="{00000000-0005-0000-0000-00006B8B0000}"/>
    <cellStyle name="Percent 4 3 3 2 4 7" xfId="35630" xr:uid="{00000000-0005-0000-0000-00006C8B0000}"/>
    <cellStyle name="Percent 4 3 3 2 4 8" xfId="35631" xr:uid="{00000000-0005-0000-0000-00006D8B0000}"/>
    <cellStyle name="Percent 4 3 3 2 5" xfId="35632" xr:uid="{00000000-0005-0000-0000-00006E8B0000}"/>
    <cellStyle name="Percent 4 3 3 2 5 2" xfId="35633" xr:uid="{00000000-0005-0000-0000-00006F8B0000}"/>
    <cellStyle name="Percent 4 3 3 2 5 2 2" xfId="35634" xr:uid="{00000000-0005-0000-0000-0000708B0000}"/>
    <cellStyle name="Percent 4 3 3 2 5 2 2 2" xfId="35635" xr:uid="{00000000-0005-0000-0000-0000718B0000}"/>
    <cellStyle name="Percent 4 3 3 2 5 2 2 3" xfId="35636" xr:uid="{00000000-0005-0000-0000-0000728B0000}"/>
    <cellStyle name="Percent 4 3 3 2 5 2 2 4" xfId="35637" xr:uid="{00000000-0005-0000-0000-0000738B0000}"/>
    <cellStyle name="Percent 4 3 3 2 5 2 3" xfId="35638" xr:uid="{00000000-0005-0000-0000-0000748B0000}"/>
    <cellStyle name="Percent 4 3 3 2 5 2 3 2" xfId="35639" xr:uid="{00000000-0005-0000-0000-0000758B0000}"/>
    <cellStyle name="Percent 4 3 3 2 5 2 3 3" xfId="35640" xr:uid="{00000000-0005-0000-0000-0000768B0000}"/>
    <cellStyle name="Percent 4 3 3 2 5 2 3 4" xfId="35641" xr:uid="{00000000-0005-0000-0000-0000778B0000}"/>
    <cellStyle name="Percent 4 3 3 2 5 2 4" xfId="35642" xr:uid="{00000000-0005-0000-0000-0000788B0000}"/>
    <cellStyle name="Percent 4 3 3 2 5 2 5" xfId="35643" xr:uid="{00000000-0005-0000-0000-0000798B0000}"/>
    <cellStyle name="Percent 4 3 3 2 5 2 6" xfId="35644" xr:uid="{00000000-0005-0000-0000-00007A8B0000}"/>
    <cellStyle name="Percent 4 3 3 2 5 3" xfId="35645" xr:uid="{00000000-0005-0000-0000-00007B8B0000}"/>
    <cellStyle name="Percent 4 3 3 2 5 3 2" xfId="35646" xr:uid="{00000000-0005-0000-0000-00007C8B0000}"/>
    <cellStyle name="Percent 4 3 3 2 5 3 2 2" xfId="35647" xr:uid="{00000000-0005-0000-0000-00007D8B0000}"/>
    <cellStyle name="Percent 4 3 3 2 5 3 2 3" xfId="35648" xr:uid="{00000000-0005-0000-0000-00007E8B0000}"/>
    <cellStyle name="Percent 4 3 3 2 5 3 2 4" xfId="35649" xr:uid="{00000000-0005-0000-0000-00007F8B0000}"/>
    <cellStyle name="Percent 4 3 3 2 5 3 3" xfId="35650" xr:uid="{00000000-0005-0000-0000-0000808B0000}"/>
    <cellStyle name="Percent 4 3 3 2 5 3 3 2" xfId="35651" xr:uid="{00000000-0005-0000-0000-0000818B0000}"/>
    <cellStyle name="Percent 4 3 3 2 5 3 3 3" xfId="35652" xr:uid="{00000000-0005-0000-0000-0000828B0000}"/>
    <cellStyle name="Percent 4 3 3 2 5 3 3 4" xfId="35653" xr:uid="{00000000-0005-0000-0000-0000838B0000}"/>
    <cellStyle name="Percent 4 3 3 2 5 3 4" xfId="35654" xr:uid="{00000000-0005-0000-0000-0000848B0000}"/>
    <cellStyle name="Percent 4 3 3 2 5 3 5" xfId="35655" xr:uid="{00000000-0005-0000-0000-0000858B0000}"/>
    <cellStyle name="Percent 4 3 3 2 5 3 6" xfId="35656" xr:uid="{00000000-0005-0000-0000-0000868B0000}"/>
    <cellStyle name="Percent 4 3 3 2 5 4" xfId="35657" xr:uid="{00000000-0005-0000-0000-0000878B0000}"/>
    <cellStyle name="Percent 4 3 3 2 5 4 2" xfId="35658" xr:uid="{00000000-0005-0000-0000-0000888B0000}"/>
    <cellStyle name="Percent 4 3 3 2 5 4 3" xfId="35659" xr:uid="{00000000-0005-0000-0000-0000898B0000}"/>
    <cellStyle name="Percent 4 3 3 2 5 4 4" xfId="35660" xr:uid="{00000000-0005-0000-0000-00008A8B0000}"/>
    <cellStyle name="Percent 4 3 3 2 5 5" xfId="35661" xr:uid="{00000000-0005-0000-0000-00008B8B0000}"/>
    <cellStyle name="Percent 4 3 3 2 5 5 2" xfId="35662" xr:uid="{00000000-0005-0000-0000-00008C8B0000}"/>
    <cellStyle name="Percent 4 3 3 2 5 5 3" xfId="35663" xr:uid="{00000000-0005-0000-0000-00008D8B0000}"/>
    <cellStyle name="Percent 4 3 3 2 5 5 4" xfId="35664" xr:uid="{00000000-0005-0000-0000-00008E8B0000}"/>
    <cellStyle name="Percent 4 3 3 2 5 6" xfId="35665" xr:uid="{00000000-0005-0000-0000-00008F8B0000}"/>
    <cellStyle name="Percent 4 3 3 2 5 7" xfId="35666" xr:uid="{00000000-0005-0000-0000-0000908B0000}"/>
    <cellStyle name="Percent 4 3 3 2 5 8" xfId="35667" xr:uid="{00000000-0005-0000-0000-0000918B0000}"/>
    <cellStyle name="Percent 4 3 3 2 6" xfId="35668" xr:uid="{00000000-0005-0000-0000-0000928B0000}"/>
    <cellStyle name="Percent 4 3 3 2 6 2" xfId="35669" xr:uid="{00000000-0005-0000-0000-0000938B0000}"/>
    <cellStyle name="Percent 4 3 3 2 6 2 2" xfId="35670" xr:uid="{00000000-0005-0000-0000-0000948B0000}"/>
    <cellStyle name="Percent 4 3 3 2 6 2 3" xfId="35671" xr:uid="{00000000-0005-0000-0000-0000958B0000}"/>
    <cellStyle name="Percent 4 3 3 2 6 2 4" xfId="35672" xr:uid="{00000000-0005-0000-0000-0000968B0000}"/>
    <cellStyle name="Percent 4 3 3 2 6 3" xfId="35673" xr:uid="{00000000-0005-0000-0000-0000978B0000}"/>
    <cellStyle name="Percent 4 3 3 2 6 3 2" xfId="35674" xr:uid="{00000000-0005-0000-0000-0000988B0000}"/>
    <cellStyle name="Percent 4 3 3 2 6 3 3" xfId="35675" xr:uid="{00000000-0005-0000-0000-0000998B0000}"/>
    <cellStyle name="Percent 4 3 3 2 6 3 4" xfId="35676" xr:uid="{00000000-0005-0000-0000-00009A8B0000}"/>
    <cellStyle name="Percent 4 3 3 2 6 4" xfId="35677" xr:uid="{00000000-0005-0000-0000-00009B8B0000}"/>
    <cellStyle name="Percent 4 3 3 2 6 5" xfId="35678" xr:uid="{00000000-0005-0000-0000-00009C8B0000}"/>
    <cellStyle name="Percent 4 3 3 2 6 6" xfId="35679" xr:uid="{00000000-0005-0000-0000-00009D8B0000}"/>
    <cellStyle name="Percent 4 3 3 2 7" xfId="35680" xr:uid="{00000000-0005-0000-0000-00009E8B0000}"/>
    <cellStyle name="Percent 4 3 3 2 7 2" xfId="35681" xr:uid="{00000000-0005-0000-0000-00009F8B0000}"/>
    <cellStyle name="Percent 4 3 3 2 7 2 2" xfId="35682" xr:uid="{00000000-0005-0000-0000-0000A08B0000}"/>
    <cellStyle name="Percent 4 3 3 2 7 2 3" xfId="35683" xr:uid="{00000000-0005-0000-0000-0000A18B0000}"/>
    <cellStyle name="Percent 4 3 3 2 7 2 4" xfId="35684" xr:uid="{00000000-0005-0000-0000-0000A28B0000}"/>
    <cellStyle name="Percent 4 3 3 2 7 3" xfId="35685" xr:uid="{00000000-0005-0000-0000-0000A38B0000}"/>
    <cellStyle name="Percent 4 3 3 2 7 3 2" xfId="35686" xr:uid="{00000000-0005-0000-0000-0000A48B0000}"/>
    <cellStyle name="Percent 4 3 3 2 7 3 3" xfId="35687" xr:uid="{00000000-0005-0000-0000-0000A58B0000}"/>
    <cellStyle name="Percent 4 3 3 2 7 3 4" xfId="35688" xr:uid="{00000000-0005-0000-0000-0000A68B0000}"/>
    <cellStyle name="Percent 4 3 3 2 7 4" xfId="35689" xr:uid="{00000000-0005-0000-0000-0000A78B0000}"/>
    <cellStyle name="Percent 4 3 3 2 7 5" xfId="35690" xr:uid="{00000000-0005-0000-0000-0000A88B0000}"/>
    <cellStyle name="Percent 4 3 3 2 7 6" xfId="35691" xr:uid="{00000000-0005-0000-0000-0000A98B0000}"/>
    <cellStyle name="Percent 4 3 3 2 8" xfId="35692" xr:uid="{00000000-0005-0000-0000-0000AA8B0000}"/>
    <cellStyle name="Percent 4 3 3 2 8 2" xfId="35693" xr:uid="{00000000-0005-0000-0000-0000AB8B0000}"/>
    <cellStyle name="Percent 4 3 3 2 8 3" xfId="35694" xr:uid="{00000000-0005-0000-0000-0000AC8B0000}"/>
    <cellStyle name="Percent 4 3 3 2 8 4" xfId="35695" xr:uid="{00000000-0005-0000-0000-0000AD8B0000}"/>
    <cellStyle name="Percent 4 3 3 2 9" xfId="35696" xr:uid="{00000000-0005-0000-0000-0000AE8B0000}"/>
    <cellStyle name="Percent 4 3 3 2 9 2" xfId="35697" xr:uid="{00000000-0005-0000-0000-0000AF8B0000}"/>
    <cellStyle name="Percent 4 3 3 2 9 3" xfId="35698" xr:uid="{00000000-0005-0000-0000-0000B08B0000}"/>
    <cellStyle name="Percent 4 3 3 2 9 4" xfId="35699" xr:uid="{00000000-0005-0000-0000-0000B18B0000}"/>
    <cellStyle name="Percent 4 3 3 3" xfId="35700" xr:uid="{00000000-0005-0000-0000-0000B28B0000}"/>
    <cellStyle name="Percent 4 3 3 3 10" xfId="35701" xr:uid="{00000000-0005-0000-0000-0000B38B0000}"/>
    <cellStyle name="Percent 4 3 3 3 2" xfId="35702" xr:uid="{00000000-0005-0000-0000-0000B48B0000}"/>
    <cellStyle name="Percent 4 3 3 3 2 2" xfId="35703" xr:uid="{00000000-0005-0000-0000-0000B58B0000}"/>
    <cellStyle name="Percent 4 3 3 3 2 2 2" xfId="35704" xr:uid="{00000000-0005-0000-0000-0000B68B0000}"/>
    <cellStyle name="Percent 4 3 3 3 2 2 2 2" xfId="35705" xr:uid="{00000000-0005-0000-0000-0000B78B0000}"/>
    <cellStyle name="Percent 4 3 3 3 2 2 2 3" xfId="35706" xr:uid="{00000000-0005-0000-0000-0000B88B0000}"/>
    <cellStyle name="Percent 4 3 3 3 2 2 2 4" xfId="35707" xr:uid="{00000000-0005-0000-0000-0000B98B0000}"/>
    <cellStyle name="Percent 4 3 3 3 2 2 3" xfId="35708" xr:uid="{00000000-0005-0000-0000-0000BA8B0000}"/>
    <cellStyle name="Percent 4 3 3 3 2 2 3 2" xfId="35709" xr:uid="{00000000-0005-0000-0000-0000BB8B0000}"/>
    <cellStyle name="Percent 4 3 3 3 2 2 3 3" xfId="35710" xr:uid="{00000000-0005-0000-0000-0000BC8B0000}"/>
    <cellStyle name="Percent 4 3 3 3 2 2 3 4" xfId="35711" xr:uid="{00000000-0005-0000-0000-0000BD8B0000}"/>
    <cellStyle name="Percent 4 3 3 3 2 2 4" xfId="35712" xr:uid="{00000000-0005-0000-0000-0000BE8B0000}"/>
    <cellStyle name="Percent 4 3 3 3 2 2 5" xfId="35713" xr:uid="{00000000-0005-0000-0000-0000BF8B0000}"/>
    <cellStyle name="Percent 4 3 3 3 2 2 6" xfId="35714" xr:uid="{00000000-0005-0000-0000-0000C08B0000}"/>
    <cellStyle name="Percent 4 3 3 3 2 3" xfId="35715" xr:uid="{00000000-0005-0000-0000-0000C18B0000}"/>
    <cellStyle name="Percent 4 3 3 3 2 3 2" xfId="35716" xr:uid="{00000000-0005-0000-0000-0000C28B0000}"/>
    <cellStyle name="Percent 4 3 3 3 2 3 2 2" xfId="35717" xr:uid="{00000000-0005-0000-0000-0000C38B0000}"/>
    <cellStyle name="Percent 4 3 3 3 2 3 2 3" xfId="35718" xr:uid="{00000000-0005-0000-0000-0000C48B0000}"/>
    <cellStyle name="Percent 4 3 3 3 2 3 2 4" xfId="35719" xr:uid="{00000000-0005-0000-0000-0000C58B0000}"/>
    <cellStyle name="Percent 4 3 3 3 2 3 3" xfId="35720" xr:uid="{00000000-0005-0000-0000-0000C68B0000}"/>
    <cellStyle name="Percent 4 3 3 3 2 3 3 2" xfId="35721" xr:uid="{00000000-0005-0000-0000-0000C78B0000}"/>
    <cellStyle name="Percent 4 3 3 3 2 3 3 3" xfId="35722" xr:uid="{00000000-0005-0000-0000-0000C88B0000}"/>
    <cellStyle name="Percent 4 3 3 3 2 3 3 4" xfId="35723" xr:uid="{00000000-0005-0000-0000-0000C98B0000}"/>
    <cellStyle name="Percent 4 3 3 3 2 3 4" xfId="35724" xr:uid="{00000000-0005-0000-0000-0000CA8B0000}"/>
    <cellStyle name="Percent 4 3 3 3 2 3 5" xfId="35725" xr:uid="{00000000-0005-0000-0000-0000CB8B0000}"/>
    <cellStyle name="Percent 4 3 3 3 2 3 6" xfId="35726" xr:uid="{00000000-0005-0000-0000-0000CC8B0000}"/>
    <cellStyle name="Percent 4 3 3 3 2 4" xfId="35727" xr:uid="{00000000-0005-0000-0000-0000CD8B0000}"/>
    <cellStyle name="Percent 4 3 3 3 2 4 2" xfId="35728" xr:uid="{00000000-0005-0000-0000-0000CE8B0000}"/>
    <cellStyle name="Percent 4 3 3 3 2 4 3" xfId="35729" xr:uid="{00000000-0005-0000-0000-0000CF8B0000}"/>
    <cellStyle name="Percent 4 3 3 3 2 4 4" xfId="35730" xr:uid="{00000000-0005-0000-0000-0000D08B0000}"/>
    <cellStyle name="Percent 4 3 3 3 2 5" xfId="35731" xr:uid="{00000000-0005-0000-0000-0000D18B0000}"/>
    <cellStyle name="Percent 4 3 3 3 2 5 2" xfId="35732" xr:uid="{00000000-0005-0000-0000-0000D28B0000}"/>
    <cellStyle name="Percent 4 3 3 3 2 5 3" xfId="35733" xr:uid="{00000000-0005-0000-0000-0000D38B0000}"/>
    <cellStyle name="Percent 4 3 3 3 2 5 4" xfId="35734" xr:uid="{00000000-0005-0000-0000-0000D48B0000}"/>
    <cellStyle name="Percent 4 3 3 3 2 6" xfId="35735" xr:uid="{00000000-0005-0000-0000-0000D58B0000}"/>
    <cellStyle name="Percent 4 3 3 3 2 7" xfId="35736" xr:uid="{00000000-0005-0000-0000-0000D68B0000}"/>
    <cellStyle name="Percent 4 3 3 3 2 8" xfId="35737" xr:uid="{00000000-0005-0000-0000-0000D78B0000}"/>
    <cellStyle name="Percent 4 3 3 3 3" xfId="35738" xr:uid="{00000000-0005-0000-0000-0000D88B0000}"/>
    <cellStyle name="Percent 4 3 3 3 3 2" xfId="35739" xr:uid="{00000000-0005-0000-0000-0000D98B0000}"/>
    <cellStyle name="Percent 4 3 3 3 3 2 2" xfId="35740" xr:uid="{00000000-0005-0000-0000-0000DA8B0000}"/>
    <cellStyle name="Percent 4 3 3 3 3 2 2 2" xfId="35741" xr:uid="{00000000-0005-0000-0000-0000DB8B0000}"/>
    <cellStyle name="Percent 4 3 3 3 3 2 2 3" xfId="35742" xr:uid="{00000000-0005-0000-0000-0000DC8B0000}"/>
    <cellStyle name="Percent 4 3 3 3 3 2 2 4" xfId="35743" xr:uid="{00000000-0005-0000-0000-0000DD8B0000}"/>
    <cellStyle name="Percent 4 3 3 3 3 2 3" xfId="35744" xr:uid="{00000000-0005-0000-0000-0000DE8B0000}"/>
    <cellStyle name="Percent 4 3 3 3 3 2 3 2" xfId="35745" xr:uid="{00000000-0005-0000-0000-0000DF8B0000}"/>
    <cellStyle name="Percent 4 3 3 3 3 2 3 3" xfId="35746" xr:uid="{00000000-0005-0000-0000-0000E08B0000}"/>
    <cellStyle name="Percent 4 3 3 3 3 2 3 4" xfId="35747" xr:uid="{00000000-0005-0000-0000-0000E18B0000}"/>
    <cellStyle name="Percent 4 3 3 3 3 2 4" xfId="35748" xr:uid="{00000000-0005-0000-0000-0000E28B0000}"/>
    <cellStyle name="Percent 4 3 3 3 3 2 5" xfId="35749" xr:uid="{00000000-0005-0000-0000-0000E38B0000}"/>
    <cellStyle name="Percent 4 3 3 3 3 2 6" xfId="35750" xr:uid="{00000000-0005-0000-0000-0000E48B0000}"/>
    <cellStyle name="Percent 4 3 3 3 3 3" xfId="35751" xr:uid="{00000000-0005-0000-0000-0000E58B0000}"/>
    <cellStyle name="Percent 4 3 3 3 3 3 2" xfId="35752" xr:uid="{00000000-0005-0000-0000-0000E68B0000}"/>
    <cellStyle name="Percent 4 3 3 3 3 3 2 2" xfId="35753" xr:uid="{00000000-0005-0000-0000-0000E78B0000}"/>
    <cellStyle name="Percent 4 3 3 3 3 3 2 3" xfId="35754" xr:uid="{00000000-0005-0000-0000-0000E88B0000}"/>
    <cellStyle name="Percent 4 3 3 3 3 3 2 4" xfId="35755" xr:uid="{00000000-0005-0000-0000-0000E98B0000}"/>
    <cellStyle name="Percent 4 3 3 3 3 3 3" xfId="35756" xr:uid="{00000000-0005-0000-0000-0000EA8B0000}"/>
    <cellStyle name="Percent 4 3 3 3 3 3 3 2" xfId="35757" xr:uid="{00000000-0005-0000-0000-0000EB8B0000}"/>
    <cellStyle name="Percent 4 3 3 3 3 3 3 3" xfId="35758" xr:uid="{00000000-0005-0000-0000-0000EC8B0000}"/>
    <cellStyle name="Percent 4 3 3 3 3 3 3 4" xfId="35759" xr:uid="{00000000-0005-0000-0000-0000ED8B0000}"/>
    <cellStyle name="Percent 4 3 3 3 3 3 4" xfId="35760" xr:uid="{00000000-0005-0000-0000-0000EE8B0000}"/>
    <cellStyle name="Percent 4 3 3 3 3 3 5" xfId="35761" xr:uid="{00000000-0005-0000-0000-0000EF8B0000}"/>
    <cellStyle name="Percent 4 3 3 3 3 3 6" xfId="35762" xr:uid="{00000000-0005-0000-0000-0000F08B0000}"/>
    <cellStyle name="Percent 4 3 3 3 3 4" xfId="35763" xr:uid="{00000000-0005-0000-0000-0000F18B0000}"/>
    <cellStyle name="Percent 4 3 3 3 3 4 2" xfId="35764" xr:uid="{00000000-0005-0000-0000-0000F28B0000}"/>
    <cellStyle name="Percent 4 3 3 3 3 4 3" xfId="35765" xr:uid="{00000000-0005-0000-0000-0000F38B0000}"/>
    <cellStyle name="Percent 4 3 3 3 3 4 4" xfId="35766" xr:uid="{00000000-0005-0000-0000-0000F48B0000}"/>
    <cellStyle name="Percent 4 3 3 3 3 5" xfId="35767" xr:uid="{00000000-0005-0000-0000-0000F58B0000}"/>
    <cellStyle name="Percent 4 3 3 3 3 5 2" xfId="35768" xr:uid="{00000000-0005-0000-0000-0000F68B0000}"/>
    <cellStyle name="Percent 4 3 3 3 3 5 3" xfId="35769" xr:uid="{00000000-0005-0000-0000-0000F78B0000}"/>
    <cellStyle name="Percent 4 3 3 3 3 5 4" xfId="35770" xr:uid="{00000000-0005-0000-0000-0000F88B0000}"/>
    <cellStyle name="Percent 4 3 3 3 3 6" xfId="35771" xr:uid="{00000000-0005-0000-0000-0000F98B0000}"/>
    <cellStyle name="Percent 4 3 3 3 3 7" xfId="35772" xr:uid="{00000000-0005-0000-0000-0000FA8B0000}"/>
    <cellStyle name="Percent 4 3 3 3 3 8" xfId="35773" xr:uid="{00000000-0005-0000-0000-0000FB8B0000}"/>
    <cellStyle name="Percent 4 3 3 3 4" xfId="35774" xr:uid="{00000000-0005-0000-0000-0000FC8B0000}"/>
    <cellStyle name="Percent 4 3 3 3 4 2" xfId="35775" xr:uid="{00000000-0005-0000-0000-0000FD8B0000}"/>
    <cellStyle name="Percent 4 3 3 3 4 2 2" xfId="35776" xr:uid="{00000000-0005-0000-0000-0000FE8B0000}"/>
    <cellStyle name="Percent 4 3 3 3 4 2 3" xfId="35777" xr:uid="{00000000-0005-0000-0000-0000FF8B0000}"/>
    <cellStyle name="Percent 4 3 3 3 4 2 4" xfId="35778" xr:uid="{00000000-0005-0000-0000-0000008C0000}"/>
    <cellStyle name="Percent 4 3 3 3 4 3" xfId="35779" xr:uid="{00000000-0005-0000-0000-0000018C0000}"/>
    <cellStyle name="Percent 4 3 3 3 4 3 2" xfId="35780" xr:uid="{00000000-0005-0000-0000-0000028C0000}"/>
    <cellStyle name="Percent 4 3 3 3 4 3 3" xfId="35781" xr:uid="{00000000-0005-0000-0000-0000038C0000}"/>
    <cellStyle name="Percent 4 3 3 3 4 3 4" xfId="35782" xr:uid="{00000000-0005-0000-0000-0000048C0000}"/>
    <cellStyle name="Percent 4 3 3 3 4 4" xfId="35783" xr:uid="{00000000-0005-0000-0000-0000058C0000}"/>
    <cellStyle name="Percent 4 3 3 3 4 5" xfId="35784" xr:uid="{00000000-0005-0000-0000-0000068C0000}"/>
    <cellStyle name="Percent 4 3 3 3 4 6" xfId="35785" xr:uid="{00000000-0005-0000-0000-0000078C0000}"/>
    <cellStyle name="Percent 4 3 3 3 5" xfId="35786" xr:uid="{00000000-0005-0000-0000-0000088C0000}"/>
    <cellStyle name="Percent 4 3 3 3 5 2" xfId="35787" xr:uid="{00000000-0005-0000-0000-0000098C0000}"/>
    <cellStyle name="Percent 4 3 3 3 5 2 2" xfId="35788" xr:uid="{00000000-0005-0000-0000-00000A8C0000}"/>
    <cellStyle name="Percent 4 3 3 3 5 2 3" xfId="35789" xr:uid="{00000000-0005-0000-0000-00000B8C0000}"/>
    <cellStyle name="Percent 4 3 3 3 5 2 4" xfId="35790" xr:uid="{00000000-0005-0000-0000-00000C8C0000}"/>
    <cellStyle name="Percent 4 3 3 3 5 3" xfId="35791" xr:uid="{00000000-0005-0000-0000-00000D8C0000}"/>
    <cellStyle name="Percent 4 3 3 3 5 3 2" xfId="35792" xr:uid="{00000000-0005-0000-0000-00000E8C0000}"/>
    <cellStyle name="Percent 4 3 3 3 5 3 3" xfId="35793" xr:uid="{00000000-0005-0000-0000-00000F8C0000}"/>
    <cellStyle name="Percent 4 3 3 3 5 3 4" xfId="35794" xr:uid="{00000000-0005-0000-0000-0000108C0000}"/>
    <cellStyle name="Percent 4 3 3 3 5 4" xfId="35795" xr:uid="{00000000-0005-0000-0000-0000118C0000}"/>
    <cellStyle name="Percent 4 3 3 3 5 5" xfId="35796" xr:uid="{00000000-0005-0000-0000-0000128C0000}"/>
    <cellStyle name="Percent 4 3 3 3 5 6" xfId="35797" xr:uid="{00000000-0005-0000-0000-0000138C0000}"/>
    <cellStyle name="Percent 4 3 3 3 6" xfId="35798" xr:uid="{00000000-0005-0000-0000-0000148C0000}"/>
    <cellStyle name="Percent 4 3 3 3 6 2" xfId="35799" xr:uid="{00000000-0005-0000-0000-0000158C0000}"/>
    <cellStyle name="Percent 4 3 3 3 6 3" xfId="35800" xr:uid="{00000000-0005-0000-0000-0000168C0000}"/>
    <cellStyle name="Percent 4 3 3 3 6 4" xfId="35801" xr:uid="{00000000-0005-0000-0000-0000178C0000}"/>
    <cellStyle name="Percent 4 3 3 3 7" xfId="35802" xr:uid="{00000000-0005-0000-0000-0000188C0000}"/>
    <cellStyle name="Percent 4 3 3 3 7 2" xfId="35803" xr:uid="{00000000-0005-0000-0000-0000198C0000}"/>
    <cellStyle name="Percent 4 3 3 3 7 3" xfId="35804" xr:uid="{00000000-0005-0000-0000-00001A8C0000}"/>
    <cellStyle name="Percent 4 3 3 3 7 4" xfId="35805" xr:uid="{00000000-0005-0000-0000-00001B8C0000}"/>
    <cellStyle name="Percent 4 3 3 3 8" xfId="35806" xr:uid="{00000000-0005-0000-0000-00001C8C0000}"/>
    <cellStyle name="Percent 4 3 3 3 9" xfId="35807" xr:uid="{00000000-0005-0000-0000-00001D8C0000}"/>
    <cellStyle name="Percent 4 3 3 4" xfId="35808" xr:uid="{00000000-0005-0000-0000-00001E8C0000}"/>
    <cellStyle name="Percent 4 3 3 4 2" xfId="35809" xr:uid="{00000000-0005-0000-0000-00001F8C0000}"/>
    <cellStyle name="Percent 4 3 3 4 2 2" xfId="35810" xr:uid="{00000000-0005-0000-0000-0000208C0000}"/>
    <cellStyle name="Percent 4 3 3 4 2 2 2" xfId="35811" xr:uid="{00000000-0005-0000-0000-0000218C0000}"/>
    <cellStyle name="Percent 4 3 3 4 2 2 3" xfId="35812" xr:uid="{00000000-0005-0000-0000-0000228C0000}"/>
    <cellStyle name="Percent 4 3 3 4 2 2 4" xfId="35813" xr:uid="{00000000-0005-0000-0000-0000238C0000}"/>
    <cellStyle name="Percent 4 3 3 4 2 3" xfId="35814" xr:uid="{00000000-0005-0000-0000-0000248C0000}"/>
    <cellStyle name="Percent 4 3 3 4 2 3 2" xfId="35815" xr:uid="{00000000-0005-0000-0000-0000258C0000}"/>
    <cellStyle name="Percent 4 3 3 4 2 3 3" xfId="35816" xr:uid="{00000000-0005-0000-0000-0000268C0000}"/>
    <cellStyle name="Percent 4 3 3 4 2 3 4" xfId="35817" xr:uid="{00000000-0005-0000-0000-0000278C0000}"/>
    <cellStyle name="Percent 4 3 3 4 2 4" xfId="35818" xr:uid="{00000000-0005-0000-0000-0000288C0000}"/>
    <cellStyle name="Percent 4 3 3 4 2 5" xfId="35819" xr:uid="{00000000-0005-0000-0000-0000298C0000}"/>
    <cellStyle name="Percent 4 3 3 4 2 6" xfId="35820" xr:uid="{00000000-0005-0000-0000-00002A8C0000}"/>
    <cellStyle name="Percent 4 3 3 4 3" xfId="35821" xr:uid="{00000000-0005-0000-0000-00002B8C0000}"/>
    <cellStyle name="Percent 4 3 3 4 3 2" xfId="35822" xr:uid="{00000000-0005-0000-0000-00002C8C0000}"/>
    <cellStyle name="Percent 4 3 3 4 3 2 2" xfId="35823" xr:uid="{00000000-0005-0000-0000-00002D8C0000}"/>
    <cellStyle name="Percent 4 3 3 4 3 2 3" xfId="35824" xr:uid="{00000000-0005-0000-0000-00002E8C0000}"/>
    <cellStyle name="Percent 4 3 3 4 3 2 4" xfId="35825" xr:uid="{00000000-0005-0000-0000-00002F8C0000}"/>
    <cellStyle name="Percent 4 3 3 4 3 3" xfId="35826" xr:uid="{00000000-0005-0000-0000-0000308C0000}"/>
    <cellStyle name="Percent 4 3 3 4 3 3 2" xfId="35827" xr:uid="{00000000-0005-0000-0000-0000318C0000}"/>
    <cellStyle name="Percent 4 3 3 4 3 3 3" xfId="35828" xr:uid="{00000000-0005-0000-0000-0000328C0000}"/>
    <cellStyle name="Percent 4 3 3 4 3 3 4" xfId="35829" xr:uid="{00000000-0005-0000-0000-0000338C0000}"/>
    <cellStyle name="Percent 4 3 3 4 3 4" xfId="35830" xr:uid="{00000000-0005-0000-0000-0000348C0000}"/>
    <cellStyle name="Percent 4 3 3 4 3 5" xfId="35831" xr:uid="{00000000-0005-0000-0000-0000358C0000}"/>
    <cellStyle name="Percent 4 3 3 4 3 6" xfId="35832" xr:uid="{00000000-0005-0000-0000-0000368C0000}"/>
    <cellStyle name="Percent 4 3 3 4 4" xfId="35833" xr:uid="{00000000-0005-0000-0000-0000378C0000}"/>
    <cellStyle name="Percent 4 3 3 4 4 2" xfId="35834" xr:uid="{00000000-0005-0000-0000-0000388C0000}"/>
    <cellStyle name="Percent 4 3 3 4 4 3" xfId="35835" xr:uid="{00000000-0005-0000-0000-0000398C0000}"/>
    <cellStyle name="Percent 4 3 3 4 4 4" xfId="35836" xr:uid="{00000000-0005-0000-0000-00003A8C0000}"/>
    <cellStyle name="Percent 4 3 3 4 5" xfId="35837" xr:uid="{00000000-0005-0000-0000-00003B8C0000}"/>
    <cellStyle name="Percent 4 3 3 4 5 2" xfId="35838" xr:uid="{00000000-0005-0000-0000-00003C8C0000}"/>
    <cellStyle name="Percent 4 3 3 4 5 3" xfId="35839" xr:uid="{00000000-0005-0000-0000-00003D8C0000}"/>
    <cellStyle name="Percent 4 3 3 4 5 4" xfId="35840" xr:uid="{00000000-0005-0000-0000-00003E8C0000}"/>
    <cellStyle name="Percent 4 3 3 4 6" xfId="35841" xr:uid="{00000000-0005-0000-0000-00003F8C0000}"/>
    <cellStyle name="Percent 4 3 3 4 7" xfId="35842" xr:uid="{00000000-0005-0000-0000-0000408C0000}"/>
    <cellStyle name="Percent 4 3 3 4 8" xfId="35843" xr:uid="{00000000-0005-0000-0000-0000418C0000}"/>
    <cellStyle name="Percent 4 3 3 5" xfId="35844" xr:uid="{00000000-0005-0000-0000-0000428C0000}"/>
    <cellStyle name="Percent 4 3 3 5 2" xfId="35845" xr:uid="{00000000-0005-0000-0000-0000438C0000}"/>
    <cellStyle name="Percent 4 3 3 5 2 2" xfId="35846" xr:uid="{00000000-0005-0000-0000-0000448C0000}"/>
    <cellStyle name="Percent 4 3 3 5 2 2 2" xfId="35847" xr:uid="{00000000-0005-0000-0000-0000458C0000}"/>
    <cellStyle name="Percent 4 3 3 5 2 2 3" xfId="35848" xr:uid="{00000000-0005-0000-0000-0000468C0000}"/>
    <cellStyle name="Percent 4 3 3 5 2 2 4" xfId="35849" xr:uid="{00000000-0005-0000-0000-0000478C0000}"/>
    <cellStyle name="Percent 4 3 3 5 2 3" xfId="35850" xr:uid="{00000000-0005-0000-0000-0000488C0000}"/>
    <cellStyle name="Percent 4 3 3 5 2 3 2" xfId="35851" xr:uid="{00000000-0005-0000-0000-0000498C0000}"/>
    <cellStyle name="Percent 4 3 3 5 2 3 3" xfId="35852" xr:uid="{00000000-0005-0000-0000-00004A8C0000}"/>
    <cellStyle name="Percent 4 3 3 5 2 3 4" xfId="35853" xr:uid="{00000000-0005-0000-0000-00004B8C0000}"/>
    <cellStyle name="Percent 4 3 3 5 2 4" xfId="35854" xr:uid="{00000000-0005-0000-0000-00004C8C0000}"/>
    <cellStyle name="Percent 4 3 3 5 2 5" xfId="35855" xr:uid="{00000000-0005-0000-0000-00004D8C0000}"/>
    <cellStyle name="Percent 4 3 3 5 2 6" xfId="35856" xr:uid="{00000000-0005-0000-0000-00004E8C0000}"/>
    <cellStyle name="Percent 4 3 3 5 3" xfId="35857" xr:uid="{00000000-0005-0000-0000-00004F8C0000}"/>
    <cellStyle name="Percent 4 3 3 5 3 2" xfId="35858" xr:uid="{00000000-0005-0000-0000-0000508C0000}"/>
    <cellStyle name="Percent 4 3 3 5 3 2 2" xfId="35859" xr:uid="{00000000-0005-0000-0000-0000518C0000}"/>
    <cellStyle name="Percent 4 3 3 5 3 2 3" xfId="35860" xr:uid="{00000000-0005-0000-0000-0000528C0000}"/>
    <cellStyle name="Percent 4 3 3 5 3 2 4" xfId="35861" xr:uid="{00000000-0005-0000-0000-0000538C0000}"/>
    <cellStyle name="Percent 4 3 3 5 3 3" xfId="35862" xr:uid="{00000000-0005-0000-0000-0000548C0000}"/>
    <cellStyle name="Percent 4 3 3 5 3 3 2" xfId="35863" xr:uid="{00000000-0005-0000-0000-0000558C0000}"/>
    <cellStyle name="Percent 4 3 3 5 3 3 3" xfId="35864" xr:uid="{00000000-0005-0000-0000-0000568C0000}"/>
    <cellStyle name="Percent 4 3 3 5 3 3 4" xfId="35865" xr:uid="{00000000-0005-0000-0000-0000578C0000}"/>
    <cellStyle name="Percent 4 3 3 5 3 4" xfId="35866" xr:uid="{00000000-0005-0000-0000-0000588C0000}"/>
    <cellStyle name="Percent 4 3 3 5 3 5" xfId="35867" xr:uid="{00000000-0005-0000-0000-0000598C0000}"/>
    <cellStyle name="Percent 4 3 3 5 3 6" xfId="35868" xr:uid="{00000000-0005-0000-0000-00005A8C0000}"/>
    <cellStyle name="Percent 4 3 3 5 4" xfId="35869" xr:uid="{00000000-0005-0000-0000-00005B8C0000}"/>
    <cellStyle name="Percent 4 3 3 5 4 2" xfId="35870" xr:uid="{00000000-0005-0000-0000-00005C8C0000}"/>
    <cellStyle name="Percent 4 3 3 5 4 3" xfId="35871" xr:uid="{00000000-0005-0000-0000-00005D8C0000}"/>
    <cellStyle name="Percent 4 3 3 5 4 4" xfId="35872" xr:uid="{00000000-0005-0000-0000-00005E8C0000}"/>
    <cellStyle name="Percent 4 3 3 5 5" xfId="35873" xr:uid="{00000000-0005-0000-0000-00005F8C0000}"/>
    <cellStyle name="Percent 4 3 3 5 5 2" xfId="35874" xr:uid="{00000000-0005-0000-0000-0000608C0000}"/>
    <cellStyle name="Percent 4 3 3 5 5 3" xfId="35875" xr:uid="{00000000-0005-0000-0000-0000618C0000}"/>
    <cellStyle name="Percent 4 3 3 5 5 4" xfId="35876" xr:uid="{00000000-0005-0000-0000-0000628C0000}"/>
    <cellStyle name="Percent 4 3 3 5 6" xfId="35877" xr:uid="{00000000-0005-0000-0000-0000638C0000}"/>
    <cellStyle name="Percent 4 3 3 5 7" xfId="35878" xr:uid="{00000000-0005-0000-0000-0000648C0000}"/>
    <cellStyle name="Percent 4 3 3 5 8" xfId="35879" xr:uid="{00000000-0005-0000-0000-0000658C0000}"/>
    <cellStyle name="Percent 4 3 3 6" xfId="35880" xr:uid="{00000000-0005-0000-0000-0000668C0000}"/>
    <cellStyle name="Percent 4 3 3 6 2" xfId="35881" xr:uid="{00000000-0005-0000-0000-0000678C0000}"/>
    <cellStyle name="Percent 4 3 3 6 2 2" xfId="35882" xr:uid="{00000000-0005-0000-0000-0000688C0000}"/>
    <cellStyle name="Percent 4 3 3 6 2 2 2" xfId="35883" xr:uid="{00000000-0005-0000-0000-0000698C0000}"/>
    <cellStyle name="Percent 4 3 3 6 2 2 3" xfId="35884" xr:uid="{00000000-0005-0000-0000-00006A8C0000}"/>
    <cellStyle name="Percent 4 3 3 6 2 2 4" xfId="35885" xr:uid="{00000000-0005-0000-0000-00006B8C0000}"/>
    <cellStyle name="Percent 4 3 3 6 2 3" xfId="35886" xr:uid="{00000000-0005-0000-0000-00006C8C0000}"/>
    <cellStyle name="Percent 4 3 3 6 2 3 2" xfId="35887" xr:uid="{00000000-0005-0000-0000-00006D8C0000}"/>
    <cellStyle name="Percent 4 3 3 6 2 3 3" xfId="35888" xr:uid="{00000000-0005-0000-0000-00006E8C0000}"/>
    <cellStyle name="Percent 4 3 3 6 2 3 4" xfId="35889" xr:uid="{00000000-0005-0000-0000-00006F8C0000}"/>
    <cellStyle name="Percent 4 3 3 6 2 4" xfId="35890" xr:uid="{00000000-0005-0000-0000-0000708C0000}"/>
    <cellStyle name="Percent 4 3 3 6 2 5" xfId="35891" xr:uid="{00000000-0005-0000-0000-0000718C0000}"/>
    <cellStyle name="Percent 4 3 3 6 2 6" xfId="35892" xr:uid="{00000000-0005-0000-0000-0000728C0000}"/>
    <cellStyle name="Percent 4 3 3 6 3" xfId="35893" xr:uid="{00000000-0005-0000-0000-0000738C0000}"/>
    <cellStyle name="Percent 4 3 3 6 3 2" xfId="35894" xr:uid="{00000000-0005-0000-0000-0000748C0000}"/>
    <cellStyle name="Percent 4 3 3 6 3 2 2" xfId="35895" xr:uid="{00000000-0005-0000-0000-0000758C0000}"/>
    <cellStyle name="Percent 4 3 3 6 3 2 3" xfId="35896" xr:uid="{00000000-0005-0000-0000-0000768C0000}"/>
    <cellStyle name="Percent 4 3 3 6 3 2 4" xfId="35897" xr:uid="{00000000-0005-0000-0000-0000778C0000}"/>
    <cellStyle name="Percent 4 3 3 6 3 3" xfId="35898" xr:uid="{00000000-0005-0000-0000-0000788C0000}"/>
    <cellStyle name="Percent 4 3 3 6 3 3 2" xfId="35899" xr:uid="{00000000-0005-0000-0000-0000798C0000}"/>
    <cellStyle name="Percent 4 3 3 6 3 3 3" xfId="35900" xr:uid="{00000000-0005-0000-0000-00007A8C0000}"/>
    <cellStyle name="Percent 4 3 3 6 3 3 4" xfId="35901" xr:uid="{00000000-0005-0000-0000-00007B8C0000}"/>
    <cellStyle name="Percent 4 3 3 6 3 4" xfId="35902" xr:uid="{00000000-0005-0000-0000-00007C8C0000}"/>
    <cellStyle name="Percent 4 3 3 6 3 5" xfId="35903" xr:uid="{00000000-0005-0000-0000-00007D8C0000}"/>
    <cellStyle name="Percent 4 3 3 6 3 6" xfId="35904" xr:uid="{00000000-0005-0000-0000-00007E8C0000}"/>
    <cellStyle name="Percent 4 3 3 6 4" xfId="35905" xr:uid="{00000000-0005-0000-0000-00007F8C0000}"/>
    <cellStyle name="Percent 4 3 3 6 4 2" xfId="35906" xr:uid="{00000000-0005-0000-0000-0000808C0000}"/>
    <cellStyle name="Percent 4 3 3 6 4 3" xfId="35907" xr:uid="{00000000-0005-0000-0000-0000818C0000}"/>
    <cellStyle name="Percent 4 3 3 6 4 4" xfId="35908" xr:uid="{00000000-0005-0000-0000-0000828C0000}"/>
    <cellStyle name="Percent 4 3 3 6 5" xfId="35909" xr:uid="{00000000-0005-0000-0000-0000838C0000}"/>
    <cellStyle name="Percent 4 3 3 6 5 2" xfId="35910" xr:uid="{00000000-0005-0000-0000-0000848C0000}"/>
    <cellStyle name="Percent 4 3 3 6 5 3" xfId="35911" xr:uid="{00000000-0005-0000-0000-0000858C0000}"/>
    <cellStyle name="Percent 4 3 3 6 5 4" xfId="35912" xr:uid="{00000000-0005-0000-0000-0000868C0000}"/>
    <cellStyle name="Percent 4 3 3 6 6" xfId="35913" xr:uid="{00000000-0005-0000-0000-0000878C0000}"/>
    <cellStyle name="Percent 4 3 3 6 7" xfId="35914" xr:uid="{00000000-0005-0000-0000-0000888C0000}"/>
    <cellStyle name="Percent 4 3 3 6 8" xfId="35915" xr:uid="{00000000-0005-0000-0000-0000898C0000}"/>
    <cellStyle name="Percent 4 3 3 7" xfId="35916" xr:uid="{00000000-0005-0000-0000-00008A8C0000}"/>
    <cellStyle name="Percent 4 3 3 7 2" xfId="35917" xr:uid="{00000000-0005-0000-0000-00008B8C0000}"/>
    <cellStyle name="Percent 4 3 3 7 2 2" xfId="35918" xr:uid="{00000000-0005-0000-0000-00008C8C0000}"/>
    <cellStyle name="Percent 4 3 3 7 2 3" xfId="35919" xr:uid="{00000000-0005-0000-0000-00008D8C0000}"/>
    <cellStyle name="Percent 4 3 3 7 2 4" xfId="35920" xr:uid="{00000000-0005-0000-0000-00008E8C0000}"/>
    <cellStyle name="Percent 4 3 3 7 3" xfId="35921" xr:uid="{00000000-0005-0000-0000-00008F8C0000}"/>
    <cellStyle name="Percent 4 3 3 7 3 2" xfId="35922" xr:uid="{00000000-0005-0000-0000-0000908C0000}"/>
    <cellStyle name="Percent 4 3 3 7 3 3" xfId="35923" xr:uid="{00000000-0005-0000-0000-0000918C0000}"/>
    <cellStyle name="Percent 4 3 3 7 3 4" xfId="35924" xr:uid="{00000000-0005-0000-0000-0000928C0000}"/>
    <cellStyle name="Percent 4 3 3 7 4" xfId="35925" xr:uid="{00000000-0005-0000-0000-0000938C0000}"/>
    <cellStyle name="Percent 4 3 3 7 5" xfId="35926" xr:uid="{00000000-0005-0000-0000-0000948C0000}"/>
    <cellStyle name="Percent 4 3 3 7 6" xfId="35927" xr:uid="{00000000-0005-0000-0000-0000958C0000}"/>
    <cellStyle name="Percent 4 3 3 8" xfId="35928" xr:uid="{00000000-0005-0000-0000-0000968C0000}"/>
    <cellStyle name="Percent 4 3 3 8 2" xfId="35929" xr:uid="{00000000-0005-0000-0000-0000978C0000}"/>
    <cellStyle name="Percent 4 3 3 8 2 2" xfId="35930" xr:uid="{00000000-0005-0000-0000-0000988C0000}"/>
    <cellStyle name="Percent 4 3 3 8 2 3" xfId="35931" xr:uid="{00000000-0005-0000-0000-0000998C0000}"/>
    <cellStyle name="Percent 4 3 3 8 2 4" xfId="35932" xr:uid="{00000000-0005-0000-0000-00009A8C0000}"/>
    <cellStyle name="Percent 4 3 3 8 3" xfId="35933" xr:uid="{00000000-0005-0000-0000-00009B8C0000}"/>
    <cellStyle name="Percent 4 3 3 8 3 2" xfId="35934" xr:uid="{00000000-0005-0000-0000-00009C8C0000}"/>
    <cellStyle name="Percent 4 3 3 8 3 3" xfId="35935" xr:uid="{00000000-0005-0000-0000-00009D8C0000}"/>
    <cellStyle name="Percent 4 3 3 8 3 4" xfId="35936" xr:uid="{00000000-0005-0000-0000-00009E8C0000}"/>
    <cellStyle name="Percent 4 3 3 8 4" xfId="35937" xr:uid="{00000000-0005-0000-0000-00009F8C0000}"/>
    <cellStyle name="Percent 4 3 3 8 5" xfId="35938" xr:uid="{00000000-0005-0000-0000-0000A08C0000}"/>
    <cellStyle name="Percent 4 3 3 8 6" xfId="35939" xr:uid="{00000000-0005-0000-0000-0000A18C0000}"/>
    <cellStyle name="Percent 4 3 3 9" xfId="35940" xr:uid="{00000000-0005-0000-0000-0000A28C0000}"/>
    <cellStyle name="Percent 4 3 3 9 2" xfId="35941" xr:uid="{00000000-0005-0000-0000-0000A38C0000}"/>
    <cellStyle name="Percent 4 3 3 9 3" xfId="35942" xr:uid="{00000000-0005-0000-0000-0000A48C0000}"/>
    <cellStyle name="Percent 4 3 3 9 4" xfId="35943" xr:uid="{00000000-0005-0000-0000-0000A58C0000}"/>
    <cellStyle name="Percent 4 3 4" xfId="35944" xr:uid="{00000000-0005-0000-0000-0000A68C0000}"/>
    <cellStyle name="Percent 4 3 4 10" xfId="35945" xr:uid="{00000000-0005-0000-0000-0000A78C0000}"/>
    <cellStyle name="Percent 4 3 4 11" xfId="35946" xr:uid="{00000000-0005-0000-0000-0000A88C0000}"/>
    <cellStyle name="Percent 4 3 4 12" xfId="35947" xr:uid="{00000000-0005-0000-0000-0000A98C0000}"/>
    <cellStyle name="Percent 4 3 4 2" xfId="35948" xr:uid="{00000000-0005-0000-0000-0000AA8C0000}"/>
    <cellStyle name="Percent 4 3 4 2 10" xfId="35949" xr:uid="{00000000-0005-0000-0000-0000AB8C0000}"/>
    <cellStyle name="Percent 4 3 4 2 2" xfId="35950" xr:uid="{00000000-0005-0000-0000-0000AC8C0000}"/>
    <cellStyle name="Percent 4 3 4 2 2 2" xfId="35951" xr:uid="{00000000-0005-0000-0000-0000AD8C0000}"/>
    <cellStyle name="Percent 4 3 4 2 2 2 2" xfId="35952" xr:uid="{00000000-0005-0000-0000-0000AE8C0000}"/>
    <cellStyle name="Percent 4 3 4 2 2 2 2 2" xfId="35953" xr:uid="{00000000-0005-0000-0000-0000AF8C0000}"/>
    <cellStyle name="Percent 4 3 4 2 2 2 2 3" xfId="35954" xr:uid="{00000000-0005-0000-0000-0000B08C0000}"/>
    <cellStyle name="Percent 4 3 4 2 2 2 2 4" xfId="35955" xr:uid="{00000000-0005-0000-0000-0000B18C0000}"/>
    <cellStyle name="Percent 4 3 4 2 2 2 3" xfId="35956" xr:uid="{00000000-0005-0000-0000-0000B28C0000}"/>
    <cellStyle name="Percent 4 3 4 2 2 2 3 2" xfId="35957" xr:uid="{00000000-0005-0000-0000-0000B38C0000}"/>
    <cellStyle name="Percent 4 3 4 2 2 2 3 3" xfId="35958" xr:uid="{00000000-0005-0000-0000-0000B48C0000}"/>
    <cellStyle name="Percent 4 3 4 2 2 2 3 4" xfId="35959" xr:uid="{00000000-0005-0000-0000-0000B58C0000}"/>
    <cellStyle name="Percent 4 3 4 2 2 2 4" xfId="35960" xr:uid="{00000000-0005-0000-0000-0000B68C0000}"/>
    <cellStyle name="Percent 4 3 4 2 2 2 5" xfId="35961" xr:uid="{00000000-0005-0000-0000-0000B78C0000}"/>
    <cellStyle name="Percent 4 3 4 2 2 2 6" xfId="35962" xr:uid="{00000000-0005-0000-0000-0000B88C0000}"/>
    <cellStyle name="Percent 4 3 4 2 2 3" xfId="35963" xr:uid="{00000000-0005-0000-0000-0000B98C0000}"/>
    <cellStyle name="Percent 4 3 4 2 2 3 2" xfId="35964" xr:uid="{00000000-0005-0000-0000-0000BA8C0000}"/>
    <cellStyle name="Percent 4 3 4 2 2 3 2 2" xfId="35965" xr:uid="{00000000-0005-0000-0000-0000BB8C0000}"/>
    <cellStyle name="Percent 4 3 4 2 2 3 2 3" xfId="35966" xr:uid="{00000000-0005-0000-0000-0000BC8C0000}"/>
    <cellStyle name="Percent 4 3 4 2 2 3 2 4" xfId="35967" xr:uid="{00000000-0005-0000-0000-0000BD8C0000}"/>
    <cellStyle name="Percent 4 3 4 2 2 3 3" xfId="35968" xr:uid="{00000000-0005-0000-0000-0000BE8C0000}"/>
    <cellStyle name="Percent 4 3 4 2 2 3 3 2" xfId="35969" xr:uid="{00000000-0005-0000-0000-0000BF8C0000}"/>
    <cellStyle name="Percent 4 3 4 2 2 3 3 3" xfId="35970" xr:uid="{00000000-0005-0000-0000-0000C08C0000}"/>
    <cellStyle name="Percent 4 3 4 2 2 3 3 4" xfId="35971" xr:uid="{00000000-0005-0000-0000-0000C18C0000}"/>
    <cellStyle name="Percent 4 3 4 2 2 3 4" xfId="35972" xr:uid="{00000000-0005-0000-0000-0000C28C0000}"/>
    <cellStyle name="Percent 4 3 4 2 2 3 5" xfId="35973" xr:uid="{00000000-0005-0000-0000-0000C38C0000}"/>
    <cellStyle name="Percent 4 3 4 2 2 3 6" xfId="35974" xr:uid="{00000000-0005-0000-0000-0000C48C0000}"/>
    <cellStyle name="Percent 4 3 4 2 2 4" xfId="35975" xr:uid="{00000000-0005-0000-0000-0000C58C0000}"/>
    <cellStyle name="Percent 4 3 4 2 2 4 2" xfId="35976" xr:uid="{00000000-0005-0000-0000-0000C68C0000}"/>
    <cellStyle name="Percent 4 3 4 2 2 4 3" xfId="35977" xr:uid="{00000000-0005-0000-0000-0000C78C0000}"/>
    <cellStyle name="Percent 4 3 4 2 2 4 4" xfId="35978" xr:uid="{00000000-0005-0000-0000-0000C88C0000}"/>
    <cellStyle name="Percent 4 3 4 2 2 5" xfId="35979" xr:uid="{00000000-0005-0000-0000-0000C98C0000}"/>
    <cellStyle name="Percent 4 3 4 2 2 5 2" xfId="35980" xr:uid="{00000000-0005-0000-0000-0000CA8C0000}"/>
    <cellStyle name="Percent 4 3 4 2 2 5 3" xfId="35981" xr:uid="{00000000-0005-0000-0000-0000CB8C0000}"/>
    <cellStyle name="Percent 4 3 4 2 2 5 4" xfId="35982" xr:uid="{00000000-0005-0000-0000-0000CC8C0000}"/>
    <cellStyle name="Percent 4 3 4 2 2 6" xfId="35983" xr:uid="{00000000-0005-0000-0000-0000CD8C0000}"/>
    <cellStyle name="Percent 4 3 4 2 2 7" xfId="35984" xr:uid="{00000000-0005-0000-0000-0000CE8C0000}"/>
    <cellStyle name="Percent 4 3 4 2 2 8" xfId="35985" xr:uid="{00000000-0005-0000-0000-0000CF8C0000}"/>
    <cellStyle name="Percent 4 3 4 2 3" xfId="35986" xr:uid="{00000000-0005-0000-0000-0000D08C0000}"/>
    <cellStyle name="Percent 4 3 4 2 3 2" xfId="35987" xr:uid="{00000000-0005-0000-0000-0000D18C0000}"/>
    <cellStyle name="Percent 4 3 4 2 3 2 2" xfId="35988" xr:uid="{00000000-0005-0000-0000-0000D28C0000}"/>
    <cellStyle name="Percent 4 3 4 2 3 2 2 2" xfId="35989" xr:uid="{00000000-0005-0000-0000-0000D38C0000}"/>
    <cellStyle name="Percent 4 3 4 2 3 2 2 3" xfId="35990" xr:uid="{00000000-0005-0000-0000-0000D48C0000}"/>
    <cellStyle name="Percent 4 3 4 2 3 2 2 4" xfId="35991" xr:uid="{00000000-0005-0000-0000-0000D58C0000}"/>
    <cellStyle name="Percent 4 3 4 2 3 2 3" xfId="35992" xr:uid="{00000000-0005-0000-0000-0000D68C0000}"/>
    <cellStyle name="Percent 4 3 4 2 3 2 3 2" xfId="35993" xr:uid="{00000000-0005-0000-0000-0000D78C0000}"/>
    <cellStyle name="Percent 4 3 4 2 3 2 3 3" xfId="35994" xr:uid="{00000000-0005-0000-0000-0000D88C0000}"/>
    <cellStyle name="Percent 4 3 4 2 3 2 3 4" xfId="35995" xr:uid="{00000000-0005-0000-0000-0000D98C0000}"/>
    <cellStyle name="Percent 4 3 4 2 3 2 4" xfId="35996" xr:uid="{00000000-0005-0000-0000-0000DA8C0000}"/>
    <cellStyle name="Percent 4 3 4 2 3 2 5" xfId="35997" xr:uid="{00000000-0005-0000-0000-0000DB8C0000}"/>
    <cellStyle name="Percent 4 3 4 2 3 2 6" xfId="35998" xr:uid="{00000000-0005-0000-0000-0000DC8C0000}"/>
    <cellStyle name="Percent 4 3 4 2 3 3" xfId="35999" xr:uid="{00000000-0005-0000-0000-0000DD8C0000}"/>
    <cellStyle name="Percent 4 3 4 2 3 3 2" xfId="36000" xr:uid="{00000000-0005-0000-0000-0000DE8C0000}"/>
    <cellStyle name="Percent 4 3 4 2 3 3 2 2" xfId="36001" xr:uid="{00000000-0005-0000-0000-0000DF8C0000}"/>
    <cellStyle name="Percent 4 3 4 2 3 3 2 3" xfId="36002" xr:uid="{00000000-0005-0000-0000-0000E08C0000}"/>
    <cellStyle name="Percent 4 3 4 2 3 3 2 4" xfId="36003" xr:uid="{00000000-0005-0000-0000-0000E18C0000}"/>
    <cellStyle name="Percent 4 3 4 2 3 3 3" xfId="36004" xr:uid="{00000000-0005-0000-0000-0000E28C0000}"/>
    <cellStyle name="Percent 4 3 4 2 3 3 3 2" xfId="36005" xr:uid="{00000000-0005-0000-0000-0000E38C0000}"/>
    <cellStyle name="Percent 4 3 4 2 3 3 3 3" xfId="36006" xr:uid="{00000000-0005-0000-0000-0000E48C0000}"/>
    <cellStyle name="Percent 4 3 4 2 3 3 3 4" xfId="36007" xr:uid="{00000000-0005-0000-0000-0000E58C0000}"/>
    <cellStyle name="Percent 4 3 4 2 3 3 4" xfId="36008" xr:uid="{00000000-0005-0000-0000-0000E68C0000}"/>
    <cellStyle name="Percent 4 3 4 2 3 3 5" xfId="36009" xr:uid="{00000000-0005-0000-0000-0000E78C0000}"/>
    <cellStyle name="Percent 4 3 4 2 3 3 6" xfId="36010" xr:uid="{00000000-0005-0000-0000-0000E88C0000}"/>
    <cellStyle name="Percent 4 3 4 2 3 4" xfId="36011" xr:uid="{00000000-0005-0000-0000-0000E98C0000}"/>
    <cellStyle name="Percent 4 3 4 2 3 4 2" xfId="36012" xr:uid="{00000000-0005-0000-0000-0000EA8C0000}"/>
    <cellStyle name="Percent 4 3 4 2 3 4 3" xfId="36013" xr:uid="{00000000-0005-0000-0000-0000EB8C0000}"/>
    <cellStyle name="Percent 4 3 4 2 3 4 4" xfId="36014" xr:uid="{00000000-0005-0000-0000-0000EC8C0000}"/>
    <cellStyle name="Percent 4 3 4 2 3 5" xfId="36015" xr:uid="{00000000-0005-0000-0000-0000ED8C0000}"/>
    <cellStyle name="Percent 4 3 4 2 3 5 2" xfId="36016" xr:uid="{00000000-0005-0000-0000-0000EE8C0000}"/>
    <cellStyle name="Percent 4 3 4 2 3 5 3" xfId="36017" xr:uid="{00000000-0005-0000-0000-0000EF8C0000}"/>
    <cellStyle name="Percent 4 3 4 2 3 5 4" xfId="36018" xr:uid="{00000000-0005-0000-0000-0000F08C0000}"/>
    <cellStyle name="Percent 4 3 4 2 3 6" xfId="36019" xr:uid="{00000000-0005-0000-0000-0000F18C0000}"/>
    <cellStyle name="Percent 4 3 4 2 3 7" xfId="36020" xr:uid="{00000000-0005-0000-0000-0000F28C0000}"/>
    <cellStyle name="Percent 4 3 4 2 3 8" xfId="36021" xr:uid="{00000000-0005-0000-0000-0000F38C0000}"/>
    <cellStyle name="Percent 4 3 4 2 4" xfId="36022" xr:uid="{00000000-0005-0000-0000-0000F48C0000}"/>
    <cellStyle name="Percent 4 3 4 2 4 2" xfId="36023" xr:uid="{00000000-0005-0000-0000-0000F58C0000}"/>
    <cellStyle name="Percent 4 3 4 2 4 2 2" xfId="36024" xr:uid="{00000000-0005-0000-0000-0000F68C0000}"/>
    <cellStyle name="Percent 4 3 4 2 4 2 3" xfId="36025" xr:uid="{00000000-0005-0000-0000-0000F78C0000}"/>
    <cellStyle name="Percent 4 3 4 2 4 2 4" xfId="36026" xr:uid="{00000000-0005-0000-0000-0000F88C0000}"/>
    <cellStyle name="Percent 4 3 4 2 4 3" xfId="36027" xr:uid="{00000000-0005-0000-0000-0000F98C0000}"/>
    <cellStyle name="Percent 4 3 4 2 4 3 2" xfId="36028" xr:uid="{00000000-0005-0000-0000-0000FA8C0000}"/>
    <cellStyle name="Percent 4 3 4 2 4 3 3" xfId="36029" xr:uid="{00000000-0005-0000-0000-0000FB8C0000}"/>
    <cellStyle name="Percent 4 3 4 2 4 3 4" xfId="36030" xr:uid="{00000000-0005-0000-0000-0000FC8C0000}"/>
    <cellStyle name="Percent 4 3 4 2 4 4" xfId="36031" xr:uid="{00000000-0005-0000-0000-0000FD8C0000}"/>
    <cellStyle name="Percent 4 3 4 2 4 5" xfId="36032" xr:uid="{00000000-0005-0000-0000-0000FE8C0000}"/>
    <cellStyle name="Percent 4 3 4 2 4 6" xfId="36033" xr:uid="{00000000-0005-0000-0000-0000FF8C0000}"/>
    <cellStyle name="Percent 4 3 4 2 5" xfId="36034" xr:uid="{00000000-0005-0000-0000-0000008D0000}"/>
    <cellStyle name="Percent 4 3 4 2 5 2" xfId="36035" xr:uid="{00000000-0005-0000-0000-0000018D0000}"/>
    <cellStyle name="Percent 4 3 4 2 5 2 2" xfId="36036" xr:uid="{00000000-0005-0000-0000-0000028D0000}"/>
    <cellStyle name="Percent 4 3 4 2 5 2 3" xfId="36037" xr:uid="{00000000-0005-0000-0000-0000038D0000}"/>
    <cellStyle name="Percent 4 3 4 2 5 2 4" xfId="36038" xr:uid="{00000000-0005-0000-0000-0000048D0000}"/>
    <cellStyle name="Percent 4 3 4 2 5 3" xfId="36039" xr:uid="{00000000-0005-0000-0000-0000058D0000}"/>
    <cellStyle name="Percent 4 3 4 2 5 3 2" xfId="36040" xr:uid="{00000000-0005-0000-0000-0000068D0000}"/>
    <cellStyle name="Percent 4 3 4 2 5 3 3" xfId="36041" xr:uid="{00000000-0005-0000-0000-0000078D0000}"/>
    <cellStyle name="Percent 4 3 4 2 5 3 4" xfId="36042" xr:uid="{00000000-0005-0000-0000-0000088D0000}"/>
    <cellStyle name="Percent 4 3 4 2 5 4" xfId="36043" xr:uid="{00000000-0005-0000-0000-0000098D0000}"/>
    <cellStyle name="Percent 4 3 4 2 5 5" xfId="36044" xr:uid="{00000000-0005-0000-0000-00000A8D0000}"/>
    <cellStyle name="Percent 4 3 4 2 5 6" xfId="36045" xr:uid="{00000000-0005-0000-0000-00000B8D0000}"/>
    <cellStyle name="Percent 4 3 4 2 6" xfId="36046" xr:uid="{00000000-0005-0000-0000-00000C8D0000}"/>
    <cellStyle name="Percent 4 3 4 2 6 2" xfId="36047" xr:uid="{00000000-0005-0000-0000-00000D8D0000}"/>
    <cellStyle name="Percent 4 3 4 2 6 3" xfId="36048" xr:uid="{00000000-0005-0000-0000-00000E8D0000}"/>
    <cellStyle name="Percent 4 3 4 2 6 4" xfId="36049" xr:uid="{00000000-0005-0000-0000-00000F8D0000}"/>
    <cellStyle name="Percent 4 3 4 2 7" xfId="36050" xr:uid="{00000000-0005-0000-0000-0000108D0000}"/>
    <cellStyle name="Percent 4 3 4 2 7 2" xfId="36051" xr:uid="{00000000-0005-0000-0000-0000118D0000}"/>
    <cellStyle name="Percent 4 3 4 2 7 3" xfId="36052" xr:uid="{00000000-0005-0000-0000-0000128D0000}"/>
    <cellStyle name="Percent 4 3 4 2 7 4" xfId="36053" xr:uid="{00000000-0005-0000-0000-0000138D0000}"/>
    <cellStyle name="Percent 4 3 4 2 8" xfId="36054" xr:uid="{00000000-0005-0000-0000-0000148D0000}"/>
    <cellStyle name="Percent 4 3 4 2 9" xfId="36055" xr:uid="{00000000-0005-0000-0000-0000158D0000}"/>
    <cellStyle name="Percent 4 3 4 3" xfId="36056" xr:uid="{00000000-0005-0000-0000-0000168D0000}"/>
    <cellStyle name="Percent 4 3 4 3 2" xfId="36057" xr:uid="{00000000-0005-0000-0000-0000178D0000}"/>
    <cellStyle name="Percent 4 3 4 3 2 2" xfId="36058" xr:uid="{00000000-0005-0000-0000-0000188D0000}"/>
    <cellStyle name="Percent 4 3 4 3 2 2 2" xfId="36059" xr:uid="{00000000-0005-0000-0000-0000198D0000}"/>
    <cellStyle name="Percent 4 3 4 3 2 2 3" xfId="36060" xr:uid="{00000000-0005-0000-0000-00001A8D0000}"/>
    <cellStyle name="Percent 4 3 4 3 2 2 4" xfId="36061" xr:uid="{00000000-0005-0000-0000-00001B8D0000}"/>
    <cellStyle name="Percent 4 3 4 3 2 3" xfId="36062" xr:uid="{00000000-0005-0000-0000-00001C8D0000}"/>
    <cellStyle name="Percent 4 3 4 3 2 3 2" xfId="36063" xr:uid="{00000000-0005-0000-0000-00001D8D0000}"/>
    <cellStyle name="Percent 4 3 4 3 2 3 3" xfId="36064" xr:uid="{00000000-0005-0000-0000-00001E8D0000}"/>
    <cellStyle name="Percent 4 3 4 3 2 3 4" xfId="36065" xr:uid="{00000000-0005-0000-0000-00001F8D0000}"/>
    <cellStyle name="Percent 4 3 4 3 2 4" xfId="36066" xr:uid="{00000000-0005-0000-0000-0000208D0000}"/>
    <cellStyle name="Percent 4 3 4 3 2 5" xfId="36067" xr:uid="{00000000-0005-0000-0000-0000218D0000}"/>
    <cellStyle name="Percent 4 3 4 3 2 6" xfId="36068" xr:uid="{00000000-0005-0000-0000-0000228D0000}"/>
    <cellStyle name="Percent 4 3 4 3 3" xfId="36069" xr:uid="{00000000-0005-0000-0000-0000238D0000}"/>
    <cellStyle name="Percent 4 3 4 3 3 2" xfId="36070" xr:uid="{00000000-0005-0000-0000-0000248D0000}"/>
    <cellStyle name="Percent 4 3 4 3 3 2 2" xfId="36071" xr:uid="{00000000-0005-0000-0000-0000258D0000}"/>
    <cellStyle name="Percent 4 3 4 3 3 2 3" xfId="36072" xr:uid="{00000000-0005-0000-0000-0000268D0000}"/>
    <cellStyle name="Percent 4 3 4 3 3 2 4" xfId="36073" xr:uid="{00000000-0005-0000-0000-0000278D0000}"/>
    <cellStyle name="Percent 4 3 4 3 3 3" xfId="36074" xr:uid="{00000000-0005-0000-0000-0000288D0000}"/>
    <cellStyle name="Percent 4 3 4 3 3 3 2" xfId="36075" xr:uid="{00000000-0005-0000-0000-0000298D0000}"/>
    <cellStyle name="Percent 4 3 4 3 3 3 3" xfId="36076" xr:uid="{00000000-0005-0000-0000-00002A8D0000}"/>
    <cellStyle name="Percent 4 3 4 3 3 3 4" xfId="36077" xr:uid="{00000000-0005-0000-0000-00002B8D0000}"/>
    <cellStyle name="Percent 4 3 4 3 3 4" xfId="36078" xr:uid="{00000000-0005-0000-0000-00002C8D0000}"/>
    <cellStyle name="Percent 4 3 4 3 3 5" xfId="36079" xr:uid="{00000000-0005-0000-0000-00002D8D0000}"/>
    <cellStyle name="Percent 4 3 4 3 3 6" xfId="36080" xr:uid="{00000000-0005-0000-0000-00002E8D0000}"/>
    <cellStyle name="Percent 4 3 4 3 4" xfId="36081" xr:uid="{00000000-0005-0000-0000-00002F8D0000}"/>
    <cellStyle name="Percent 4 3 4 3 4 2" xfId="36082" xr:uid="{00000000-0005-0000-0000-0000308D0000}"/>
    <cellStyle name="Percent 4 3 4 3 4 3" xfId="36083" xr:uid="{00000000-0005-0000-0000-0000318D0000}"/>
    <cellStyle name="Percent 4 3 4 3 4 4" xfId="36084" xr:uid="{00000000-0005-0000-0000-0000328D0000}"/>
    <cellStyle name="Percent 4 3 4 3 5" xfId="36085" xr:uid="{00000000-0005-0000-0000-0000338D0000}"/>
    <cellStyle name="Percent 4 3 4 3 5 2" xfId="36086" xr:uid="{00000000-0005-0000-0000-0000348D0000}"/>
    <cellStyle name="Percent 4 3 4 3 5 3" xfId="36087" xr:uid="{00000000-0005-0000-0000-0000358D0000}"/>
    <cellStyle name="Percent 4 3 4 3 5 4" xfId="36088" xr:uid="{00000000-0005-0000-0000-0000368D0000}"/>
    <cellStyle name="Percent 4 3 4 3 6" xfId="36089" xr:uid="{00000000-0005-0000-0000-0000378D0000}"/>
    <cellStyle name="Percent 4 3 4 3 7" xfId="36090" xr:uid="{00000000-0005-0000-0000-0000388D0000}"/>
    <cellStyle name="Percent 4 3 4 3 8" xfId="36091" xr:uid="{00000000-0005-0000-0000-0000398D0000}"/>
    <cellStyle name="Percent 4 3 4 4" xfId="36092" xr:uid="{00000000-0005-0000-0000-00003A8D0000}"/>
    <cellStyle name="Percent 4 3 4 4 2" xfId="36093" xr:uid="{00000000-0005-0000-0000-00003B8D0000}"/>
    <cellStyle name="Percent 4 3 4 4 2 2" xfId="36094" xr:uid="{00000000-0005-0000-0000-00003C8D0000}"/>
    <cellStyle name="Percent 4 3 4 4 2 2 2" xfId="36095" xr:uid="{00000000-0005-0000-0000-00003D8D0000}"/>
    <cellStyle name="Percent 4 3 4 4 2 2 3" xfId="36096" xr:uid="{00000000-0005-0000-0000-00003E8D0000}"/>
    <cellStyle name="Percent 4 3 4 4 2 2 4" xfId="36097" xr:uid="{00000000-0005-0000-0000-00003F8D0000}"/>
    <cellStyle name="Percent 4 3 4 4 2 3" xfId="36098" xr:uid="{00000000-0005-0000-0000-0000408D0000}"/>
    <cellStyle name="Percent 4 3 4 4 2 3 2" xfId="36099" xr:uid="{00000000-0005-0000-0000-0000418D0000}"/>
    <cellStyle name="Percent 4 3 4 4 2 3 3" xfId="36100" xr:uid="{00000000-0005-0000-0000-0000428D0000}"/>
    <cellStyle name="Percent 4 3 4 4 2 3 4" xfId="36101" xr:uid="{00000000-0005-0000-0000-0000438D0000}"/>
    <cellStyle name="Percent 4 3 4 4 2 4" xfId="36102" xr:uid="{00000000-0005-0000-0000-0000448D0000}"/>
    <cellStyle name="Percent 4 3 4 4 2 5" xfId="36103" xr:uid="{00000000-0005-0000-0000-0000458D0000}"/>
    <cellStyle name="Percent 4 3 4 4 2 6" xfId="36104" xr:uid="{00000000-0005-0000-0000-0000468D0000}"/>
    <cellStyle name="Percent 4 3 4 4 3" xfId="36105" xr:uid="{00000000-0005-0000-0000-0000478D0000}"/>
    <cellStyle name="Percent 4 3 4 4 3 2" xfId="36106" xr:uid="{00000000-0005-0000-0000-0000488D0000}"/>
    <cellStyle name="Percent 4 3 4 4 3 2 2" xfId="36107" xr:uid="{00000000-0005-0000-0000-0000498D0000}"/>
    <cellStyle name="Percent 4 3 4 4 3 2 3" xfId="36108" xr:uid="{00000000-0005-0000-0000-00004A8D0000}"/>
    <cellStyle name="Percent 4 3 4 4 3 2 4" xfId="36109" xr:uid="{00000000-0005-0000-0000-00004B8D0000}"/>
    <cellStyle name="Percent 4 3 4 4 3 3" xfId="36110" xr:uid="{00000000-0005-0000-0000-00004C8D0000}"/>
    <cellStyle name="Percent 4 3 4 4 3 3 2" xfId="36111" xr:uid="{00000000-0005-0000-0000-00004D8D0000}"/>
    <cellStyle name="Percent 4 3 4 4 3 3 3" xfId="36112" xr:uid="{00000000-0005-0000-0000-00004E8D0000}"/>
    <cellStyle name="Percent 4 3 4 4 3 3 4" xfId="36113" xr:uid="{00000000-0005-0000-0000-00004F8D0000}"/>
    <cellStyle name="Percent 4 3 4 4 3 4" xfId="36114" xr:uid="{00000000-0005-0000-0000-0000508D0000}"/>
    <cellStyle name="Percent 4 3 4 4 3 5" xfId="36115" xr:uid="{00000000-0005-0000-0000-0000518D0000}"/>
    <cellStyle name="Percent 4 3 4 4 3 6" xfId="36116" xr:uid="{00000000-0005-0000-0000-0000528D0000}"/>
    <cellStyle name="Percent 4 3 4 4 4" xfId="36117" xr:uid="{00000000-0005-0000-0000-0000538D0000}"/>
    <cellStyle name="Percent 4 3 4 4 4 2" xfId="36118" xr:uid="{00000000-0005-0000-0000-0000548D0000}"/>
    <cellStyle name="Percent 4 3 4 4 4 3" xfId="36119" xr:uid="{00000000-0005-0000-0000-0000558D0000}"/>
    <cellStyle name="Percent 4 3 4 4 4 4" xfId="36120" xr:uid="{00000000-0005-0000-0000-0000568D0000}"/>
    <cellStyle name="Percent 4 3 4 4 5" xfId="36121" xr:uid="{00000000-0005-0000-0000-0000578D0000}"/>
    <cellStyle name="Percent 4 3 4 4 5 2" xfId="36122" xr:uid="{00000000-0005-0000-0000-0000588D0000}"/>
    <cellStyle name="Percent 4 3 4 4 5 3" xfId="36123" xr:uid="{00000000-0005-0000-0000-0000598D0000}"/>
    <cellStyle name="Percent 4 3 4 4 5 4" xfId="36124" xr:uid="{00000000-0005-0000-0000-00005A8D0000}"/>
    <cellStyle name="Percent 4 3 4 4 6" xfId="36125" xr:uid="{00000000-0005-0000-0000-00005B8D0000}"/>
    <cellStyle name="Percent 4 3 4 4 7" xfId="36126" xr:uid="{00000000-0005-0000-0000-00005C8D0000}"/>
    <cellStyle name="Percent 4 3 4 4 8" xfId="36127" xr:uid="{00000000-0005-0000-0000-00005D8D0000}"/>
    <cellStyle name="Percent 4 3 4 5" xfId="36128" xr:uid="{00000000-0005-0000-0000-00005E8D0000}"/>
    <cellStyle name="Percent 4 3 4 5 2" xfId="36129" xr:uid="{00000000-0005-0000-0000-00005F8D0000}"/>
    <cellStyle name="Percent 4 3 4 5 2 2" xfId="36130" xr:uid="{00000000-0005-0000-0000-0000608D0000}"/>
    <cellStyle name="Percent 4 3 4 5 2 2 2" xfId="36131" xr:uid="{00000000-0005-0000-0000-0000618D0000}"/>
    <cellStyle name="Percent 4 3 4 5 2 2 3" xfId="36132" xr:uid="{00000000-0005-0000-0000-0000628D0000}"/>
    <cellStyle name="Percent 4 3 4 5 2 2 4" xfId="36133" xr:uid="{00000000-0005-0000-0000-0000638D0000}"/>
    <cellStyle name="Percent 4 3 4 5 2 3" xfId="36134" xr:uid="{00000000-0005-0000-0000-0000648D0000}"/>
    <cellStyle name="Percent 4 3 4 5 2 3 2" xfId="36135" xr:uid="{00000000-0005-0000-0000-0000658D0000}"/>
    <cellStyle name="Percent 4 3 4 5 2 3 3" xfId="36136" xr:uid="{00000000-0005-0000-0000-0000668D0000}"/>
    <cellStyle name="Percent 4 3 4 5 2 3 4" xfId="36137" xr:uid="{00000000-0005-0000-0000-0000678D0000}"/>
    <cellStyle name="Percent 4 3 4 5 2 4" xfId="36138" xr:uid="{00000000-0005-0000-0000-0000688D0000}"/>
    <cellStyle name="Percent 4 3 4 5 2 5" xfId="36139" xr:uid="{00000000-0005-0000-0000-0000698D0000}"/>
    <cellStyle name="Percent 4 3 4 5 2 6" xfId="36140" xr:uid="{00000000-0005-0000-0000-00006A8D0000}"/>
    <cellStyle name="Percent 4 3 4 5 3" xfId="36141" xr:uid="{00000000-0005-0000-0000-00006B8D0000}"/>
    <cellStyle name="Percent 4 3 4 5 3 2" xfId="36142" xr:uid="{00000000-0005-0000-0000-00006C8D0000}"/>
    <cellStyle name="Percent 4 3 4 5 3 2 2" xfId="36143" xr:uid="{00000000-0005-0000-0000-00006D8D0000}"/>
    <cellStyle name="Percent 4 3 4 5 3 2 3" xfId="36144" xr:uid="{00000000-0005-0000-0000-00006E8D0000}"/>
    <cellStyle name="Percent 4 3 4 5 3 2 4" xfId="36145" xr:uid="{00000000-0005-0000-0000-00006F8D0000}"/>
    <cellStyle name="Percent 4 3 4 5 3 3" xfId="36146" xr:uid="{00000000-0005-0000-0000-0000708D0000}"/>
    <cellStyle name="Percent 4 3 4 5 3 3 2" xfId="36147" xr:uid="{00000000-0005-0000-0000-0000718D0000}"/>
    <cellStyle name="Percent 4 3 4 5 3 3 3" xfId="36148" xr:uid="{00000000-0005-0000-0000-0000728D0000}"/>
    <cellStyle name="Percent 4 3 4 5 3 3 4" xfId="36149" xr:uid="{00000000-0005-0000-0000-0000738D0000}"/>
    <cellStyle name="Percent 4 3 4 5 3 4" xfId="36150" xr:uid="{00000000-0005-0000-0000-0000748D0000}"/>
    <cellStyle name="Percent 4 3 4 5 3 5" xfId="36151" xr:uid="{00000000-0005-0000-0000-0000758D0000}"/>
    <cellStyle name="Percent 4 3 4 5 3 6" xfId="36152" xr:uid="{00000000-0005-0000-0000-0000768D0000}"/>
    <cellStyle name="Percent 4 3 4 5 4" xfId="36153" xr:uid="{00000000-0005-0000-0000-0000778D0000}"/>
    <cellStyle name="Percent 4 3 4 5 4 2" xfId="36154" xr:uid="{00000000-0005-0000-0000-0000788D0000}"/>
    <cellStyle name="Percent 4 3 4 5 4 3" xfId="36155" xr:uid="{00000000-0005-0000-0000-0000798D0000}"/>
    <cellStyle name="Percent 4 3 4 5 4 4" xfId="36156" xr:uid="{00000000-0005-0000-0000-00007A8D0000}"/>
    <cellStyle name="Percent 4 3 4 5 5" xfId="36157" xr:uid="{00000000-0005-0000-0000-00007B8D0000}"/>
    <cellStyle name="Percent 4 3 4 5 5 2" xfId="36158" xr:uid="{00000000-0005-0000-0000-00007C8D0000}"/>
    <cellStyle name="Percent 4 3 4 5 5 3" xfId="36159" xr:uid="{00000000-0005-0000-0000-00007D8D0000}"/>
    <cellStyle name="Percent 4 3 4 5 5 4" xfId="36160" xr:uid="{00000000-0005-0000-0000-00007E8D0000}"/>
    <cellStyle name="Percent 4 3 4 5 6" xfId="36161" xr:uid="{00000000-0005-0000-0000-00007F8D0000}"/>
    <cellStyle name="Percent 4 3 4 5 7" xfId="36162" xr:uid="{00000000-0005-0000-0000-0000808D0000}"/>
    <cellStyle name="Percent 4 3 4 5 8" xfId="36163" xr:uid="{00000000-0005-0000-0000-0000818D0000}"/>
    <cellStyle name="Percent 4 3 4 6" xfId="36164" xr:uid="{00000000-0005-0000-0000-0000828D0000}"/>
    <cellStyle name="Percent 4 3 4 6 2" xfId="36165" xr:uid="{00000000-0005-0000-0000-0000838D0000}"/>
    <cellStyle name="Percent 4 3 4 6 2 2" xfId="36166" xr:uid="{00000000-0005-0000-0000-0000848D0000}"/>
    <cellStyle name="Percent 4 3 4 6 2 3" xfId="36167" xr:uid="{00000000-0005-0000-0000-0000858D0000}"/>
    <cellStyle name="Percent 4 3 4 6 2 4" xfId="36168" xr:uid="{00000000-0005-0000-0000-0000868D0000}"/>
    <cellStyle name="Percent 4 3 4 6 3" xfId="36169" xr:uid="{00000000-0005-0000-0000-0000878D0000}"/>
    <cellStyle name="Percent 4 3 4 6 3 2" xfId="36170" xr:uid="{00000000-0005-0000-0000-0000888D0000}"/>
    <cellStyle name="Percent 4 3 4 6 3 3" xfId="36171" xr:uid="{00000000-0005-0000-0000-0000898D0000}"/>
    <cellStyle name="Percent 4 3 4 6 3 4" xfId="36172" xr:uid="{00000000-0005-0000-0000-00008A8D0000}"/>
    <cellStyle name="Percent 4 3 4 6 4" xfId="36173" xr:uid="{00000000-0005-0000-0000-00008B8D0000}"/>
    <cellStyle name="Percent 4 3 4 6 5" xfId="36174" xr:uid="{00000000-0005-0000-0000-00008C8D0000}"/>
    <cellStyle name="Percent 4 3 4 6 6" xfId="36175" xr:uid="{00000000-0005-0000-0000-00008D8D0000}"/>
    <cellStyle name="Percent 4 3 4 7" xfId="36176" xr:uid="{00000000-0005-0000-0000-00008E8D0000}"/>
    <cellStyle name="Percent 4 3 4 7 2" xfId="36177" xr:uid="{00000000-0005-0000-0000-00008F8D0000}"/>
    <cellStyle name="Percent 4 3 4 7 2 2" xfId="36178" xr:uid="{00000000-0005-0000-0000-0000908D0000}"/>
    <cellStyle name="Percent 4 3 4 7 2 3" xfId="36179" xr:uid="{00000000-0005-0000-0000-0000918D0000}"/>
    <cellStyle name="Percent 4 3 4 7 2 4" xfId="36180" xr:uid="{00000000-0005-0000-0000-0000928D0000}"/>
    <cellStyle name="Percent 4 3 4 7 3" xfId="36181" xr:uid="{00000000-0005-0000-0000-0000938D0000}"/>
    <cellStyle name="Percent 4 3 4 7 3 2" xfId="36182" xr:uid="{00000000-0005-0000-0000-0000948D0000}"/>
    <cellStyle name="Percent 4 3 4 7 3 3" xfId="36183" xr:uid="{00000000-0005-0000-0000-0000958D0000}"/>
    <cellStyle name="Percent 4 3 4 7 3 4" xfId="36184" xr:uid="{00000000-0005-0000-0000-0000968D0000}"/>
    <cellStyle name="Percent 4 3 4 7 4" xfId="36185" xr:uid="{00000000-0005-0000-0000-0000978D0000}"/>
    <cellStyle name="Percent 4 3 4 7 5" xfId="36186" xr:uid="{00000000-0005-0000-0000-0000988D0000}"/>
    <cellStyle name="Percent 4 3 4 7 6" xfId="36187" xr:uid="{00000000-0005-0000-0000-0000998D0000}"/>
    <cellStyle name="Percent 4 3 4 8" xfId="36188" xr:uid="{00000000-0005-0000-0000-00009A8D0000}"/>
    <cellStyle name="Percent 4 3 4 8 2" xfId="36189" xr:uid="{00000000-0005-0000-0000-00009B8D0000}"/>
    <cellStyle name="Percent 4 3 4 8 3" xfId="36190" xr:uid="{00000000-0005-0000-0000-00009C8D0000}"/>
    <cellStyle name="Percent 4 3 4 8 4" xfId="36191" xr:uid="{00000000-0005-0000-0000-00009D8D0000}"/>
    <cellStyle name="Percent 4 3 4 9" xfId="36192" xr:uid="{00000000-0005-0000-0000-00009E8D0000}"/>
    <cellStyle name="Percent 4 3 4 9 2" xfId="36193" xr:uid="{00000000-0005-0000-0000-00009F8D0000}"/>
    <cellStyle name="Percent 4 3 4 9 3" xfId="36194" xr:uid="{00000000-0005-0000-0000-0000A08D0000}"/>
    <cellStyle name="Percent 4 3 4 9 4" xfId="36195" xr:uid="{00000000-0005-0000-0000-0000A18D0000}"/>
    <cellStyle name="Percent 4 3 5" xfId="36196" xr:uid="{00000000-0005-0000-0000-0000A28D0000}"/>
    <cellStyle name="Percent 4 3 5 10" xfId="36197" xr:uid="{00000000-0005-0000-0000-0000A38D0000}"/>
    <cellStyle name="Percent 4 3 5 2" xfId="36198" xr:uid="{00000000-0005-0000-0000-0000A48D0000}"/>
    <cellStyle name="Percent 4 3 5 2 2" xfId="36199" xr:uid="{00000000-0005-0000-0000-0000A58D0000}"/>
    <cellStyle name="Percent 4 3 5 2 2 2" xfId="36200" xr:uid="{00000000-0005-0000-0000-0000A68D0000}"/>
    <cellStyle name="Percent 4 3 5 2 2 2 2" xfId="36201" xr:uid="{00000000-0005-0000-0000-0000A78D0000}"/>
    <cellStyle name="Percent 4 3 5 2 2 2 3" xfId="36202" xr:uid="{00000000-0005-0000-0000-0000A88D0000}"/>
    <cellStyle name="Percent 4 3 5 2 2 2 4" xfId="36203" xr:uid="{00000000-0005-0000-0000-0000A98D0000}"/>
    <cellStyle name="Percent 4 3 5 2 2 3" xfId="36204" xr:uid="{00000000-0005-0000-0000-0000AA8D0000}"/>
    <cellStyle name="Percent 4 3 5 2 2 3 2" xfId="36205" xr:uid="{00000000-0005-0000-0000-0000AB8D0000}"/>
    <cellStyle name="Percent 4 3 5 2 2 3 3" xfId="36206" xr:uid="{00000000-0005-0000-0000-0000AC8D0000}"/>
    <cellStyle name="Percent 4 3 5 2 2 3 4" xfId="36207" xr:uid="{00000000-0005-0000-0000-0000AD8D0000}"/>
    <cellStyle name="Percent 4 3 5 2 2 4" xfId="36208" xr:uid="{00000000-0005-0000-0000-0000AE8D0000}"/>
    <cellStyle name="Percent 4 3 5 2 2 5" xfId="36209" xr:uid="{00000000-0005-0000-0000-0000AF8D0000}"/>
    <cellStyle name="Percent 4 3 5 2 2 6" xfId="36210" xr:uid="{00000000-0005-0000-0000-0000B08D0000}"/>
    <cellStyle name="Percent 4 3 5 2 3" xfId="36211" xr:uid="{00000000-0005-0000-0000-0000B18D0000}"/>
    <cellStyle name="Percent 4 3 5 2 3 2" xfId="36212" xr:uid="{00000000-0005-0000-0000-0000B28D0000}"/>
    <cellStyle name="Percent 4 3 5 2 3 2 2" xfId="36213" xr:uid="{00000000-0005-0000-0000-0000B38D0000}"/>
    <cellStyle name="Percent 4 3 5 2 3 2 3" xfId="36214" xr:uid="{00000000-0005-0000-0000-0000B48D0000}"/>
    <cellStyle name="Percent 4 3 5 2 3 2 4" xfId="36215" xr:uid="{00000000-0005-0000-0000-0000B58D0000}"/>
    <cellStyle name="Percent 4 3 5 2 3 3" xfId="36216" xr:uid="{00000000-0005-0000-0000-0000B68D0000}"/>
    <cellStyle name="Percent 4 3 5 2 3 3 2" xfId="36217" xr:uid="{00000000-0005-0000-0000-0000B78D0000}"/>
    <cellStyle name="Percent 4 3 5 2 3 3 3" xfId="36218" xr:uid="{00000000-0005-0000-0000-0000B88D0000}"/>
    <cellStyle name="Percent 4 3 5 2 3 3 4" xfId="36219" xr:uid="{00000000-0005-0000-0000-0000B98D0000}"/>
    <cellStyle name="Percent 4 3 5 2 3 4" xfId="36220" xr:uid="{00000000-0005-0000-0000-0000BA8D0000}"/>
    <cellStyle name="Percent 4 3 5 2 3 5" xfId="36221" xr:uid="{00000000-0005-0000-0000-0000BB8D0000}"/>
    <cellStyle name="Percent 4 3 5 2 3 6" xfId="36222" xr:uid="{00000000-0005-0000-0000-0000BC8D0000}"/>
    <cellStyle name="Percent 4 3 5 2 4" xfId="36223" xr:uid="{00000000-0005-0000-0000-0000BD8D0000}"/>
    <cellStyle name="Percent 4 3 5 2 4 2" xfId="36224" xr:uid="{00000000-0005-0000-0000-0000BE8D0000}"/>
    <cellStyle name="Percent 4 3 5 2 4 3" xfId="36225" xr:uid="{00000000-0005-0000-0000-0000BF8D0000}"/>
    <cellStyle name="Percent 4 3 5 2 4 4" xfId="36226" xr:uid="{00000000-0005-0000-0000-0000C08D0000}"/>
    <cellStyle name="Percent 4 3 5 2 5" xfId="36227" xr:uid="{00000000-0005-0000-0000-0000C18D0000}"/>
    <cellStyle name="Percent 4 3 5 2 5 2" xfId="36228" xr:uid="{00000000-0005-0000-0000-0000C28D0000}"/>
    <cellStyle name="Percent 4 3 5 2 5 3" xfId="36229" xr:uid="{00000000-0005-0000-0000-0000C38D0000}"/>
    <cellStyle name="Percent 4 3 5 2 5 4" xfId="36230" xr:uid="{00000000-0005-0000-0000-0000C48D0000}"/>
    <cellStyle name="Percent 4 3 5 2 6" xfId="36231" xr:uid="{00000000-0005-0000-0000-0000C58D0000}"/>
    <cellStyle name="Percent 4 3 5 2 7" xfId="36232" xr:uid="{00000000-0005-0000-0000-0000C68D0000}"/>
    <cellStyle name="Percent 4 3 5 2 8" xfId="36233" xr:uid="{00000000-0005-0000-0000-0000C78D0000}"/>
    <cellStyle name="Percent 4 3 5 3" xfId="36234" xr:uid="{00000000-0005-0000-0000-0000C88D0000}"/>
    <cellStyle name="Percent 4 3 5 3 2" xfId="36235" xr:uid="{00000000-0005-0000-0000-0000C98D0000}"/>
    <cellStyle name="Percent 4 3 5 3 2 2" xfId="36236" xr:uid="{00000000-0005-0000-0000-0000CA8D0000}"/>
    <cellStyle name="Percent 4 3 5 3 2 2 2" xfId="36237" xr:uid="{00000000-0005-0000-0000-0000CB8D0000}"/>
    <cellStyle name="Percent 4 3 5 3 2 2 3" xfId="36238" xr:uid="{00000000-0005-0000-0000-0000CC8D0000}"/>
    <cellStyle name="Percent 4 3 5 3 2 2 4" xfId="36239" xr:uid="{00000000-0005-0000-0000-0000CD8D0000}"/>
    <cellStyle name="Percent 4 3 5 3 2 3" xfId="36240" xr:uid="{00000000-0005-0000-0000-0000CE8D0000}"/>
    <cellStyle name="Percent 4 3 5 3 2 3 2" xfId="36241" xr:uid="{00000000-0005-0000-0000-0000CF8D0000}"/>
    <cellStyle name="Percent 4 3 5 3 2 3 3" xfId="36242" xr:uid="{00000000-0005-0000-0000-0000D08D0000}"/>
    <cellStyle name="Percent 4 3 5 3 2 3 4" xfId="36243" xr:uid="{00000000-0005-0000-0000-0000D18D0000}"/>
    <cellStyle name="Percent 4 3 5 3 2 4" xfId="36244" xr:uid="{00000000-0005-0000-0000-0000D28D0000}"/>
    <cellStyle name="Percent 4 3 5 3 2 5" xfId="36245" xr:uid="{00000000-0005-0000-0000-0000D38D0000}"/>
    <cellStyle name="Percent 4 3 5 3 2 6" xfId="36246" xr:uid="{00000000-0005-0000-0000-0000D48D0000}"/>
    <cellStyle name="Percent 4 3 5 3 3" xfId="36247" xr:uid="{00000000-0005-0000-0000-0000D58D0000}"/>
    <cellStyle name="Percent 4 3 5 3 3 2" xfId="36248" xr:uid="{00000000-0005-0000-0000-0000D68D0000}"/>
    <cellStyle name="Percent 4 3 5 3 3 2 2" xfId="36249" xr:uid="{00000000-0005-0000-0000-0000D78D0000}"/>
    <cellStyle name="Percent 4 3 5 3 3 2 3" xfId="36250" xr:uid="{00000000-0005-0000-0000-0000D88D0000}"/>
    <cellStyle name="Percent 4 3 5 3 3 2 4" xfId="36251" xr:uid="{00000000-0005-0000-0000-0000D98D0000}"/>
    <cellStyle name="Percent 4 3 5 3 3 3" xfId="36252" xr:uid="{00000000-0005-0000-0000-0000DA8D0000}"/>
    <cellStyle name="Percent 4 3 5 3 3 3 2" xfId="36253" xr:uid="{00000000-0005-0000-0000-0000DB8D0000}"/>
    <cellStyle name="Percent 4 3 5 3 3 3 3" xfId="36254" xr:uid="{00000000-0005-0000-0000-0000DC8D0000}"/>
    <cellStyle name="Percent 4 3 5 3 3 3 4" xfId="36255" xr:uid="{00000000-0005-0000-0000-0000DD8D0000}"/>
    <cellStyle name="Percent 4 3 5 3 3 4" xfId="36256" xr:uid="{00000000-0005-0000-0000-0000DE8D0000}"/>
    <cellStyle name="Percent 4 3 5 3 3 5" xfId="36257" xr:uid="{00000000-0005-0000-0000-0000DF8D0000}"/>
    <cellStyle name="Percent 4 3 5 3 3 6" xfId="36258" xr:uid="{00000000-0005-0000-0000-0000E08D0000}"/>
    <cellStyle name="Percent 4 3 5 3 4" xfId="36259" xr:uid="{00000000-0005-0000-0000-0000E18D0000}"/>
    <cellStyle name="Percent 4 3 5 3 4 2" xfId="36260" xr:uid="{00000000-0005-0000-0000-0000E28D0000}"/>
    <cellStyle name="Percent 4 3 5 3 4 3" xfId="36261" xr:uid="{00000000-0005-0000-0000-0000E38D0000}"/>
    <cellStyle name="Percent 4 3 5 3 4 4" xfId="36262" xr:uid="{00000000-0005-0000-0000-0000E48D0000}"/>
    <cellStyle name="Percent 4 3 5 3 5" xfId="36263" xr:uid="{00000000-0005-0000-0000-0000E58D0000}"/>
    <cellStyle name="Percent 4 3 5 3 5 2" xfId="36264" xr:uid="{00000000-0005-0000-0000-0000E68D0000}"/>
    <cellStyle name="Percent 4 3 5 3 5 3" xfId="36265" xr:uid="{00000000-0005-0000-0000-0000E78D0000}"/>
    <cellStyle name="Percent 4 3 5 3 5 4" xfId="36266" xr:uid="{00000000-0005-0000-0000-0000E88D0000}"/>
    <cellStyle name="Percent 4 3 5 3 6" xfId="36267" xr:uid="{00000000-0005-0000-0000-0000E98D0000}"/>
    <cellStyle name="Percent 4 3 5 3 7" xfId="36268" xr:uid="{00000000-0005-0000-0000-0000EA8D0000}"/>
    <cellStyle name="Percent 4 3 5 3 8" xfId="36269" xr:uid="{00000000-0005-0000-0000-0000EB8D0000}"/>
    <cellStyle name="Percent 4 3 5 4" xfId="36270" xr:uid="{00000000-0005-0000-0000-0000EC8D0000}"/>
    <cellStyle name="Percent 4 3 5 4 2" xfId="36271" xr:uid="{00000000-0005-0000-0000-0000ED8D0000}"/>
    <cellStyle name="Percent 4 3 5 4 2 2" xfId="36272" xr:uid="{00000000-0005-0000-0000-0000EE8D0000}"/>
    <cellStyle name="Percent 4 3 5 4 2 3" xfId="36273" xr:uid="{00000000-0005-0000-0000-0000EF8D0000}"/>
    <cellStyle name="Percent 4 3 5 4 2 4" xfId="36274" xr:uid="{00000000-0005-0000-0000-0000F08D0000}"/>
    <cellStyle name="Percent 4 3 5 4 3" xfId="36275" xr:uid="{00000000-0005-0000-0000-0000F18D0000}"/>
    <cellStyle name="Percent 4 3 5 4 3 2" xfId="36276" xr:uid="{00000000-0005-0000-0000-0000F28D0000}"/>
    <cellStyle name="Percent 4 3 5 4 3 3" xfId="36277" xr:uid="{00000000-0005-0000-0000-0000F38D0000}"/>
    <cellStyle name="Percent 4 3 5 4 3 4" xfId="36278" xr:uid="{00000000-0005-0000-0000-0000F48D0000}"/>
    <cellStyle name="Percent 4 3 5 4 4" xfId="36279" xr:uid="{00000000-0005-0000-0000-0000F58D0000}"/>
    <cellStyle name="Percent 4 3 5 4 5" xfId="36280" xr:uid="{00000000-0005-0000-0000-0000F68D0000}"/>
    <cellStyle name="Percent 4 3 5 4 6" xfId="36281" xr:uid="{00000000-0005-0000-0000-0000F78D0000}"/>
    <cellStyle name="Percent 4 3 5 5" xfId="36282" xr:uid="{00000000-0005-0000-0000-0000F88D0000}"/>
    <cellStyle name="Percent 4 3 5 5 2" xfId="36283" xr:uid="{00000000-0005-0000-0000-0000F98D0000}"/>
    <cellStyle name="Percent 4 3 5 5 2 2" xfId="36284" xr:uid="{00000000-0005-0000-0000-0000FA8D0000}"/>
    <cellStyle name="Percent 4 3 5 5 2 3" xfId="36285" xr:uid="{00000000-0005-0000-0000-0000FB8D0000}"/>
    <cellStyle name="Percent 4 3 5 5 2 4" xfId="36286" xr:uid="{00000000-0005-0000-0000-0000FC8D0000}"/>
    <cellStyle name="Percent 4 3 5 5 3" xfId="36287" xr:uid="{00000000-0005-0000-0000-0000FD8D0000}"/>
    <cellStyle name="Percent 4 3 5 5 3 2" xfId="36288" xr:uid="{00000000-0005-0000-0000-0000FE8D0000}"/>
    <cellStyle name="Percent 4 3 5 5 3 3" xfId="36289" xr:uid="{00000000-0005-0000-0000-0000FF8D0000}"/>
    <cellStyle name="Percent 4 3 5 5 3 4" xfId="36290" xr:uid="{00000000-0005-0000-0000-0000008E0000}"/>
    <cellStyle name="Percent 4 3 5 5 4" xfId="36291" xr:uid="{00000000-0005-0000-0000-0000018E0000}"/>
    <cellStyle name="Percent 4 3 5 5 5" xfId="36292" xr:uid="{00000000-0005-0000-0000-0000028E0000}"/>
    <cellStyle name="Percent 4 3 5 5 6" xfId="36293" xr:uid="{00000000-0005-0000-0000-0000038E0000}"/>
    <cellStyle name="Percent 4 3 5 6" xfId="36294" xr:uid="{00000000-0005-0000-0000-0000048E0000}"/>
    <cellStyle name="Percent 4 3 5 6 2" xfId="36295" xr:uid="{00000000-0005-0000-0000-0000058E0000}"/>
    <cellStyle name="Percent 4 3 5 6 3" xfId="36296" xr:uid="{00000000-0005-0000-0000-0000068E0000}"/>
    <cellStyle name="Percent 4 3 5 6 4" xfId="36297" xr:uid="{00000000-0005-0000-0000-0000078E0000}"/>
    <cellStyle name="Percent 4 3 5 7" xfId="36298" xr:uid="{00000000-0005-0000-0000-0000088E0000}"/>
    <cellStyle name="Percent 4 3 5 7 2" xfId="36299" xr:uid="{00000000-0005-0000-0000-0000098E0000}"/>
    <cellStyle name="Percent 4 3 5 7 3" xfId="36300" xr:uid="{00000000-0005-0000-0000-00000A8E0000}"/>
    <cellStyle name="Percent 4 3 5 7 4" xfId="36301" xr:uid="{00000000-0005-0000-0000-00000B8E0000}"/>
    <cellStyle name="Percent 4 3 5 8" xfId="36302" xr:uid="{00000000-0005-0000-0000-00000C8E0000}"/>
    <cellStyle name="Percent 4 3 5 9" xfId="36303" xr:uid="{00000000-0005-0000-0000-00000D8E0000}"/>
    <cellStyle name="Percent 4 3 6" xfId="36304" xr:uid="{00000000-0005-0000-0000-00000E8E0000}"/>
    <cellStyle name="Percent 4 3 6 2" xfId="36305" xr:uid="{00000000-0005-0000-0000-00000F8E0000}"/>
    <cellStyle name="Percent 4 3 6 2 2" xfId="36306" xr:uid="{00000000-0005-0000-0000-0000108E0000}"/>
    <cellStyle name="Percent 4 3 6 2 2 2" xfId="36307" xr:uid="{00000000-0005-0000-0000-0000118E0000}"/>
    <cellStyle name="Percent 4 3 6 2 2 3" xfId="36308" xr:uid="{00000000-0005-0000-0000-0000128E0000}"/>
    <cellStyle name="Percent 4 3 6 2 2 4" xfId="36309" xr:uid="{00000000-0005-0000-0000-0000138E0000}"/>
    <cellStyle name="Percent 4 3 6 2 3" xfId="36310" xr:uid="{00000000-0005-0000-0000-0000148E0000}"/>
    <cellStyle name="Percent 4 3 6 2 3 2" xfId="36311" xr:uid="{00000000-0005-0000-0000-0000158E0000}"/>
    <cellStyle name="Percent 4 3 6 2 3 3" xfId="36312" xr:uid="{00000000-0005-0000-0000-0000168E0000}"/>
    <cellStyle name="Percent 4 3 6 2 3 4" xfId="36313" xr:uid="{00000000-0005-0000-0000-0000178E0000}"/>
    <cellStyle name="Percent 4 3 6 2 4" xfId="36314" xr:uid="{00000000-0005-0000-0000-0000188E0000}"/>
    <cellStyle name="Percent 4 3 6 2 5" xfId="36315" xr:uid="{00000000-0005-0000-0000-0000198E0000}"/>
    <cellStyle name="Percent 4 3 6 2 6" xfId="36316" xr:uid="{00000000-0005-0000-0000-00001A8E0000}"/>
    <cellStyle name="Percent 4 3 6 3" xfId="36317" xr:uid="{00000000-0005-0000-0000-00001B8E0000}"/>
    <cellStyle name="Percent 4 3 6 3 2" xfId="36318" xr:uid="{00000000-0005-0000-0000-00001C8E0000}"/>
    <cellStyle name="Percent 4 3 6 3 2 2" xfId="36319" xr:uid="{00000000-0005-0000-0000-00001D8E0000}"/>
    <cellStyle name="Percent 4 3 6 3 2 3" xfId="36320" xr:uid="{00000000-0005-0000-0000-00001E8E0000}"/>
    <cellStyle name="Percent 4 3 6 3 2 4" xfId="36321" xr:uid="{00000000-0005-0000-0000-00001F8E0000}"/>
    <cellStyle name="Percent 4 3 6 3 3" xfId="36322" xr:uid="{00000000-0005-0000-0000-0000208E0000}"/>
    <cellStyle name="Percent 4 3 6 3 3 2" xfId="36323" xr:uid="{00000000-0005-0000-0000-0000218E0000}"/>
    <cellStyle name="Percent 4 3 6 3 3 3" xfId="36324" xr:uid="{00000000-0005-0000-0000-0000228E0000}"/>
    <cellStyle name="Percent 4 3 6 3 3 4" xfId="36325" xr:uid="{00000000-0005-0000-0000-0000238E0000}"/>
    <cellStyle name="Percent 4 3 6 3 4" xfId="36326" xr:uid="{00000000-0005-0000-0000-0000248E0000}"/>
    <cellStyle name="Percent 4 3 6 3 5" xfId="36327" xr:uid="{00000000-0005-0000-0000-0000258E0000}"/>
    <cellStyle name="Percent 4 3 6 3 6" xfId="36328" xr:uid="{00000000-0005-0000-0000-0000268E0000}"/>
    <cellStyle name="Percent 4 3 6 4" xfId="36329" xr:uid="{00000000-0005-0000-0000-0000278E0000}"/>
    <cellStyle name="Percent 4 3 6 4 2" xfId="36330" xr:uid="{00000000-0005-0000-0000-0000288E0000}"/>
    <cellStyle name="Percent 4 3 6 4 3" xfId="36331" xr:uid="{00000000-0005-0000-0000-0000298E0000}"/>
    <cellStyle name="Percent 4 3 6 4 4" xfId="36332" xr:uid="{00000000-0005-0000-0000-00002A8E0000}"/>
    <cellStyle name="Percent 4 3 6 5" xfId="36333" xr:uid="{00000000-0005-0000-0000-00002B8E0000}"/>
    <cellStyle name="Percent 4 3 6 5 2" xfId="36334" xr:uid="{00000000-0005-0000-0000-00002C8E0000}"/>
    <cellStyle name="Percent 4 3 6 5 3" xfId="36335" xr:uid="{00000000-0005-0000-0000-00002D8E0000}"/>
    <cellStyle name="Percent 4 3 6 5 4" xfId="36336" xr:uid="{00000000-0005-0000-0000-00002E8E0000}"/>
    <cellStyle name="Percent 4 3 6 6" xfId="36337" xr:uid="{00000000-0005-0000-0000-00002F8E0000}"/>
    <cellStyle name="Percent 4 3 6 7" xfId="36338" xr:uid="{00000000-0005-0000-0000-0000308E0000}"/>
    <cellStyle name="Percent 4 3 6 8" xfId="36339" xr:uid="{00000000-0005-0000-0000-0000318E0000}"/>
    <cellStyle name="Percent 4 3 7" xfId="36340" xr:uid="{00000000-0005-0000-0000-0000328E0000}"/>
    <cellStyle name="Percent 4 3 7 2" xfId="36341" xr:uid="{00000000-0005-0000-0000-0000338E0000}"/>
    <cellStyle name="Percent 4 3 7 2 2" xfId="36342" xr:uid="{00000000-0005-0000-0000-0000348E0000}"/>
    <cellStyle name="Percent 4 3 7 2 2 2" xfId="36343" xr:uid="{00000000-0005-0000-0000-0000358E0000}"/>
    <cellStyle name="Percent 4 3 7 2 2 3" xfId="36344" xr:uid="{00000000-0005-0000-0000-0000368E0000}"/>
    <cellStyle name="Percent 4 3 7 2 2 4" xfId="36345" xr:uid="{00000000-0005-0000-0000-0000378E0000}"/>
    <cellStyle name="Percent 4 3 7 2 3" xfId="36346" xr:uid="{00000000-0005-0000-0000-0000388E0000}"/>
    <cellStyle name="Percent 4 3 7 2 3 2" xfId="36347" xr:uid="{00000000-0005-0000-0000-0000398E0000}"/>
    <cellStyle name="Percent 4 3 7 2 3 3" xfId="36348" xr:uid="{00000000-0005-0000-0000-00003A8E0000}"/>
    <cellStyle name="Percent 4 3 7 2 3 4" xfId="36349" xr:uid="{00000000-0005-0000-0000-00003B8E0000}"/>
    <cellStyle name="Percent 4 3 7 2 4" xfId="36350" xr:uid="{00000000-0005-0000-0000-00003C8E0000}"/>
    <cellStyle name="Percent 4 3 7 2 5" xfId="36351" xr:uid="{00000000-0005-0000-0000-00003D8E0000}"/>
    <cellStyle name="Percent 4 3 7 2 6" xfId="36352" xr:uid="{00000000-0005-0000-0000-00003E8E0000}"/>
    <cellStyle name="Percent 4 3 7 3" xfId="36353" xr:uid="{00000000-0005-0000-0000-00003F8E0000}"/>
    <cellStyle name="Percent 4 3 7 3 2" xfId="36354" xr:uid="{00000000-0005-0000-0000-0000408E0000}"/>
    <cellStyle name="Percent 4 3 7 3 2 2" xfId="36355" xr:uid="{00000000-0005-0000-0000-0000418E0000}"/>
    <cellStyle name="Percent 4 3 7 3 2 3" xfId="36356" xr:uid="{00000000-0005-0000-0000-0000428E0000}"/>
    <cellStyle name="Percent 4 3 7 3 2 4" xfId="36357" xr:uid="{00000000-0005-0000-0000-0000438E0000}"/>
    <cellStyle name="Percent 4 3 7 3 3" xfId="36358" xr:uid="{00000000-0005-0000-0000-0000448E0000}"/>
    <cellStyle name="Percent 4 3 7 3 3 2" xfId="36359" xr:uid="{00000000-0005-0000-0000-0000458E0000}"/>
    <cellStyle name="Percent 4 3 7 3 3 3" xfId="36360" xr:uid="{00000000-0005-0000-0000-0000468E0000}"/>
    <cellStyle name="Percent 4 3 7 3 3 4" xfId="36361" xr:uid="{00000000-0005-0000-0000-0000478E0000}"/>
    <cellStyle name="Percent 4 3 7 3 4" xfId="36362" xr:uid="{00000000-0005-0000-0000-0000488E0000}"/>
    <cellStyle name="Percent 4 3 7 3 5" xfId="36363" xr:uid="{00000000-0005-0000-0000-0000498E0000}"/>
    <cellStyle name="Percent 4 3 7 3 6" xfId="36364" xr:uid="{00000000-0005-0000-0000-00004A8E0000}"/>
    <cellStyle name="Percent 4 3 7 4" xfId="36365" xr:uid="{00000000-0005-0000-0000-00004B8E0000}"/>
    <cellStyle name="Percent 4 3 7 4 2" xfId="36366" xr:uid="{00000000-0005-0000-0000-00004C8E0000}"/>
    <cellStyle name="Percent 4 3 7 4 3" xfId="36367" xr:uid="{00000000-0005-0000-0000-00004D8E0000}"/>
    <cellStyle name="Percent 4 3 7 4 4" xfId="36368" xr:uid="{00000000-0005-0000-0000-00004E8E0000}"/>
    <cellStyle name="Percent 4 3 7 5" xfId="36369" xr:uid="{00000000-0005-0000-0000-00004F8E0000}"/>
    <cellStyle name="Percent 4 3 7 5 2" xfId="36370" xr:uid="{00000000-0005-0000-0000-0000508E0000}"/>
    <cellStyle name="Percent 4 3 7 5 3" xfId="36371" xr:uid="{00000000-0005-0000-0000-0000518E0000}"/>
    <cellStyle name="Percent 4 3 7 5 4" xfId="36372" xr:uid="{00000000-0005-0000-0000-0000528E0000}"/>
    <cellStyle name="Percent 4 3 7 6" xfId="36373" xr:uid="{00000000-0005-0000-0000-0000538E0000}"/>
    <cellStyle name="Percent 4 3 7 7" xfId="36374" xr:uid="{00000000-0005-0000-0000-0000548E0000}"/>
    <cellStyle name="Percent 4 3 7 8" xfId="36375" xr:uid="{00000000-0005-0000-0000-0000558E0000}"/>
    <cellStyle name="Percent 4 3 8" xfId="36376" xr:uid="{00000000-0005-0000-0000-0000568E0000}"/>
    <cellStyle name="Percent 4 3 8 2" xfId="36377" xr:uid="{00000000-0005-0000-0000-0000578E0000}"/>
    <cellStyle name="Percent 4 3 8 2 2" xfId="36378" xr:uid="{00000000-0005-0000-0000-0000588E0000}"/>
    <cellStyle name="Percent 4 3 8 2 2 2" xfId="36379" xr:uid="{00000000-0005-0000-0000-0000598E0000}"/>
    <cellStyle name="Percent 4 3 8 2 2 3" xfId="36380" xr:uid="{00000000-0005-0000-0000-00005A8E0000}"/>
    <cellStyle name="Percent 4 3 8 2 2 4" xfId="36381" xr:uid="{00000000-0005-0000-0000-00005B8E0000}"/>
    <cellStyle name="Percent 4 3 8 2 3" xfId="36382" xr:uid="{00000000-0005-0000-0000-00005C8E0000}"/>
    <cellStyle name="Percent 4 3 8 2 3 2" xfId="36383" xr:uid="{00000000-0005-0000-0000-00005D8E0000}"/>
    <cellStyle name="Percent 4 3 8 2 3 3" xfId="36384" xr:uid="{00000000-0005-0000-0000-00005E8E0000}"/>
    <cellStyle name="Percent 4 3 8 2 3 4" xfId="36385" xr:uid="{00000000-0005-0000-0000-00005F8E0000}"/>
    <cellStyle name="Percent 4 3 8 2 4" xfId="36386" xr:uid="{00000000-0005-0000-0000-0000608E0000}"/>
    <cellStyle name="Percent 4 3 8 2 5" xfId="36387" xr:uid="{00000000-0005-0000-0000-0000618E0000}"/>
    <cellStyle name="Percent 4 3 8 2 6" xfId="36388" xr:uid="{00000000-0005-0000-0000-0000628E0000}"/>
    <cellStyle name="Percent 4 3 8 3" xfId="36389" xr:uid="{00000000-0005-0000-0000-0000638E0000}"/>
    <cellStyle name="Percent 4 3 8 3 2" xfId="36390" xr:uid="{00000000-0005-0000-0000-0000648E0000}"/>
    <cellStyle name="Percent 4 3 8 3 2 2" xfId="36391" xr:uid="{00000000-0005-0000-0000-0000658E0000}"/>
    <cellStyle name="Percent 4 3 8 3 2 3" xfId="36392" xr:uid="{00000000-0005-0000-0000-0000668E0000}"/>
    <cellStyle name="Percent 4 3 8 3 2 4" xfId="36393" xr:uid="{00000000-0005-0000-0000-0000678E0000}"/>
    <cellStyle name="Percent 4 3 8 3 3" xfId="36394" xr:uid="{00000000-0005-0000-0000-0000688E0000}"/>
    <cellStyle name="Percent 4 3 8 3 3 2" xfId="36395" xr:uid="{00000000-0005-0000-0000-0000698E0000}"/>
    <cellStyle name="Percent 4 3 8 3 3 3" xfId="36396" xr:uid="{00000000-0005-0000-0000-00006A8E0000}"/>
    <cellStyle name="Percent 4 3 8 3 3 4" xfId="36397" xr:uid="{00000000-0005-0000-0000-00006B8E0000}"/>
    <cellStyle name="Percent 4 3 8 3 4" xfId="36398" xr:uid="{00000000-0005-0000-0000-00006C8E0000}"/>
    <cellStyle name="Percent 4 3 8 3 5" xfId="36399" xr:uid="{00000000-0005-0000-0000-00006D8E0000}"/>
    <cellStyle name="Percent 4 3 8 3 6" xfId="36400" xr:uid="{00000000-0005-0000-0000-00006E8E0000}"/>
    <cellStyle name="Percent 4 3 8 4" xfId="36401" xr:uid="{00000000-0005-0000-0000-00006F8E0000}"/>
    <cellStyle name="Percent 4 3 8 4 2" xfId="36402" xr:uid="{00000000-0005-0000-0000-0000708E0000}"/>
    <cellStyle name="Percent 4 3 8 4 3" xfId="36403" xr:uid="{00000000-0005-0000-0000-0000718E0000}"/>
    <cellStyle name="Percent 4 3 8 4 4" xfId="36404" xr:uid="{00000000-0005-0000-0000-0000728E0000}"/>
    <cellStyle name="Percent 4 3 8 5" xfId="36405" xr:uid="{00000000-0005-0000-0000-0000738E0000}"/>
    <cellStyle name="Percent 4 3 8 5 2" xfId="36406" xr:uid="{00000000-0005-0000-0000-0000748E0000}"/>
    <cellStyle name="Percent 4 3 8 5 3" xfId="36407" xr:uid="{00000000-0005-0000-0000-0000758E0000}"/>
    <cellStyle name="Percent 4 3 8 5 4" xfId="36408" xr:uid="{00000000-0005-0000-0000-0000768E0000}"/>
    <cellStyle name="Percent 4 3 8 6" xfId="36409" xr:uid="{00000000-0005-0000-0000-0000778E0000}"/>
    <cellStyle name="Percent 4 3 8 7" xfId="36410" xr:uid="{00000000-0005-0000-0000-0000788E0000}"/>
    <cellStyle name="Percent 4 3 8 8" xfId="36411" xr:uid="{00000000-0005-0000-0000-0000798E0000}"/>
    <cellStyle name="Percent 4 3 9" xfId="36412" xr:uid="{00000000-0005-0000-0000-00007A8E0000}"/>
    <cellStyle name="Percent 4 3 9 2" xfId="36413" xr:uid="{00000000-0005-0000-0000-00007B8E0000}"/>
    <cellStyle name="Percent 4 3 9 2 2" xfId="36414" xr:uid="{00000000-0005-0000-0000-00007C8E0000}"/>
    <cellStyle name="Percent 4 3 9 2 3" xfId="36415" xr:uid="{00000000-0005-0000-0000-00007D8E0000}"/>
    <cellStyle name="Percent 4 3 9 2 4" xfId="36416" xr:uid="{00000000-0005-0000-0000-00007E8E0000}"/>
    <cellStyle name="Percent 4 3 9 3" xfId="36417" xr:uid="{00000000-0005-0000-0000-00007F8E0000}"/>
    <cellStyle name="Percent 4 3 9 3 2" xfId="36418" xr:uid="{00000000-0005-0000-0000-0000808E0000}"/>
    <cellStyle name="Percent 4 3 9 3 3" xfId="36419" xr:uid="{00000000-0005-0000-0000-0000818E0000}"/>
    <cellStyle name="Percent 4 3 9 3 4" xfId="36420" xr:uid="{00000000-0005-0000-0000-0000828E0000}"/>
    <cellStyle name="Percent 4 3 9 4" xfId="36421" xr:uid="{00000000-0005-0000-0000-0000838E0000}"/>
    <cellStyle name="Percent 4 3 9 5" xfId="36422" xr:uid="{00000000-0005-0000-0000-0000848E0000}"/>
    <cellStyle name="Percent 4 3 9 6" xfId="36423" xr:uid="{00000000-0005-0000-0000-0000858E0000}"/>
    <cellStyle name="Percent 4 4" xfId="36424" xr:uid="{00000000-0005-0000-0000-0000868E0000}"/>
    <cellStyle name="Percent 4 4 10" xfId="36425" xr:uid="{00000000-0005-0000-0000-0000878E0000}"/>
    <cellStyle name="Percent 4 4 10 2" xfId="36426" xr:uid="{00000000-0005-0000-0000-0000888E0000}"/>
    <cellStyle name="Percent 4 4 10 2 2" xfId="36427" xr:uid="{00000000-0005-0000-0000-0000898E0000}"/>
    <cellStyle name="Percent 4 4 10 2 3" xfId="36428" xr:uid="{00000000-0005-0000-0000-00008A8E0000}"/>
    <cellStyle name="Percent 4 4 10 2 4" xfId="36429" xr:uid="{00000000-0005-0000-0000-00008B8E0000}"/>
    <cellStyle name="Percent 4 4 10 3" xfId="36430" xr:uid="{00000000-0005-0000-0000-00008C8E0000}"/>
    <cellStyle name="Percent 4 4 10 3 2" xfId="36431" xr:uid="{00000000-0005-0000-0000-00008D8E0000}"/>
    <cellStyle name="Percent 4 4 10 3 3" xfId="36432" xr:uid="{00000000-0005-0000-0000-00008E8E0000}"/>
    <cellStyle name="Percent 4 4 10 3 4" xfId="36433" xr:uid="{00000000-0005-0000-0000-00008F8E0000}"/>
    <cellStyle name="Percent 4 4 10 4" xfId="36434" xr:uid="{00000000-0005-0000-0000-0000908E0000}"/>
    <cellStyle name="Percent 4 4 10 5" xfId="36435" xr:uid="{00000000-0005-0000-0000-0000918E0000}"/>
    <cellStyle name="Percent 4 4 10 6" xfId="36436" xr:uid="{00000000-0005-0000-0000-0000928E0000}"/>
    <cellStyle name="Percent 4 4 11" xfId="36437" xr:uid="{00000000-0005-0000-0000-0000938E0000}"/>
    <cellStyle name="Percent 4 4 11 2" xfId="36438" xr:uid="{00000000-0005-0000-0000-0000948E0000}"/>
    <cellStyle name="Percent 4 4 11 3" xfId="36439" xr:uid="{00000000-0005-0000-0000-0000958E0000}"/>
    <cellStyle name="Percent 4 4 11 4" xfId="36440" xr:uid="{00000000-0005-0000-0000-0000968E0000}"/>
    <cellStyle name="Percent 4 4 12" xfId="36441" xr:uid="{00000000-0005-0000-0000-0000978E0000}"/>
    <cellStyle name="Percent 4 4 12 2" xfId="36442" xr:uid="{00000000-0005-0000-0000-0000988E0000}"/>
    <cellStyle name="Percent 4 4 12 3" xfId="36443" xr:uid="{00000000-0005-0000-0000-0000998E0000}"/>
    <cellStyle name="Percent 4 4 12 4" xfId="36444" xr:uid="{00000000-0005-0000-0000-00009A8E0000}"/>
    <cellStyle name="Percent 4 4 13" xfId="36445" xr:uid="{00000000-0005-0000-0000-00009B8E0000}"/>
    <cellStyle name="Percent 4 4 13 2" xfId="36446" xr:uid="{00000000-0005-0000-0000-00009C8E0000}"/>
    <cellStyle name="Percent 4 4 13 3" xfId="36447" xr:uid="{00000000-0005-0000-0000-00009D8E0000}"/>
    <cellStyle name="Percent 4 4 13 4" xfId="36448" xr:uid="{00000000-0005-0000-0000-00009E8E0000}"/>
    <cellStyle name="Percent 4 4 14" xfId="36449" xr:uid="{00000000-0005-0000-0000-00009F8E0000}"/>
    <cellStyle name="Percent 4 4 15" xfId="36450" xr:uid="{00000000-0005-0000-0000-0000A08E0000}"/>
    <cellStyle name="Percent 4 4 16" xfId="36451" xr:uid="{00000000-0005-0000-0000-0000A18E0000}"/>
    <cellStyle name="Percent 4 4 17" xfId="36452" xr:uid="{00000000-0005-0000-0000-0000A28E0000}"/>
    <cellStyle name="Percent 4 4 18" xfId="36453" xr:uid="{00000000-0005-0000-0000-0000A38E0000}"/>
    <cellStyle name="Percent 4 4 2" xfId="36454" xr:uid="{00000000-0005-0000-0000-0000A48E0000}"/>
    <cellStyle name="Percent 4 4 2 10" xfId="36455" xr:uid="{00000000-0005-0000-0000-0000A58E0000}"/>
    <cellStyle name="Percent 4 4 2 10 2" xfId="36456" xr:uid="{00000000-0005-0000-0000-0000A68E0000}"/>
    <cellStyle name="Percent 4 4 2 10 3" xfId="36457" xr:uid="{00000000-0005-0000-0000-0000A78E0000}"/>
    <cellStyle name="Percent 4 4 2 10 4" xfId="36458" xr:uid="{00000000-0005-0000-0000-0000A88E0000}"/>
    <cellStyle name="Percent 4 4 2 11" xfId="36459" xr:uid="{00000000-0005-0000-0000-0000A98E0000}"/>
    <cellStyle name="Percent 4 4 2 11 2" xfId="36460" xr:uid="{00000000-0005-0000-0000-0000AA8E0000}"/>
    <cellStyle name="Percent 4 4 2 11 3" xfId="36461" xr:uid="{00000000-0005-0000-0000-0000AB8E0000}"/>
    <cellStyle name="Percent 4 4 2 11 4" xfId="36462" xr:uid="{00000000-0005-0000-0000-0000AC8E0000}"/>
    <cellStyle name="Percent 4 4 2 12" xfId="36463" xr:uid="{00000000-0005-0000-0000-0000AD8E0000}"/>
    <cellStyle name="Percent 4 4 2 12 2" xfId="36464" xr:uid="{00000000-0005-0000-0000-0000AE8E0000}"/>
    <cellStyle name="Percent 4 4 2 12 3" xfId="36465" xr:uid="{00000000-0005-0000-0000-0000AF8E0000}"/>
    <cellStyle name="Percent 4 4 2 12 4" xfId="36466" xr:uid="{00000000-0005-0000-0000-0000B08E0000}"/>
    <cellStyle name="Percent 4 4 2 13" xfId="36467" xr:uid="{00000000-0005-0000-0000-0000B18E0000}"/>
    <cellStyle name="Percent 4 4 2 14" xfId="36468" xr:uid="{00000000-0005-0000-0000-0000B28E0000}"/>
    <cellStyle name="Percent 4 4 2 15" xfId="36469" xr:uid="{00000000-0005-0000-0000-0000B38E0000}"/>
    <cellStyle name="Percent 4 4 2 16" xfId="36470" xr:uid="{00000000-0005-0000-0000-0000B48E0000}"/>
    <cellStyle name="Percent 4 4 2 17" xfId="36471" xr:uid="{00000000-0005-0000-0000-0000B58E0000}"/>
    <cellStyle name="Percent 4 4 2 2" xfId="36472" xr:uid="{00000000-0005-0000-0000-0000B68E0000}"/>
    <cellStyle name="Percent 4 4 2 2 10" xfId="36473" xr:uid="{00000000-0005-0000-0000-0000B78E0000}"/>
    <cellStyle name="Percent 4 4 2 2 10 2" xfId="36474" xr:uid="{00000000-0005-0000-0000-0000B88E0000}"/>
    <cellStyle name="Percent 4 4 2 2 10 3" xfId="36475" xr:uid="{00000000-0005-0000-0000-0000B98E0000}"/>
    <cellStyle name="Percent 4 4 2 2 10 4" xfId="36476" xr:uid="{00000000-0005-0000-0000-0000BA8E0000}"/>
    <cellStyle name="Percent 4 4 2 2 11" xfId="36477" xr:uid="{00000000-0005-0000-0000-0000BB8E0000}"/>
    <cellStyle name="Percent 4 4 2 2 12" xfId="36478" xr:uid="{00000000-0005-0000-0000-0000BC8E0000}"/>
    <cellStyle name="Percent 4 4 2 2 13" xfId="36479" xr:uid="{00000000-0005-0000-0000-0000BD8E0000}"/>
    <cellStyle name="Percent 4 4 2 2 2" xfId="36480" xr:uid="{00000000-0005-0000-0000-0000BE8E0000}"/>
    <cellStyle name="Percent 4 4 2 2 2 10" xfId="36481" xr:uid="{00000000-0005-0000-0000-0000BF8E0000}"/>
    <cellStyle name="Percent 4 4 2 2 2 11" xfId="36482" xr:uid="{00000000-0005-0000-0000-0000C08E0000}"/>
    <cellStyle name="Percent 4 4 2 2 2 12" xfId="36483" xr:uid="{00000000-0005-0000-0000-0000C18E0000}"/>
    <cellStyle name="Percent 4 4 2 2 2 2" xfId="36484" xr:uid="{00000000-0005-0000-0000-0000C28E0000}"/>
    <cellStyle name="Percent 4 4 2 2 2 2 10" xfId="36485" xr:uid="{00000000-0005-0000-0000-0000C38E0000}"/>
    <cellStyle name="Percent 4 4 2 2 2 2 2" xfId="36486" xr:uid="{00000000-0005-0000-0000-0000C48E0000}"/>
    <cellStyle name="Percent 4 4 2 2 2 2 2 2" xfId="36487" xr:uid="{00000000-0005-0000-0000-0000C58E0000}"/>
    <cellStyle name="Percent 4 4 2 2 2 2 2 2 2" xfId="36488" xr:uid="{00000000-0005-0000-0000-0000C68E0000}"/>
    <cellStyle name="Percent 4 4 2 2 2 2 2 2 2 2" xfId="36489" xr:uid="{00000000-0005-0000-0000-0000C78E0000}"/>
    <cellStyle name="Percent 4 4 2 2 2 2 2 2 2 3" xfId="36490" xr:uid="{00000000-0005-0000-0000-0000C88E0000}"/>
    <cellStyle name="Percent 4 4 2 2 2 2 2 2 2 4" xfId="36491" xr:uid="{00000000-0005-0000-0000-0000C98E0000}"/>
    <cellStyle name="Percent 4 4 2 2 2 2 2 2 3" xfId="36492" xr:uid="{00000000-0005-0000-0000-0000CA8E0000}"/>
    <cellStyle name="Percent 4 4 2 2 2 2 2 2 3 2" xfId="36493" xr:uid="{00000000-0005-0000-0000-0000CB8E0000}"/>
    <cellStyle name="Percent 4 4 2 2 2 2 2 2 3 3" xfId="36494" xr:uid="{00000000-0005-0000-0000-0000CC8E0000}"/>
    <cellStyle name="Percent 4 4 2 2 2 2 2 2 3 4" xfId="36495" xr:uid="{00000000-0005-0000-0000-0000CD8E0000}"/>
    <cellStyle name="Percent 4 4 2 2 2 2 2 2 4" xfId="36496" xr:uid="{00000000-0005-0000-0000-0000CE8E0000}"/>
    <cellStyle name="Percent 4 4 2 2 2 2 2 2 5" xfId="36497" xr:uid="{00000000-0005-0000-0000-0000CF8E0000}"/>
    <cellStyle name="Percent 4 4 2 2 2 2 2 2 6" xfId="36498" xr:uid="{00000000-0005-0000-0000-0000D08E0000}"/>
    <cellStyle name="Percent 4 4 2 2 2 2 2 3" xfId="36499" xr:uid="{00000000-0005-0000-0000-0000D18E0000}"/>
    <cellStyle name="Percent 4 4 2 2 2 2 2 3 2" xfId="36500" xr:uid="{00000000-0005-0000-0000-0000D28E0000}"/>
    <cellStyle name="Percent 4 4 2 2 2 2 2 3 2 2" xfId="36501" xr:uid="{00000000-0005-0000-0000-0000D38E0000}"/>
    <cellStyle name="Percent 4 4 2 2 2 2 2 3 2 3" xfId="36502" xr:uid="{00000000-0005-0000-0000-0000D48E0000}"/>
    <cellStyle name="Percent 4 4 2 2 2 2 2 3 2 4" xfId="36503" xr:uid="{00000000-0005-0000-0000-0000D58E0000}"/>
    <cellStyle name="Percent 4 4 2 2 2 2 2 3 3" xfId="36504" xr:uid="{00000000-0005-0000-0000-0000D68E0000}"/>
    <cellStyle name="Percent 4 4 2 2 2 2 2 3 3 2" xfId="36505" xr:uid="{00000000-0005-0000-0000-0000D78E0000}"/>
    <cellStyle name="Percent 4 4 2 2 2 2 2 3 3 3" xfId="36506" xr:uid="{00000000-0005-0000-0000-0000D88E0000}"/>
    <cellStyle name="Percent 4 4 2 2 2 2 2 3 3 4" xfId="36507" xr:uid="{00000000-0005-0000-0000-0000D98E0000}"/>
    <cellStyle name="Percent 4 4 2 2 2 2 2 3 4" xfId="36508" xr:uid="{00000000-0005-0000-0000-0000DA8E0000}"/>
    <cellStyle name="Percent 4 4 2 2 2 2 2 3 5" xfId="36509" xr:uid="{00000000-0005-0000-0000-0000DB8E0000}"/>
    <cellStyle name="Percent 4 4 2 2 2 2 2 3 6" xfId="36510" xr:uid="{00000000-0005-0000-0000-0000DC8E0000}"/>
    <cellStyle name="Percent 4 4 2 2 2 2 2 4" xfId="36511" xr:uid="{00000000-0005-0000-0000-0000DD8E0000}"/>
    <cellStyle name="Percent 4 4 2 2 2 2 2 4 2" xfId="36512" xr:uid="{00000000-0005-0000-0000-0000DE8E0000}"/>
    <cellStyle name="Percent 4 4 2 2 2 2 2 4 3" xfId="36513" xr:uid="{00000000-0005-0000-0000-0000DF8E0000}"/>
    <cellStyle name="Percent 4 4 2 2 2 2 2 4 4" xfId="36514" xr:uid="{00000000-0005-0000-0000-0000E08E0000}"/>
    <cellStyle name="Percent 4 4 2 2 2 2 2 5" xfId="36515" xr:uid="{00000000-0005-0000-0000-0000E18E0000}"/>
    <cellStyle name="Percent 4 4 2 2 2 2 2 5 2" xfId="36516" xr:uid="{00000000-0005-0000-0000-0000E28E0000}"/>
    <cellStyle name="Percent 4 4 2 2 2 2 2 5 3" xfId="36517" xr:uid="{00000000-0005-0000-0000-0000E38E0000}"/>
    <cellStyle name="Percent 4 4 2 2 2 2 2 5 4" xfId="36518" xr:uid="{00000000-0005-0000-0000-0000E48E0000}"/>
    <cellStyle name="Percent 4 4 2 2 2 2 2 6" xfId="36519" xr:uid="{00000000-0005-0000-0000-0000E58E0000}"/>
    <cellStyle name="Percent 4 4 2 2 2 2 2 7" xfId="36520" xr:uid="{00000000-0005-0000-0000-0000E68E0000}"/>
    <cellStyle name="Percent 4 4 2 2 2 2 2 8" xfId="36521" xr:uid="{00000000-0005-0000-0000-0000E78E0000}"/>
    <cellStyle name="Percent 4 4 2 2 2 2 3" xfId="36522" xr:uid="{00000000-0005-0000-0000-0000E88E0000}"/>
    <cellStyle name="Percent 4 4 2 2 2 2 3 2" xfId="36523" xr:uid="{00000000-0005-0000-0000-0000E98E0000}"/>
    <cellStyle name="Percent 4 4 2 2 2 2 3 2 2" xfId="36524" xr:uid="{00000000-0005-0000-0000-0000EA8E0000}"/>
    <cellStyle name="Percent 4 4 2 2 2 2 3 2 2 2" xfId="36525" xr:uid="{00000000-0005-0000-0000-0000EB8E0000}"/>
    <cellStyle name="Percent 4 4 2 2 2 2 3 2 2 3" xfId="36526" xr:uid="{00000000-0005-0000-0000-0000EC8E0000}"/>
    <cellStyle name="Percent 4 4 2 2 2 2 3 2 2 4" xfId="36527" xr:uid="{00000000-0005-0000-0000-0000ED8E0000}"/>
    <cellStyle name="Percent 4 4 2 2 2 2 3 2 3" xfId="36528" xr:uid="{00000000-0005-0000-0000-0000EE8E0000}"/>
    <cellStyle name="Percent 4 4 2 2 2 2 3 2 3 2" xfId="36529" xr:uid="{00000000-0005-0000-0000-0000EF8E0000}"/>
    <cellStyle name="Percent 4 4 2 2 2 2 3 2 3 3" xfId="36530" xr:uid="{00000000-0005-0000-0000-0000F08E0000}"/>
    <cellStyle name="Percent 4 4 2 2 2 2 3 2 3 4" xfId="36531" xr:uid="{00000000-0005-0000-0000-0000F18E0000}"/>
    <cellStyle name="Percent 4 4 2 2 2 2 3 2 4" xfId="36532" xr:uid="{00000000-0005-0000-0000-0000F28E0000}"/>
    <cellStyle name="Percent 4 4 2 2 2 2 3 2 5" xfId="36533" xr:uid="{00000000-0005-0000-0000-0000F38E0000}"/>
    <cellStyle name="Percent 4 4 2 2 2 2 3 2 6" xfId="36534" xr:uid="{00000000-0005-0000-0000-0000F48E0000}"/>
    <cellStyle name="Percent 4 4 2 2 2 2 3 3" xfId="36535" xr:uid="{00000000-0005-0000-0000-0000F58E0000}"/>
    <cellStyle name="Percent 4 4 2 2 2 2 3 3 2" xfId="36536" xr:uid="{00000000-0005-0000-0000-0000F68E0000}"/>
    <cellStyle name="Percent 4 4 2 2 2 2 3 3 2 2" xfId="36537" xr:uid="{00000000-0005-0000-0000-0000F78E0000}"/>
    <cellStyle name="Percent 4 4 2 2 2 2 3 3 2 3" xfId="36538" xr:uid="{00000000-0005-0000-0000-0000F88E0000}"/>
    <cellStyle name="Percent 4 4 2 2 2 2 3 3 2 4" xfId="36539" xr:uid="{00000000-0005-0000-0000-0000F98E0000}"/>
    <cellStyle name="Percent 4 4 2 2 2 2 3 3 3" xfId="36540" xr:uid="{00000000-0005-0000-0000-0000FA8E0000}"/>
    <cellStyle name="Percent 4 4 2 2 2 2 3 3 3 2" xfId="36541" xr:uid="{00000000-0005-0000-0000-0000FB8E0000}"/>
    <cellStyle name="Percent 4 4 2 2 2 2 3 3 3 3" xfId="36542" xr:uid="{00000000-0005-0000-0000-0000FC8E0000}"/>
    <cellStyle name="Percent 4 4 2 2 2 2 3 3 3 4" xfId="36543" xr:uid="{00000000-0005-0000-0000-0000FD8E0000}"/>
    <cellStyle name="Percent 4 4 2 2 2 2 3 3 4" xfId="36544" xr:uid="{00000000-0005-0000-0000-0000FE8E0000}"/>
    <cellStyle name="Percent 4 4 2 2 2 2 3 3 5" xfId="36545" xr:uid="{00000000-0005-0000-0000-0000FF8E0000}"/>
    <cellStyle name="Percent 4 4 2 2 2 2 3 3 6" xfId="36546" xr:uid="{00000000-0005-0000-0000-0000008F0000}"/>
    <cellStyle name="Percent 4 4 2 2 2 2 3 4" xfId="36547" xr:uid="{00000000-0005-0000-0000-0000018F0000}"/>
    <cellStyle name="Percent 4 4 2 2 2 2 3 4 2" xfId="36548" xr:uid="{00000000-0005-0000-0000-0000028F0000}"/>
    <cellStyle name="Percent 4 4 2 2 2 2 3 4 3" xfId="36549" xr:uid="{00000000-0005-0000-0000-0000038F0000}"/>
    <cellStyle name="Percent 4 4 2 2 2 2 3 4 4" xfId="36550" xr:uid="{00000000-0005-0000-0000-0000048F0000}"/>
    <cellStyle name="Percent 4 4 2 2 2 2 3 5" xfId="36551" xr:uid="{00000000-0005-0000-0000-0000058F0000}"/>
    <cellStyle name="Percent 4 4 2 2 2 2 3 5 2" xfId="36552" xr:uid="{00000000-0005-0000-0000-0000068F0000}"/>
    <cellStyle name="Percent 4 4 2 2 2 2 3 5 3" xfId="36553" xr:uid="{00000000-0005-0000-0000-0000078F0000}"/>
    <cellStyle name="Percent 4 4 2 2 2 2 3 5 4" xfId="36554" xr:uid="{00000000-0005-0000-0000-0000088F0000}"/>
    <cellStyle name="Percent 4 4 2 2 2 2 3 6" xfId="36555" xr:uid="{00000000-0005-0000-0000-0000098F0000}"/>
    <cellStyle name="Percent 4 4 2 2 2 2 3 7" xfId="36556" xr:uid="{00000000-0005-0000-0000-00000A8F0000}"/>
    <cellStyle name="Percent 4 4 2 2 2 2 3 8" xfId="36557" xr:uid="{00000000-0005-0000-0000-00000B8F0000}"/>
    <cellStyle name="Percent 4 4 2 2 2 2 4" xfId="36558" xr:uid="{00000000-0005-0000-0000-00000C8F0000}"/>
    <cellStyle name="Percent 4 4 2 2 2 2 4 2" xfId="36559" xr:uid="{00000000-0005-0000-0000-00000D8F0000}"/>
    <cellStyle name="Percent 4 4 2 2 2 2 4 2 2" xfId="36560" xr:uid="{00000000-0005-0000-0000-00000E8F0000}"/>
    <cellStyle name="Percent 4 4 2 2 2 2 4 2 3" xfId="36561" xr:uid="{00000000-0005-0000-0000-00000F8F0000}"/>
    <cellStyle name="Percent 4 4 2 2 2 2 4 2 4" xfId="36562" xr:uid="{00000000-0005-0000-0000-0000108F0000}"/>
    <cellStyle name="Percent 4 4 2 2 2 2 4 3" xfId="36563" xr:uid="{00000000-0005-0000-0000-0000118F0000}"/>
    <cellStyle name="Percent 4 4 2 2 2 2 4 3 2" xfId="36564" xr:uid="{00000000-0005-0000-0000-0000128F0000}"/>
    <cellStyle name="Percent 4 4 2 2 2 2 4 3 3" xfId="36565" xr:uid="{00000000-0005-0000-0000-0000138F0000}"/>
    <cellStyle name="Percent 4 4 2 2 2 2 4 3 4" xfId="36566" xr:uid="{00000000-0005-0000-0000-0000148F0000}"/>
    <cellStyle name="Percent 4 4 2 2 2 2 4 4" xfId="36567" xr:uid="{00000000-0005-0000-0000-0000158F0000}"/>
    <cellStyle name="Percent 4 4 2 2 2 2 4 5" xfId="36568" xr:uid="{00000000-0005-0000-0000-0000168F0000}"/>
    <cellStyle name="Percent 4 4 2 2 2 2 4 6" xfId="36569" xr:uid="{00000000-0005-0000-0000-0000178F0000}"/>
    <cellStyle name="Percent 4 4 2 2 2 2 5" xfId="36570" xr:uid="{00000000-0005-0000-0000-0000188F0000}"/>
    <cellStyle name="Percent 4 4 2 2 2 2 5 2" xfId="36571" xr:uid="{00000000-0005-0000-0000-0000198F0000}"/>
    <cellStyle name="Percent 4 4 2 2 2 2 5 2 2" xfId="36572" xr:uid="{00000000-0005-0000-0000-00001A8F0000}"/>
    <cellStyle name="Percent 4 4 2 2 2 2 5 2 3" xfId="36573" xr:uid="{00000000-0005-0000-0000-00001B8F0000}"/>
    <cellStyle name="Percent 4 4 2 2 2 2 5 2 4" xfId="36574" xr:uid="{00000000-0005-0000-0000-00001C8F0000}"/>
    <cellStyle name="Percent 4 4 2 2 2 2 5 3" xfId="36575" xr:uid="{00000000-0005-0000-0000-00001D8F0000}"/>
    <cellStyle name="Percent 4 4 2 2 2 2 5 3 2" xfId="36576" xr:uid="{00000000-0005-0000-0000-00001E8F0000}"/>
    <cellStyle name="Percent 4 4 2 2 2 2 5 3 3" xfId="36577" xr:uid="{00000000-0005-0000-0000-00001F8F0000}"/>
    <cellStyle name="Percent 4 4 2 2 2 2 5 3 4" xfId="36578" xr:uid="{00000000-0005-0000-0000-0000208F0000}"/>
    <cellStyle name="Percent 4 4 2 2 2 2 5 4" xfId="36579" xr:uid="{00000000-0005-0000-0000-0000218F0000}"/>
    <cellStyle name="Percent 4 4 2 2 2 2 5 5" xfId="36580" xr:uid="{00000000-0005-0000-0000-0000228F0000}"/>
    <cellStyle name="Percent 4 4 2 2 2 2 5 6" xfId="36581" xr:uid="{00000000-0005-0000-0000-0000238F0000}"/>
    <cellStyle name="Percent 4 4 2 2 2 2 6" xfId="36582" xr:uid="{00000000-0005-0000-0000-0000248F0000}"/>
    <cellStyle name="Percent 4 4 2 2 2 2 6 2" xfId="36583" xr:uid="{00000000-0005-0000-0000-0000258F0000}"/>
    <cellStyle name="Percent 4 4 2 2 2 2 6 3" xfId="36584" xr:uid="{00000000-0005-0000-0000-0000268F0000}"/>
    <cellStyle name="Percent 4 4 2 2 2 2 6 4" xfId="36585" xr:uid="{00000000-0005-0000-0000-0000278F0000}"/>
    <cellStyle name="Percent 4 4 2 2 2 2 7" xfId="36586" xr:uid="{00000000-0005-0000-0000-0000288F0000}"/>
    <cellStyle name="Percent 4 4 2 2 2 2 7 2" xfId="36587" xr:uid="{00000000-0005-0000-0000-0000298F0000}"/>
    <cellStyle name="Percent 4 4 2 2 2 2 7 3" xfId="36588" xr:uid="{00000000-0005-0000-0000-00002A8F0000}"/>
    <cellStyle name="Percent 4 4 2 2 2 2 7 4" xfId="36589" xr:uid="{00000000-0005-0000-0000-00002B8F0000}"/>
    <cellStyle name="Percent 4 4 2 2 2 2 8" xfId="36590" xr:uid="{00000000-0005-0000-0000-00002C8F0000}"/>
    <cellStyle name="Percent 4 4 2 2 2 2 9" xfId="36591" xr:uid="{00000000-0005-0000-0000-00002D8F0000}"/>
    <cellStyle name="Percent 4 4 2 2 2 3" xfId="36592" xr:uid="{00000000-0005-0000-0000-00002E8F0000}"/>
    <cellStyle name="Percent 4 4 2 2 2 3 2" xfId="36593" xr:uid="{00000000-0005-0000-0000-00002F8F0000}"/>
    <cellStyle name="Percent 4 4 2 2 2 3 2 2" xfId="36594" xr:uid="{00000000-0005-0000-0000-0000308F0000}"/>
    <cellStyle name="Percent 4 4 2 2 2 3 2 2 2" xfId="36595" xr:uid="{00000000-0005-0000-0000-0000318F0000}"/>
    <cellStyle name="Percent 4 4 2 2 2 3 2 2 3" xfId="36596" xr:uid="{00000000-0005-0000-0000-0000328F0000}"/>
    <cellStyle name="Percent 4 4 2 2 2 3 2 2 4" xfId="36597" xr:uid="{00000000-0005-0000-0000-0000338F0000}"/>
    <cellStyle name="Percent 4 4 2 2 2 3 2 3" xfId="36598" xr:uid="{00000000-0005-0000-0000-0000348F0000}"/>
    <cellStyle name="Percent 4 4 2 2 2 3 2 3 2" xfId="36599" xr:uid="{00000000-0005-0000-0000-0000358F0000}"/>
    <cellStyle name="Percent 4 4 2 2 2 3 2 3 3" xfId="36600" xr:uid="{00000000-0005-0000-0000-0000368F0000}"/>
    <cellStyle name="Percent 4 4 2 2 2 3 2 3 4" xfId="36601" xr:uid="{00000000-0005-0000-0000-0000378F0000}"/>
    <cellStyle name="Percent 4 4 2 2 2 3 2 4" xfId="36602" xr:uid="{00000000-0005-0000-0000-0000388F0000}"/>
    <cellStyle name="Percent 4 4 2 2 2 3 2 5" xfId="36603" xr:uid="{00000000-0005-0000-0000-0000398F0000}"/>
    <cellStyle name="Percent 4 4 2 2 2 3 2 6" xfId="36604" xr:uid="{00000000-0005-0000-0000-00003A8F0000}"/>
    <cellStyle name="Percent 4 4 2 2 2 3 3" xfId="36605" xr:uid="{00000000-0005-0000-0000-00003B8F0000}"/>
    <cellStyle name="Percent 4 4 2 2 2 3 3 2" xfId="36606" xr:uid="{00000000-0005-0000-0000-00003C8F0000}"/>
    <cellStyle name="Percent 4 4 2 2 2 3 3 2 2" xfId="36607" xr:uid="{00000000-0005-0000-0000-00003D8F0000}"/>
    <cellStyle name="Percent 4 4 2 2 2 3 3 2 3" xfId="36608" xr:uid="{00000000-0005-0000-0000-00003E8F0000}"/>
    <cellStyle name="Percent 4 4 2 2 2 3 3 2 4" xfId="36609" xr:uid="{00000000-0005-0000-0000-00003F8F0000}"/>
    <cellStyle name="Percent 4 4 2 2 2 3 3 3" xfId="36610" xr:uid="{00000000-0005-0000-0000-0000408F0000}"/>
    <cellStyle name="Percent 4 4 2 2 2 3 3 3 2" xfId="36611" xr:uid="{00000000-0005-0000-0000-0000418F0000}"/>
    <cellStyle name="Percent 4 4 2 2 2 3 3 3 3" xfId="36612" xr:uid="{00000000-0005-0000-0000-0000428F0000}"/>
    <cellStyle name="Percent 4 4 2 2 2 3 3 3 4" xfId="36613" xr:uid="{00000000-0005-0000-0000-0000438F0000}"/>
    <cellStyle name="Percent 4 4 2 2 2 3 3 4" xfId="36614" xr:uid="{00000000-0005-0000-0000-0000448F0000}"/>
    <cellStyle name="Percent 4 4 2 2 2 3 3 5" xfId="36615" xr:uid="{00000000-0005-0000-0000-0000458F0000}"/>
    <cellStyle name="Percent 4 4 2 2 2 3 3 6" xfId="36616" xr:uid="{00000000-0005-0000-0000-0000468F0000}"/>
    <cellStyle name="Percent 4 4 2 2 2 3 4" xfId="36617" xr:uid="{00000000-0005-0000-0000-0000478F0000}"/>
    <cellStyle name="Percent 4 4 2 2 2 3 4 2" xfId="36618" xr:uid="{00000000-0005-0000-0000-0000488F0000}"/>
    <cellStyle name="Percent 4 4 2 2 2 3 4 3" xfId="36619" xr:uid="{00000000-0005-0000-0000-0000498F0000}"/>
    <cellStyle name="Percent 4 4 2 2 2 3 4 4" xfId="36620" xr:uid="{00000000-0005-0000-0000-00004A8F0000}"/>
    <cellStyle name="Percent 4 4 2 2 2 3 5" xfId="36621" xr:uid="{00000000-0005-0000-0000-00004B8F0000}"/>
    <cellStyle name="Percent 4 4 2 2 2 3 5 2" xfId="36622" xr:uid="{00000000-0005-0000-0000-00004C8F0000}"/>
    <cellStyle name="Percent 4 4 2 2 2 3 5 3" xfId="36623" xr:uid="{00000000-0005-0000-0000-00004D8F0000}"/>
    <cellStyle name="Percent 4 4 2 2 2 3 5 4" xfId="36624" xr:uid="{00000000-0005-0000-0000-00004E8F0000}"/>
    <cellStyle name="Percent 4 4 2 2 2 3 6" xfId="36625" xr:uid="{00000000-0005-0000-0000-00004F8F0000}"/>
    <cellStyle name="Percent 4 4 2 2 2 3 7" xfId="36626" xr:uid="{00000000-0005-0000-0000-0000508F0000}"/>
    <cellStyle name="Percent 4 4 2 2 2 3 8" xfId="36627" xr:uid="{00000000-0005-0000-0000-0000518F0000}"/>
    <cellStyle name="Percent 4 4 2 2 2 4" xfId="36628" xr:uid="{00000000-0005-0000-0000-0000528F0000}"/>
    <cellStyle name="Percent 4 4 2 2 2 4 2" xfId="36629" xr:uid="{00000000-0005-0000-0000-0000538F0000}"/>
    <cellStyle name="Percent 4 4 2 2 2 4 2 2" xfId="36630" xr:uid="{00000000-0005-0000-0000-0000548F0000}"/>
    <cellStyle name="Percent 4 4 2 2 2 4 2 2 2" xfId="36631" xr:uid="{00000000-0005-0000-0000-0000558F0000}"/>
    <cellStyle name="Percent 4 4 2 2 2 4 2 2 3" xfId="36632" xr:uid="{00000000-0005-0000-0000-0000568F0000}"/>
    <cellStyle name="Percent 4 4 2 2 2 4 2 2 4" xfId="36633" xr:uid="{00000000-0005-0000-0000-0000578F0000}"/>
    <cellStyle name="Percent 4 4 2 2 2 4 2 3" xfId="36634" xr:uid="{00000000-0005-0000-0000-0000588F0000}"/>
    <cellStyle name="Percent 4 4 2 2 2 4 2 3 2" xfId="36635" xr:uid="{00000000-0005-0000-0000-0000598F0000}"/>
    <cellStyle name="Percent 4 4 2 2 2 4 2 3 3" xfId="36636" xr:uid="{00000000-0005-0000-0000-00005A8F0000}"/>
    <cellStyle name="Percent 4 4 2 2 2 4 2 3 4" xfId="36637" xr:uid="{00000000-0005-0000-0000-00005B8F0000}"/>
    <cellStyle name="Percent 4 4 2 2 2 4 2 4" xfId="36638" xr:uid="{00000000-0005-0000-0000-00005C8F0000}"/>
    <cellStyle name="Percent 4 4 2 2 2 4 2 5" xfId="36639" xr:uid="{00000000-0005-0000-0000-00005D8F0000}"/>
    <cellStyle name="Percent 4 4 2 2 2 4 2 6" xfId="36640" xr:uid="{00000000-0005-0000-0000-00005E8F0000}"/>
    <cellStyle name="Percent 4 4 2 2 2 4 3" xfId="36641" xr:uid="{00000000-0005-0000-0000-00005F8F0000}"/>
    <cellStyle name="Percent 4 4 2 2 2 4 3 2" xfId="36642" xr:uid="{00000000-0005-0000-0000-0000608F0000}"/>
    <cellStyle name="Percent 4 4 2 2 2 4 3 2 2" xfId="36643" xr:uid="{00000000-0005-0000-0000-0000618F0000}"/>
    <cellStyle name="Percent 4 4 2 2 2 4 3 2 3" xfId="36644" xr:uid="{00000000-0005-0000-0000-0000628F0000}"/>
    <cellStyle name="Percent 4 4 2 2 2 4 3 2 4" xfId="36645" xr:uid="{00000000-0005-0000-0000-0000638F0000}"/>
    <cellStyle name="Percent 4 4 2 2 2 4 3 3" xfId="36646" xr:uid="{00000000-0005-0000-0000-0000648F0000}"/>
    <cellStyle name="Percent 4 4 2 2 2 4 3 3 2" xfId="36647" xr:uid="{00000000-0005-0000-0000-0000658F0000}"/>
    <cellStyle name="Percent 4 4 2 2 2 4 3 3 3" xfId="36648" xr:uid="{00000000-0005-0000-0000-0000668F0000}"/>
    <cellStyle name="Percent 4 4 2 2 2 4 3 3 4" xfId="36649" xr:uid="{00000000-0005-0000-0000-0000678F0000}"/>
    <cellStyle name="Percent 4 4 2 2 2 4 3 4" xfId="36650" xr:uid="{00000000-0005-0000-0000-0000688F0000}"/>
    <cellStyle name="Percent 4 4 2 2 2 4 3 5" xfId="36651" xr:uid="{00000000-0005-0000-0000-0000698F0000}"/>
    <cellStyle name="Percent 4 4 2 2 2 4 3 6" xfId="36652" xr:uid="{00000000-0005-0000-0000-00006A8F0000}"/>
    <cellStyle name="Percent 4 4 2 2 2 4 4" xfId="36653" xr:uid="{00000000-0005-0000-0000-00006B8F0000}"/>
    <cellStyle name="Percent 4 4 2 2 2 4 4 2" xfId="36654" xr:uid="{00000000-0005-0000-0000-00006C8F0000}"/>
    <cellStyle name="Percent 4 4 2 2 2 4 4 3" xfId="36655" xr:uid="{00000000-0005-0000-0000-00006D8F0000}"/>
    <cellStyle name="Percent 4 4 2 2 2 4 4 4" xfId="36656" xr:uid="{00000000-0005-0000-0000-00006E8F0000}"/>
    <cellStyle name="Percent 4 4 2 2 2 4 5" xfId="36657" xr:uid="{00000000-0005-0000-0000-00006F8F0000}"/>
    <cellStyle name="Percent 4 4 2 2 2 4 5 2" xfId="36658" xr:uid="{00000000-0005-0000-0000-0000708F0000}"/>
    <cellStyle name="Percent 4 4 2 2 2 4 5 3" xfId="36659" xr:uid="{00000000-0005-0000-0000-0000718F0000}"/>
    <cellStyle name="Percent 4 4 2 2 2 4 5 4" xfId="36660" xr:uid="{00000000-0005-0000-0000-0000728F0000}"/>
    <cellStyle name="Percent 4 4 2 2 2 4 6" xfId="36661" xr:uid="{00000000-0005-0000-0000-0000738F0000}"/>
    <cellStyle name="Percent 4 4 2 2 2 4 7" xfId="36662" xr:uid="{00000000-0005-0000-0000-0000748F0000}"/>
    <cellStyle name="Percent 4 4 2 2 2 4 8" xfId="36663" xr:uid="{00000000-0005-0000-0000-0000758F0000}"/>
    <cellStyle name="Percent 4 4 2 2 2 5" xfId="36664" xr:uid="{00000000-0005-0000-0000-0000768F0000}"/>
    <cellStyle name="Percent 4 4 2 2 2 5 2" xfId="36665" xr:uid="{00000000-0005-0000-0000-0000778F0000}"/>
    <cellStyle name="Percent 4 4 2 2 2 5 2 2" xfId="36666" xr:uid="{00000000-0005-0000-0000-0000788F0000}"/>
    <cellStyle name="Percent 4 4 2 2 2 5 2 2 2" xfId="36667" xr:uid="{00000000-0005-0000-0000-0000798F0000}"/>
    <cellStyle name="Percent 4 4 2 2 2 5 2 2 3" xfId="36668" xr:uid="{00000000-0005-0000-0000-00007A8F0000}"/>
    <cellStyle name="Percent 4 4 2 2 2 5 2 2 4" xfId="36669" xr:uid="{00000000-0005-0000-0000-00007B8F0000}"/>
    <cellStyle name="Percent 4 4 2 2 2 5 2 3" xfId="36670" xr:uid="{00000000-0005-0000-0000-00007C8F0000}"/>
    <cellStyle name="Percent 4 4 2 2 2 5 2 3 2" xfId="36671" xr:uid="{00000000-0005-0000-0000-00007D8F0000}"/>
    <cellStyle name="Percent 4 4 2 2 2 5 2 3 3" xfId="36672" xr:uid="{00000000-0005-0000-0000-00007E8F0000}"/>
    <cellStyle name="Percent 4 4 2 2 2 5 2 3 4" xfId="36673" xr:uid="{00000000-0005-0000-0000-00007F8F0000}"/>
    <cellStyle name="Percent 4 4 2 2 2 5 2 4" xfId="36674" xr:uid="{00000000-0005-0000-0000-0000808F0000}"/>
    <cellStyle name="Percent 4 4 2 2 2 5 2 5" xfId="36675" xr:uid="{00000000-0005-0000-0000-0000818F0000}"/>
    <cellStyle name="Percent 4 4 2 2 2 5 2 6" xfId="36676" xr:uid="{00000000-0005-0000-0000-0000828F0000}"/>
    <cellStyle name="Percent 4 4 2 2 2 5 3" xfId="36677" xr:uid="{00000000-0005-0000-0000-0000838F0000}"/>
    <cellStyle name="Percent 4 4 2 2 2 5 3 2" xfId="36678" xr:uid="{00000000-0005-0000-0000-0000848F0000}"/>
    <cellStyle name="Percent 4 4 2 2 2 5 3 2 2" xfId="36679" xr:uid="{00000000-0005-0000-0000-0000858F0000}"/>
    <cellStyle name="Percent 4 4 2 2 2 5 3 2 3" xfId="36680" xr:uid="{00000000-0005-0000-0000-0000868F0000}"/>
    <cellStyle name="Percent 4 4 2 2 2 5 3 2 4" xfId="36681" xr:uid="{00000000-0005-0000-0000-0000878F0000}"/>
    <cellStyle name="Percent 4 4 2 2 2 5 3 3" xfId="36682" xr:uid="{00000000-0005-0000-0000-0000888F0000}"/>
    <cellStyle name="Percent 4 4 2 2 2 5 3 3 2" xfId="36683" xr:uid="{00000000-0005-0000-0000-0000898F0000}"/>
    <cellStyle name="Percent 4 4 2 2 2 5 3 3 3" xfId="36684" xr:uid="{00000000-0005-0000-0000-00008A8F0000}"/>
    <cellStyle name="Percent 4 4 2 2 2 5 3 3 4" xfId="36685" xr:uid="{00000000-0005-0000-0000-00008B8F0000}"/>
    <cellStyle name="Percent 4 4 2 2 2 5 3 4" xfId="36686" xr:uid="{00000000-0005-0000-0000-00008C8F0000}"/>
    <cellStyle name="Percent 4 4 2 2 2 5 3 5" xfId="36687" xr:uid="{00000000-0005-0000-0000-00008D8F0000}"/>
    <cellStyle name="Percent 4 4 2 2 2 5 3 6" xfId="36688" xr:uid="{00000000-0005-0000-0000-00008E8F0000}"/>
    <cellStyle name="Percent 4 4 2 2 2 5 4" xfId="36689" xr:uid="{00000000-0005-0000-0000-00008F8F0000}"/>
    <cellStyle name="Percent 4 4 2 2 2 5 4 2" xfId="36690" xr:uid="{00000000-0005-0000-0000-0000908F0000}"/>
    <cellStyle name="Percent 4 4 2 2 2 5 4 3" xfId="36691" xr:uid="{00000000-0005-0000-0000-0000918F0000}"/>
    <cellStyle name="Percent 4 4 2 2 2 5 4 4" xfId="36692" xr:uid="{00000000-0005-0000-0000-0000928F0000}"/>
    <cellStyle name="Percent 4 4 2 2 2 5 5" xfId="36693" xr:uid="{00000000-0005-0000-0000-0000938F0000}"/>
    <cellStyle name="Percent 4 4 2 2 2 5 5 2" xfId="36694" xr:uid="{00000000-0005-0000-0000-0000948F0000}"/>
    <cellStyle name="Percent 4 4 2 2 2 5 5 3" xfId="36695" xr:uid="{00000000-0005-0000-0000-0000958F0000}"/>
    <cellStyle name="Percent 4 4 2 2 2 5 5 4" xfId="36696" xr:uid="{00000000-0005-0000-0000-0000968F0000}"/>
    <cellStyle name="Percent 4 4 2 2 2 5 6" xfId="36697" xr:uid="{00000000-0005-0000-0000-0000978F0000}"/>
    <cellStyle name="Percent 4 4 2 2 2 5 7" xfId="36698" xr:uid="{00000000-0005-0000-0000-0000988F0000}"/>
    <cellStyle name="Percent 4 4 2 2 2 5 8" xfId="36699" xr:uid="{00000000-0005-0000-0000-0000998F0000}"/>
    <cellStyle name="Percent 4 4 2 2 2 6" xfId="36700" xr:uid="{00000000-0005-0000-0000-00009A8F0000}"/>
    <cellStyle name="Percent 4 4 2 2 2 6 2" xfId="36701" xr:uid="{00000000-0005-0000-0000-00009B8F0000}"/>
    <cellStyle name="Percent 4 4 2 2 2 6 2 2" xfId="36702" xr:uid="{00000000-0005-0000-0000-00009C8F0000}"/>
    <cellStyle name="Percent 4 4 2 2 2 6 2 3" xfId="36703" xr:uid="{00000000-0005-0000-0000-00009D8F0000}"/>
    <cellStyle name="Percent 4 4 2 2 2 6 2 4" xfId="36704" xr:uid="{00000000-0005-0000-0000-00009E8F0000}"/>
    <cellStyle name="Percent 4 4 2 2 2 6 3" xfId="36705" xr:uid="{00000000-0005-0000-0000-00009F8F0000}"/>
    <cellStyle name="Percent 4 4 2 2 2 6 3 2" xfId="36706" xr:uid="{00000000-0005-0000-0000-0000A08F0000}"/>
    <cellStyle name="Percent 4 4 2 2 2 6 3 3" xfId="36707" xr:uid="{00000000-0005-0000-0000-0000A18F0000}"/>
    <cellStyle name="Percent 4 4 2 2 2 6 3 4" xfId="36708" xr:uid="{00000000-0005-0000-0000-0000A28F0000}"/>
    <cellStyle name="Percent 4 4 2 2 2 6 4" xfId="36709" xr:uid="{00000000-0005-0000-0000-0000A38F0000}"/>
    <cellStyle name="Percent 4 4 2 2 2 6 5" xfId="36710" xr:uid="{00000000-0005-0000-0000-0000A48F0000}"/>
    <cellStyle name="Percent 4 4 2 2 2 6 6" xfId="36711" xr:uid="{00000000-0005-0000-0000-0000A58F0000}"/>
    <cellStyle name="Percent 4 4 2 2 2 7" xfId="36712" xr:uid="{00000000-0005-0000-0000-0000A68F0000}"/>
    <cellStyle name="Percent 4 4 2 2 2 7 2" xfId="36713" xr:uid="{00000000-0005-0000-0000-0000A78F0000}"/>
    <cellStyle name="Percent 4 4 2 2 2 7 2 2" xfId="36714" xr:uid="{00000000-0005-0000-0000-0000A88F0000}"/>
    <cellStyle name="Percent 4 4 2 2 2 7 2 3" xfId="36715" xr:uid="{00000000-0005-0000-0000-0000A98F0000}"/>
    <cellStyle name="Percent 4 4 2 2 2 7 2 4" xfId="36716" xr:uid="{00000000-0005-0000-0000-0000AA8F0000}"/>
    <cellStyle name="Percent 4 4 2 2 2 7 3" xfId="36717" xr:uid="{00000000-0005-0000-0000-0000AB8F0000}"/>
    <cellStyle name="Percent 4 4 2 2 2 7 3 2" xfId="36718" xr:uid="{00000000-0005-0000-0000-0000AC8F0000}"/>
    <cellStyle name="Percent 4 4 2 2 2 7 3 3" xfId="36719" xr:uid="{00000000-0005-0000-0000-0000AD8F0000}"/>
    <cellStyle name="Percent 4 4 2 2 2 7 3 4" xfId="36720" xr:uid="{00000000-0005-0000-0000-0000AE8F0000}"/>
    <cellStyle name="Percent 4 4 2 2 2 7 4" xfId="36721" xr:uid="{00000000-0005-0000-0000-0000AF8F0000}"/>
    <cellStyle name="Percent 4 4 2 2 2 7 5" xfId="36722" xr:uid="{00000000-0005-0000-0000-0000B08F0000}"/>
    <cellStyle name="Percent 4 4 2 2 2 7 6" xfId="36723" xr:uid="{00000000-0005-0000-0000-0000B18F0000}"/>
    <cellStyle name="Percent 4 4 2 2 2 8" xfId="36724" xr:uid="{00000000-0005-0000-0000-0000B28F0000}"/>
    <cellStyle name="Percent 4 4 2 2 2 8 2" xfId="36725" xr:uid="{00000000-0005-0000-0000-0000B38F0000}"/>
    <cellStyle name="Percent 4 4 2 2 2 8 3" xfId="36726" xr:uid="{00000000-0005-0000-0000-0000B48F0000}"/>
    <cellStyle name="Percent 4 4 2 2 2 8 4" xfId="36727" xr:uid="{00000000-0005-0000-0000-0000B58F0000}"/>
    <cellStyle name="Percent 4 4 2 2 2 9" xfId="36728" xr:uid="{00000000-0005-0000-0000-0000B68F0000}"/>
    <cellStyle name="Percent 4 4 2 2 2 9 2" xfId="36729" xr:uid="{00000000-0005-0000-0000-0000B78F0000}"/>
    <cellStyle name="Percent 4 4 2 2 2 9 3" xfId="36730" xr:uid="{00000000-0005-0000-0000-0000B88F0000}"/>
    <cellStyle name="Percent 4 4 2 2 2 9 4" xfId="36731" xr:uid="{00000000-0005-0000-0000-0000B98F0000}"/>
    <cellStyle name="Percent 4 4 2 2 3" xfId="36732" xr:uid="{00000000-0005-0000-0000-0000BA8F0000}"/>
    <cellStyle name="Percent 4 4 2 2 3 10" xfId="36733" xr:uid="{00000000-0005-0000-0000-0000BB8F0000}"/>
    <cellStyle name="Percent 4 4 2 2 3 2" xfId="36734" xr:uid="{00000000-0005-0000-0000-0000BC8F0000}"/>
    <cellStyle name="Percent 4 4 2 2 3 2 2" xfId="36735" xr:uid="{00000000-0005-0000-0000-0000BD8F0000}"/>
    <cellStyle name="Percent 4 4 2 2 3 2 2 2" xfId="36736" xr:uid="{00000000-0005-0000-0000-0000BE8F0000}"/>
    <cellStyle name="Percent 4 4 2 2 3 2 2 2 2" xfId="36737" xr:uid="{00000000-0005-0000-0000-0000BF8F0000}"/>
    <cellStyle name="Percent 4 4 2 2 3 2 2 2 3" xfId="36738" xr:uid="{00000000-0005-0000-0000-0000C08F0000}"/>
    <cellStyle name="Percent 4 4 2 2 3 2 2 2 4" xfId="36739" xr:uid="{00000000-0005-0000-0000-0000C18F0000}"/>
    <cellStyle name="Percent 4 4 2 2 3 2 2 3" xfId="36740" xr:uid="{00000000-0005-0000-0000-0000C28F0000}"/>
    <cellStyle name="Percent 4 4 2 2 3 2 2 3 2" xfId="36741" xr:uid="{00000000-0005-0000-0000-0000C38F0000}"/>
    <cellStyle name="Percent 4 4 2 2 3 2 2 3 3" xfId="36742" xr:uid="{00000000-0005-0000-0000-0000C48F0000}"/>
    <cellStyle name="Percent 4 4 2 2 3 2 2 3 4" xfId="36743" xr:uid="{00000000-0005-0000-0000-0000C58F0000}"/>
    <cellStyle name="Percent 4 4 2 2 3 2 2 4" xfId="36744" xr:uid="{00000000-0005-0000-0000-0000C68F0000}"/>
    <cellStyle name="Percent 4 4 2 2 3 2 2 5" xfId="36745" xr:uid="{00000000-0005-0000-0000-0000C78F0000}"/>
    <cellStyle name="Percent 4 4 2 2 3 2 2 6" xfId="36746" xr:uid="{00000000-0005-0000-0000-0000C88F0000}"/>
    <cellStyle name="Percent 4 4 2 2 3 2 3" xfId="36747" xr:uid="{00000000-0005-0000-0000-0000C98F0000}"/>
    <cellStyle name="Percent 4 4 2 2 3 2 3 2" xfId="36748" xr:uid="{00000000-0005-0000-0000-0000CA8F0000}"/>
    <cellStyle name="Percent 4 4 2 2 3 2 3 2 2" xfId="36749" xr:uid="{00000000-0005-0000-0000-0000CB8F0000}"/>
    <cellStyle name="Percent 4 4 2 2 3 2 3 2 3" xfId="36750" xr:uid="{00000000-0005-0000-0000-0000CC8F0000}"/>
    <cellStyle name="Percent 4 4 2 2 3 2 3 2 4" xfId="36751" xr:uid="{00000000-0005-0000-0000-0000CD8F0000}"/>
    <cellStyle name="Percent 4 4 2 2 3 2 3 3" xfId="36752" xr:uid="{00000000-0005-0000-0000-0000CE8F0000}"/>
    <cellStyle name="Percent 4 4 2 2 3 2 3 3 2" xfId="36753" xr:uid="{00000000-0005-0000-0000-0000CF8F0000}"/>
    <cellStyle name="Percent 4 4 2 2 3 2 3 3 3" xfId="36754" xr:uid="{00000000-0005-0000-0000-0000D08F0000}"/>
    <cellStyle name="Percent 4 4 2 2 3 2 3 3 4" xfId="36755" xr:uid="{00000000-0005-0000-0000-0000D18F0000}"/>
    <cellStyle name="Percent 4 4 2 2 3 2 3 4" xfId="36756" xr:uid="{00000000-0005-0000-0000-0000D28F0000}"/>
    <cellStyle name="Percent 4 4 2 2 3 2 3 5" xfId="36757" xr:uid="{00000000-0005-0000-0000-0000D38F0000}"/>
    <cellStyle name="Percent 4 4 2 2 3 2 3 6" xfId="36758" xr:uid="{00000000-0005-0000-0000-0000D48F0000}"/>
    <cellStyle name="Percent 4 4 2 2 3 2 4" xfId="36759" xr:uid="{00000000-0005-0000-0000-0000D58F0000}"/>
    <cellStyle name="Percent 4 4 2 2 3 2 4 2" xfId="36760" xr:uid="{00000000-0005-0000-0000-0000D68F0000}"/>
    <cellStyle name="Percent 4 4 2 2 3 2 4 3" xfId="36761" xr:uid="{00000000-0005-0000-0000-0000D78F0000}"/>
    <cellStyle name="Percent 4 4 2 2 3 2 4 4" xfId="36762" xr:uid="{00000000-0005-0000-0000-0000D88F0000}"/>
    <cellStyle name="Percent 4 4 2 2 3 2 5" xfId="36763" xr:uid="{00000000-0005-0000-0000-0000D98F0000}"/>
    <cellStyle name="Percent 4 4 2 2 3 2 5 2" xfId="36764" xr:uid="{00000000-0005-0000-0000-0000DA8F0000}"/>
    <cellStyle name="Percent 4 4 2 2 3 2 5 3" xfId="36765" xr:uid="{00000000-0005-0000-0000-0000DB8F0000}"/>
    <cellStyle name="Percent 4 4 2 2 3 2 5 4" xfId="36766" xr:uid="{00000000-0005-0000-0000-0000DC8F0000}"/>
    <cellStyle name="Percent 4 4 2 2 3 2 6" xfId="36767" xr:uid="{00000000-0005-0000-0000-0000DD8F0000}"/>
    <cellStyle name="Percent 4 4 2 2 3 2 7" xfId="36768" xr:uid="{00000000-0005-0000-0000-0000DE8F0000}"/>
    <cellStyle name="Percent 4 4 2 2 3 2 8" xfId="36769" xr:uid="{00000000-0005-0000-0000-0000DF8F0000}"/>
    <cellStyle name="Percent 4 4 2 2 3 3" xfId="36770" xr:uid="{00000000-0005-0000-0000-0000E08F0000}"/>
    <cellStyle name="Percent 4 4 2 2 3 3 2" xfId="36771" xr:uid="{00000000-0005-0000-0000-0000E18F0000}"/>
    <cellStyle name="Percent 4 4 2 2 3 3 2 2" xfId="36772" xr:uid="{00000000-0005-0000-0000-0000E28F0000}"/>
    <cellStyle name="Percent 4 4 2 2 3 3 2 2 2" xfId="36773" xr:uid="{00000000-0005-0000-0000-0000E38F0000}"/>
    <cellStyle name="Percent 4 4 2 2 3 3 2 2 3" xfId="36774" xr:uid="{00000000-0005-0000-0000-0000E48F0000}"/>
    <cellStyle name="Percent 4 4 2 2 3 3 2 2 4" xfId="36775" xr:uid="{00000000-0005-0000-0000-0000E58F0000}"/>
    <cellStyle name="Percent 4 4 2 2 3 3 2 3" xfId="36776" xr:uid="{00000000-0005-0000-0000-0000E68F0000}"/>
    <cellStyle name="Percent 4 4 2 2 3 3 2 3 2" xfId="36777" xr:uid="{00000000-0005-0000-0000-0000E78F0000}"/>
    <cellStyle name="Percent 4 4 2 2 3 3 2 3 3" xfId="36778" xr:uid="{00000000-0005-0000-0000-0000E88F0000}"/>
    <cellStyle name="Percent 4 4 2 2 3 3 2 3 4" xfId="36779" xr:uid="{00000000-0005-0000-0000-0000E98F0000}"/>
    <cellStyle name="Percent 4 4 2 2 3 3 2 4" xfId="36780" xr:uid="{00000000-0005-0000-0000-0000EA8F0000}"/>
    <cellStyle name="Percent 4 4 2 2 3 3 2 5" xfId="36781" xr:uid="{00000000-0005-0000-0000-0000EB8F0000}"/>
    <cellStyle name="Percent 4 4 2 2 3 3 2 6" xfId="36782" xr:uid="{00000000-0005-0000-0000-0000EC8F0000}"/>
    <cellStyle name="Percent 4 4 2 2 3 3 3" xfId="36783" xr:uid="{00000000-0005-0000-0000-0000ED8F0000}"/>
    <cellStyle name="Percent 4 4 2 2 3 3 3 2" xfId="36784" xr:uid="{00000000-0005-0000-0000-0000EE8F0000}"/>
    <cellStyle name="Percent 4 4 2 2 3 3 3 2 2" xfId="36785" xr:uid="{00000000-0005-0000-0000-0000EF8F0000}"/>
    <cellStyle name="Percent 4 4 2 2 3 3 3 2 3" xfId="36786" xr:uid="{00000000-0005-0000-0000-0000F08F0000}"/>
    <cellStyle name="Percent 4 4 2 2 3 3 3 2 4" xfId="36787" xr:uid="{00000000-0005-0000-0000-0000F18F0000}"/>
    <cellStyle name="Percent 4 4 2 2 3 3 3 3" xfId="36788" xr:uid="{00000000-0005-0000-0000-0000F28F0000}"/>
    <cellStyle name="Percent 4 4 2 2 3 3 3 3 2" xfId="36789" xr:uid="{00000000-0005-0000-0000-0000F38F0000}"/>
    <cellStyle name="Percent 4 4 2 2 3 3 3 3 3" xfId="36790" xr:uid="{00000000-0005-0000-0000-0000F48F0000}"/>
    <cellStyle name="Percent 4 4 2 2 3 3 3 3 4" xfId="36791" xr:uid="{00000000-0005-0000-0000-0000F58F0000}"/>
    <cellStyle name="Percent 4 4 2 2 3 3 3 4" xfId="36792" xr:uid="{00000000-0005-0000-0000-0000F68F0000}"/>
    <cellStyle name="Percent 4 4 2 2 3 3 3 5" xfId="36793" xr:uid="{00000000-0005-0000-0000-0000F78F0000}"/>
    <cellStyle name="Percent 4 4 2 2 3 3 3 6" xfId="36794" xr:uid="{00000000-0005-0000-0000-0000F88F0000}"/>
    <cellStyle name="Percent 4 4 2 2 3 3 4" xfId="36795" xr:uid="{00000000-0005-0000-0000-0000F98F0000}"/>
    <cellStyle name="Percent 4 4 2 2 3 3 4 2" xfId="36796" xr:uid="{00000000-0005-0000-0000-0000FA8F0000}"/>
    <cellStyle name="Percent 4 4 2 2 3 3 4 3" xfId="36797" xr:uid="{00000000-0005-0000-0000-0000FB8F0000}"/>
    <cellStyle name="Percent 4 4 2 2 3 3 4 4" xfId="36798" xr:uid="{00000000-0005-0000-0000-0000FC8F0000}"/>
    <cellStyle name="Percent 4 4 2 2 3 3 5" xfId="36799" xr:uid="{00000000-0005-0000-0000-0000FD8F0000}"/>
    <cellStyle name="Percent 4 4 2 2 3 3 5 2" xfId="36800" xr:uid="{00000000-0005-0000-0000-0000FE8F0000}"/>
    <cellStyle name="Percent 4 4 2 2 3 3 5 3" xfId="36801" xr:uid="{00000000-0005-0000-0000-0000FF8F0000}"/>
    <cellStyle name="Percent 4 4 2 2 3 3 5 4" xfId="36802" xr:uid="{00000000-0005-0000-0000-000000900000}"/>
    <cellStyle name="Percent 4 4 2 2 3 3 6" xfId="36803" xr:uid="{00000000-0005-0000-0000-000001900000}"/>
    <cellStyle name="Percent 4 4 2 2 3 3 7" xfId="36804" xr:uid="{00000000-0005-0000-0000-000002900000}"/>
    <cellStyle name="Percent 4 4 2 2 3 3 8" xfId="36805" xr:uid="{00000000-0005-0000-0000-000003900000}"/>
    <cellStyle name="Percent 4 4 2 2 3 4" xfId="36806" xr:uid="{00000000-0005-0000-0000-000004900000}"/>
    <cellStyle name="Percent 4 4 2 2 3 4 2" xfId="36807" xr:uid="{00000000-0005-0000-0000-000005900000}"/>
    <cellStyle name="Percent 4 4 2 2 3 4 2 2" xfId="36808" xr:uid="{00000000-0005-0000-0000-000006900000}"/>
    <cellStyle name="Percent 4 4 2 2 3 4 2 3" xfId="36809" xr:uid="{00000000-0005-0000-0000-000007900000}"/>
    <cellStyle name="Percent 4 4 2 2 3 4 2 4" xfId="36810" xr:uid="{00000000-0005-0000-0000-000008900000}"/>
    <cellStyle name="Percent 4 4 2 2 3 4 3" xfId="36811" xr:uid="{00000000-0005-0000-0000-000009900000}"/>
    <cellStyle name="Percent 4 4 2 2 3 4 3 2" xfId="36812" xr:uid="{00000000-0005-0000-0000-00000A900000}"/>
    <cellStyle name="Percent 4 4 2 2 3 4 3 3" xfId="36813" xr:uid="{00000000-0005-0000-0000-00000B900000}"/>
    <cellStyle name="Percent 4 4 2 2 3 4 3 4" xfId="36814" xr:uid="{00000000-0005-0000-0000-00000C900000}"/>
    <cellStyle name="Percent 4 4 2 2 3 4 4" xfId="36815" xr:uid="{00000000-0005-0000-0000-00000D900000}"/>
    <cellStyle name="Percent 4 4 2 2 3 4 5" xfId="36816" xr:uid="{00000000-0005-0000-0000-00000E900000}"/>
    <cellStyle name="Percent 4 4 2 2 3 4 6" xfId="36817" xr:uid="{00000000-0005-0000-0000-00000F900000}"/>
    <cellStyle name="Percent 4 4 2 2 3 5" xfId="36818" xr:uid="{00000000-0005-0000-0000-000010900000}"/>
    <cellStyle name="Percent 4 4 2 2 3 5 2" xfId="36819" xr:uid="{00000000-0005-0000-0000-000011900000}"/>
    <cellStyle name="Percent 4 4 2 2 3 5 2 2" xfId="36820" xr:uid="{00000000-0005-0000-0000-000012900000}"/>
    <cellStyle name="Percent 4 4 2 2 3 5 2 3" xfId="36821" xr:uid="{00000000-0005-0000-0000-000013900000}"/>
    <cellStyle name="Percent 4 4 2 2 3 5 2 4" xfId="36822" xr:uid="{00000000-0005-0000-0000-000014900000}"/>
    <cellStyle name="Percent 4 4 2 2 3 5 3" xfId="36823" xr:uid="{00000000-0005-0000-0000-000015900000}"/>
    <cellStyle name="Percent 4 4 2 2 3 5 3 2" xfId="36824" xr:uid="{00000000-0005-0000-0000-000016900000}"/>
    <cellStyle name="Percent 4 4 2 2 3 5 3 3" xfId="36825" xr:uid="{00000000-0005-0000-0000-000017900000}"/>
    <cellStyle name="Percent 4 4 2 2 3 5 3 4" xfId="36826" xr:uid="{00000000-0005-0000-0000-000018900000}"/>
    <cellStyle name="Percent 4 4 2 2 3 5 4" xfId="36827" xr:uid="{00000000-0005-0000-0000-000019900000}"/>
    <cellStyle name="Percent 4 4 2 2 3 5 5" xfId="36828" xr:uid="{00000000-0005-0000-0000-00001A900000}"/>
    <cellStyle name="Percent 4 4 2 2 3 5 6" xfId="36829" xr:uid="{00000000-0005-0000-0000-00001B900000}"/>
    <cellStyle name="Percent 4 4 2 2 3 6" xfId="36830" xr:uid="{00000000-0005-0000-0000-00001C900000}"/>
    <cellStyle name="Percent 4 4 2 2 3 6 2" xfId="36831" xr:uid="{00000000-0005-0000-0000-00001D900000}"/>
    <cellStyle name="Percent 4 4 2 2 3 6 3" xfId="36832" xr:uid="{00000000-0005-0000-0000-00001E900000}"/>
    <cellStyle name="Percent 4 4 2 2 3 6 4" xfId="36833" xr:uid="{00000000-0005-0000-0000-00001F900000}"/>
    <cellStyle name="Percent 4 4 2 2 3 7" xfId="36834" xr:uid="{00000000-0005-0000-0000-000020900000}"/>
    <cellStyle name="Percent 4 4 2 2 3 7 2" xfId="36835" xr:uid="{00000000-0005-0000-0000-000021900000}"/>
    <cellStyle name="Percent 4 4 2 2 3 7 3" xfId="36836" xr:uid="{00000000-0005-0000-0000-000022900000}"/>
    <cellStyle name="Percent 4 4 2 2 3 7 4" xfId="36837" xr:uid="{00000000-0005-0000-0000-000023900000}"/>
    <cellStyle name="Percent 4 4 2 2 3 8" xfId="36838" xr:uid="{00000000-0005-0000-0000-000024900000}"/>
    <cellStyle name="Percent 4 4 2 2 3 9" xfId="36839" xr:uid="{00000000-0005-0000-0000-000025900000}"/>
    <cellStyle name="Percent 4 4 2 2 4" xfId="36840" xr:uid="{00000000-0005-0000-0000-000026900000}"/>
    <cellStyle name="Percent 4 4 2 2 4 2" xfId="36841" xr:uid="{00000000-0005-0000-0000-000027900000}"/>
    <cellStyle name="Percent 4 4 2 2 4 2 2" xfId="36842" xr:uid="{00000000-0005-0000-0000-000028900000}"/>
    <cellStyle name="Percent 4 4 2 2 4 2 2 2" xfId="36843" xr:uid="{00000000-0005-0000-0000-000029900000}"/>
    <cellStyle name="Percent 4 4 2 2 4 2 2 3" xfId="36844" xr:uid="{00000000-0005-0000-0000-00002A900000}"/>
    <cellStyle name="Percent 4 4 2 2 4 2 2 4" xfId="36845" xr:uid="{00000000-0005-0000-0000-00002B900000}"/>
    <cellStyle name="Percent 4 4 2 2 4 2 3" xfId="36846" xr:uid="{00000000-0005-0000-0000-00002C900000}"/>
    <cellStyle name="Percent 4 4 2 2 4 2 3 2" xfId="36847" xr:uid="{00000000-0005-0000-0000-00002D900000}"/>
    <cellStyle name="Percent 4 4 2 2 4 2 3 3" xfId="36848" xr:uid="{00000000-0005-0000-0000-00002E900000}"/>
    <cellStyle name="Percent 4 4 2 2 4 2 3 4" xfId="36849" xr:uid="{00000000-0005-0000-0000-00002F900000}"/>
    <cellStyle name="Percent 4 4 2 2 4 2 4" xfId="36850" xr:uid="{00000000-0005-0000-0000-000030900000}"/>
    <cellStyle name="Percent 4 4 2 2 4 2 5" xfId="36851" xr:uid="{00000000-0005-0000-0000-000031900000}"/>
    <cellStyle name="Percent 4 4 2 2 4 2 6" xfId="36852" xr:uid="{00000000-0005-0000-0000-000032900000}"/>
    <cellStyle name="Percent 4 4 2 2 4 3" xfId="36853" xr:uid="{00000000-0005-0000-0000-000033900000}"/>
    <cellStyle name="Percent 4 4 2 2 4 3 2" xfId="36854" xr:uid="{00000000-0005-0000-0000-000034900000}"/>
    <cellStyle name="Percent 4 4 2 2 4 3 2 2" xfId="36855" xr:uid="{00000000-0005-0000-0000-000035900000}"/>
    <cellStyle name="Percent 4 4 2 2 4 3 2 3" xfId="36856" xr:uid="{00000000-0005-0000-0000-000036900000}"/>
    <cellStyle name="Percent 4 4 2 2 4 3 2 4" xfId="36857" xr:uid="{00000000-0005-0000-0000-000037900000}"/>
    <cellStyle name="Percent 4 4 2 2 4 3 3" xfId="36858" xr:uid="{00000000-0005-0000-0000-000038900000}"/>
    <cellStyle name="Percent 4 4 2 2 4 3 3 2" xfId="36859" xr:uid="{00000000-0005-0000-0000-000039900000}"/>
    <cellStyle name="Percent 4 4 2 2 4 3 3 3" xfId="36860" xr:uid="{00000000-0005-0000-0000-00003A900000}"/>
    <cellStyle name="Percent 4 4 2 2 4 3 3 4" xfId="36861" xr:uid="{00000000-0005-0000-0000-00003B900000}"/>
    <cellStyle name="Percent 4 4 2 2 4 3 4" xfId="36862" xr:uid="{00000000-0005-0000-0000-00003C900000}"/>
    <cellStyle name="Percent 4 4 2 2 4 3 5" xfId="36863" xr:uid="{00000000-0005-0000-0000-00003D900000}"/>
    <cellStyle name="Percent 4 4 2 2 4 3 6" xfId="36864" xr:uid="{00000000-0005-0000-0000-00003E900000}"/>
    <cellStyle name="Percent 4 4 2 2 4 4" xfId="36865" xr:uid="{00000000-0005-0000-0000-00003F900000}"/>
    <cellStyle name="Percent 4 4 2 2 4 4 2" xfId="36866" xr:uid="{00000000-0005-0000-0000-000040900000}"/>
    <cellStyle name="Percent 4 4 2 2 4 4 3" xfId="36867" xr:uid="{00000000-0005-0000-0000-000041900000}"/>
    <cellStyle name="Percent 4 4 2 2 4 4 4" xfId="36868" xr:uid="{00000000-0005-0000-0000-000042900000}"/>
    <cellStyle name="Percent 4 4 2 2 4 5" xfId="36869" xr:uid="{00000000-0005-0000-0000-000043900000}"/>
    <cellStyle name="Percent 4 4 2 2 4 5 2" xfId="36870" xr:uid="{00000000-0005-0000-0000-000044900000}"/>
    <cellStyle name="Percent 4 4 2 2 4 5 3" xfId="36871" xr:uid="{00000000-0005-0000-0000-000045900000}"/>
    <cellStyle name="Percent 4 4 2 2 4 5 4" xfId="36872" xr:uid="{00000000-0005-0000-0000-000046900000}"/>
    <cellStyle name="Percent 4 4 2 2 4 6" xfId="36873" xr:uid="{00000000-0005-0000-0000-000047900000}"/>
    <cellStyle name="Percent 4 4 2 2 4 7" xfId="36874" xr:uid="{00000000-0005-0000-0000-000048900000}"/>
    <cellStyle name="Percent 4 4 2 2 4 8" xfId="36875" xr:uid="{00000000-0005-0000-0000-000049900000}"/>
    <cellStyle name="Percent 4 4 2 2 5" xfId="36876" xr:uid="{00000000-0005-0000-0000-00004A900000}"/>
    <cellStyle name="Percent 4 4 2 2 5 2" xfId="36877" xr:uid="{00000000-0005-0000-0000-00004B900000}"/>
    <cellStyle name="Percent 4 4 2 2 5 2 2" xfId="36878" xr:uid="{00000000-0005-0000-0000-00004C900000}"/>
    <cellStyle name="Percent 4 4 2 2 5 2 2 2" xfId="36879" xr:uid="{00000000-0005-0000-0000-00004D900000}"/>
    <cellStyle name="Percent 4 4 2 2 5 2 2 3" xfId="36880" xr:uid="{00000000-0005-0000-0000-00004E900000}"/>
    <cellStyle name="Percent 4 4 2 2 5 2 2 4" xfId="36881" xr:uid="{00000000-0005-0000-0000-00004F900000}"/>
    <cellStyle name="Percent 4 4 2 2 5 2 3" xfId="36882" xr:uid="{00000000-0005-0000-0000-000050900000}"/>
    <cellStyle name="Percent 4 4 2 2 5 2 3 2" xfId="36883" xr:uid="{00000000-0005-0000-0000-000051900000}"/>
    <cellStyle name="Percent 4 4 2 2 5 2 3 3" xfId="36884" xr:uid="{00000000-0005-0000-0000-000052900000}"/>
    <cellStyle name="Percent 4 4 2 2 5 2 3 4" xfId="36885" xr:uid="{00000000-0005-0000-0000-000053900000}"/>
    <cellStyle name="Percent 4 4 2 2 5 2 4" xfId="36886" xr:uid="{00000000-0005-0000-0000-000054900000}"/>
    <cellStyle name="Percent 4 4 2 2 5 2 5" xfId="36887" xr:uid="{00000000-0005-0000-0000-000055900000}"/>
    <cellStyle name="Percent 4 4 2 2 5 2 6" xfId="36888" xr:uid="{00000000-0005-0000-0000-000056900000}"/>
    <cellStyle name="Percent 4 4 2 2 5 3" xfId="36889" xr:uid="{00000000-0005-0000-0000-000057900000}"/>
    <cellStyle name="Percent 4 4 2 2 5 3 2" xfId="36890" xr:uid="{00000000-0005-0000-0000-000058900000}"/>
    <cellStyle name="Percent 4 4 2 2 5 3 2 2" xfId="36891" xr:uid="{00000000-0005-0000-0000-000059900000}"/>
    <cellStyle name="Percent 4 4 2 2 5 3 2 3" xfId="36892" xr:uid="{00000000-0005-0000-0000-00005A900000}"/>
    <cellStyle name="Percent 4 4 2 2 5 3 2 4" xfId="36893" xr:uid="{00000000-0005-0000-0000-00005B900000}"/>
    <cellStyle name="Percent 4 4 2 2 5 3 3" xfId="36894" xr:uid="{00000000-0005-0000-0000-00005C900000}"/>
    <cellStyle name="Percent 4 4 2 2 5 3 3 2" xfId="36895" xr:uid="{00000000-0005-0000-0000-00005D900000}"/>
    <cellStyle name="Percent 4 4 2 2 5 3 3 3" xfId="36896" xr:uid="{00000000-0005-0000-0000-00005E900000}"/>
    <cellStyle name="Percent 4 4 2 2 5 3 3 4" xfId="36897" xr:uid="{00000000-0005-0000-0000-00005F900000}"/>
    <cellStyle name="Percent 4 4 2 2 5 3 4" xfId="36898" xr:uid="{00000000-0005-0000-0000-000060900000}"/>
    <cellStyle name="Percent 4 4 2 2 5 3 5" xfId="36899" xr:uid="{00000000-0005-0000-0000-000061900000}"/>
    <cellStyle name="Percent 4 4 2 2 5 3 6" xfId="36900" xr:uid="{00000000-0005-0000-0000-000062900000}"/>
    <cellStyle name="Percent 4 4 2 2 5 4" xfId="36901" xr:uid="{00000000-0005-0000-0000-000063900000}"/>
    <cellStyle name="Percent 4 4 2 2 5 4 2" xfId="36902" xr:uid="{00000000-0005-0000-0000-000064900000}"/>
    <cellStyle name="Percent 4 4 2 2 5 4 3" xfId="36903" xr:uid="{00000000-0005-0000-0000-000065900000}"/>
    <cellStyle name="Percent 4 4 2 2 5 4 4" xfId="36904" xr:uid="{00000000-0005-0000-0000-000066900000}"/>
    <cellStyle name="Percent 4 4 2 2 5 5" xfId="36905" xr:uid="{00000000-0005-0000-0000-000067900000}"/>
    <cellStyle name="Percent 4 4 2 2 5 5 2" xfId="36906" xr:uid="{00000000-0005-0000-0000-000068900000}"/>
    <cellStyle name="Percent 4 4 2 2 5 5 3" xfId="36907" xr:uid="{00000000-0005-0000-0000-000069900000}"/>
    <cellStyle name="Percent 4 4 2 2 5 5 4" xfId="36908" xr:uid="{00000000-0005-0000-0000-00006A900000}"/>
    <cellStyle name="Percent 4 4 2 2 5 6" xfId="36909" xr:uid="{00000000-0005-0000-0000-00006B900000}"/>
    <cellStyle name="Percent 4 4 2 2 5 7" xfId="36910" xr:uid="{00000000-0005-0000-0000-00006C900000}"/>
    <cellStyle name="Percent 4 4 2 2 5 8" xfId="36911" xr:uid="{00000000-0005-0000-0000-00006D900000}"/>
    <cellStyle name="Percent 4 4 2 2 6" xfId="36912" xr:uid="{00000000-0005-0000-0000-00006E900000}"/>
    <cellStyle name="Percent 4 4 2 2 6 2" xfId="36913" xr:uid="{00000000-0005-0000-0000-00006F900000}"/>
    <cellStyle name="Percent 4 4 2 2 6 2 2" xfId="36914" xr:uid="{00000000-0005-0000-0000-000070900000}"/>
    <cellStyle name="Percent 4 4 2 2 6 2 2 2" xfId="36915" xr:uid="{00000000-0005-0000-0000-000071900000}"/>
    <cellStyle name="Percent 4 4 2 2 6 2 2 3" xfId="36916" xr:uid="{00000000-0005-0000-0000-000072900000}"/>
    <cellStyle name="Percent 4 4 2 2 6 2 2 4" xfId="36917" xr:uid="{00000000-0005-0000-0000-000073900000}"/>
    <cellStyle name="Percent 4 4 2 2 6 2 3" xfId="36918" xr:uid="{00000000-0005-0000-0000-000074900000}"/>
    <cellStyle name="Percent 4 4 2 2 6 2 3 2" xfId="36919" xr:uid="{00000000-0005-0000-0000-000075900000}"/>
    <cellStyle name="Percent 4 4 2 2 6 2 3 3" xfId="36920" xr:uid="{00000000-0005-0000-0000-000076900000}"/>
    <cellStyle name="Percent 4 4 2 2 6 2 3 4" xfId="36921" xr:uid="{00000000-0005-0000-0000-000077900000}"/>
    <cellStyle name="Percent 4 4 2 2 6 2 4" xfId="36922" xr:uid="{00000000-0005-0000-0000-000078900000}"/>
    <cellStyle name="Percent 4 4 2 2 6 2 5" xfId="36923" xr:uid="{00000000-0005-0000-0000-000079900000}"/>
    <cellStyle name="Percent 4 4 2 2 6 2 6" xfId="36924" xr:uid="{00000000-0005-0000-0000-00007A900000}"/>
    <cellStyle name="Percent 4 4 2 2 6 3" xfId="36925" xr:uid="{00000000-0005-0000-0000-00007B900000}"/>
    <cellStyle name="Percent 4 4 2 2 6 3 2" xfId="36926" xr:uid="{00000000-0005-0000-0000-00007C900000}"/>
    <cellStyle name="Percent 4 4 2 2 6 3 2 2" xfId="36927" xr:uid="{00000000-0005-0000-0000-00007D900000}"/>
    <cellStyle name="Percent 4 4 2 2 6 3 2 3" xfId="36928" xr:uid="{00000000-0005-0000-0000-00007E900000}"/>
    <cellStyle name="Percent 4 4 2 2 6 3 2 4" xfId="36929" xr:uid="{00000000-0005-0000-0000-00007F900000}"/>
    <cellStyle name="Percent 4 4 2 2 6 3 3" xfId="36930" xr:uid="{00000000-0005-0000-0000-000080900000}"/>
    <cellStyle name="Percent 4 4 2 2 6 3 3 2" xfId="36931" xr:uid="{00000000-0005-0000-0000-000081900000}"/>
    <cellStyle name="Percent 4 4 2 2 6 3 3 3" xfId="36932" xr:uid="{00000000-0005-0000-0000-000082900000}"/>
    <cellStyle name="Percent 4 4 2 2 6 3 3 4" xfId="36933" xr:uid="{00000000-0005-0000-0000-000083900000}"/>
    <cellStyle name="Percent 4 4 2 2 6 3 4" xfId="36934" xr:uid="{00000000-0005-0000-0000-000084900000}"/>
    <cellStyle name="Percent 4 4 2 2 6 3 5" xfId="36935" xr:uid="{00000000-0005-0000-0000-000085900000}"/>
    <cellStyle name="Percent 4 4 2 2 6 3 6" xfId="36936" xr:uid="{00000000-0005-0000-0000-000086900000}"/>
    <cellStyle name="Percent 4 4 2 2 6 4" xfId="36937" xr:uid="{00000000-0005-0000-0000-000087900000}"/>
    <cellStyle name="Percent 4 4 2 2 6 4 2" xfId="36938" xr:uid="{00000000-0005-0000-0000-000088900000}"/>
    <cellStyle name="Percent 4 4 2 2 6 4 3" xfId="36939" xr:uid="{00000000-0005-0000-0000-000089900000}"/>
    <cellStyle name="Percent 4 4 2 2 6 4 4" xfId="36940" xr:uid="{00000000-0005-0000-0000-00008A900000}"/>
    <cellStyle name="Percent 4 4 2 2 6 5" xfId="36941" xr:uid="{00000000-0005-0000-0000-00008B900000}"/>
    <cellStyle name="Percent 4 4 2 2 6 5 2" xfId="36942" xr:uid="{00000000-0005-0000-0000-00008C900000}"/>
    <cellStyle name="Percent 4 4 2 2 6 5 3" xfId="36943" xr:uid="{00000000-0005-0000-0000-00008D900000}"/>
    <cellStyle name="Percent 4 4 2 2 6 5 4" xfId="36944" xr:uid="{00000000-0005-0000-0000-00008E900000}"/>
    <cellStyle name="Percent 4 4 2 2 6 6" xfId="36945" xr:uid="{00000000-0005-0000-0000-00008F900000}"/>
    <cellStyle name="Percent 4 4 2 2 6 7" xfId="36946" xr:uid="{00000000-0005-0000-0000-000090900000}"/>
    <cellStyle name="Percent 4 4 2 2 6 8" xfId="36947" xr:uid="{00000000-0005-0000-0000-000091900000}"/>
    <cellStyle name="Percent 4 4 2 2 7" xfId="36948" xr:uid="{00000000-0005-0000-0000-000092900000}"/>
    <cellStyle name="Percent 4 4 2 2 7 2" xfId="36949" xr:uid="{00000000-0005-0000-0000-000093900000}"/>
    <cellStyle name="Percent 4 4 2 2 7 2 2" xfId="36950" xr:uid="{00000000-0005-0000-0000-000094900000}"/>
    <cellStyle name="Percent 4 4 2 2 7 2 3" xfId="36951" xr:uid="{00000000-0005-0000-0000-000095900000}"/>
    <cellStyle name="Percent 4 4 2 2 7 2 4" xfId="36952" xr:uid="{00000000-0005-0000-0000-000096900000}"/>
    <cellStyle name="Percent 4 4 2 2 7 3" xfId="36953" xr:uid="{00000000-0005-0000-0000-000097900000}"/>
    <cellStyle name="Percent 4 4 2 2 7 3 2" xfId="36954" xr:uid="{00000000-0005-0000-0000-000098900000}"/>
    <cellStyle name="Percent 4 4 2 2 7 3 3" xfId="36955" xr:uid="{00000000-0005-0000-0000-000099900000}"/>
    <cellStyle name="Percent 4 4 2 2 7 3 4" xfId="36956" xr:uid="{00000000-0005-0000-0000-00009A900000}"/>
    <cellStyle name="Percent 4 4 2 2 7 4" xfId="36957" xr:uid="{00000000-0005-0000-0000-00009B900000}"/>
    <cellStyle name="Percent 4 4 2 2 7 5" xfId="36958" xr:uid="{00000000-0005-0000-0000-00009C900000}"/>
    <cellStyle name="Percent 4 4 2 2 7 6" xfId="36959" xr:uid="{00000000-0005-0000-0000-00009D900000}"/>
    <cellStyle name="Percent 4 4 2 2 8" xfId="36960" xr:uid="{00000000-0005-0000-0000-00009E900000}"/>
    <cellStyle name="Percent 4 4 2 2 8 2" xfId="36961" xr:uid="{00000000-0005-0000-0000-00009F900000}"/>
    <cellStyle name="Percent 4 4 2 2 8 2 2" xfId="36962" xr:uid="{00000000-0005-0000-0000-0000A0900000}"/>
    <cellStyle name="Percent 4 4 2 2 8 2 3" xfId="36963" xr:uid="{00000000-0005-0000-0000-0000A1900000}"/>
    <cellStyle name="Percent 4 4 2 2 8 2 4" xfId="36964" xr:uid="{00000000-0005-0000-0000-0000A2900000}"/>
    <cellStyle name="Percent 4 4 2 2 8 3" xfId="36965" xr:uid="{00000000-0005-0000-0000-0000A3900000}"/>
    <cellStyle name="Percent 4 4 2 2 8 3 2" xfId="36966" xr:uid="{00000000-0005-0000-0000-0000A4900000}"/>
    <cellStyle name="Percent 4 4 2 2 8 3 3" xfId="36967" xr:uid="{00000000-0005-0000-0000-0000A5900000}"/>
    <cellStyle name="Percent 4 4 2 2 8 3 4" xfId="36968" xr:uid="{00000000-0005-0000-0000-0000A6900000}"/>
    <cellStyle name="Percent 4 4 2 2 8 4" xfId="36969" xr:uid="{00000000-0005-0000-0000-0000A7900000}"/>
    <cellStyle name="Percent 4 4 2 2 8 5" xfId="36970" xr:uid="{00000000-0005-0000-0000-0000A8900000}"/>
    <cellStyle name="Percent 4 4 2 2 8 6" xfId="36971" xr:uid="{00000000-0005-0000-0000-0000A9900000}"/>
    <cellStyle name="Percent 4 4 2 2 9" xfId="36972" xr:uid="{00000000-0005-0000-0000-0000AA900000}"/>
    <cellStyle name="Percent 4 4 2 2 9 2" xfId="36973" xr:uid="{00000000-0005-0000-0000-0000AB900000}"/>
    <cellStyle name="Percent 4 4 2 2 9 3" xfId="36974" xr:uid="{00000000-0005-0000-0000-0000AC900000}"/>
    <cellStyle name="Percent 4 4 2 2 9 4" xfId="36975" xr:uid="{00000000-0005-0000-0000-0000AD900000}"/>
    <cellStyle name="Percent 4 4 2 3" xfId="36976" xr:uid="{00000000-0005-0000-0000-0000AE900000}"/>
    <cellStyle name="Percent 4 4 2 3 10" xfId="36977" xr:uid="{00000000-0005-0000-0000-0000AF900000}"/>
    <cellStyle name="Percent 4 4 2 3 11" xfId="36978" xr:uid="{00000000-0005-0000-0000-0000B0900000}"/>
    <cellStyle name="Percent 4 4 2 3 12" xfId="36979" xr:uid="{00000000-0005-0000-0000-0000B1900000}"/>
    <cellStyle name="Percent 4 4 2 3 2" xfId="36980" xr:uid="{00000000-0005-0000-0000-0000B2900000}"/>
    <cellStyle name="Percent 4 4 2 3 2 10" xfId="36981" xr:uid="{00000000-0005-0000-0000-0000B3900000}"/>
    <cellStyle name="Percent 4 4 2 3 2 2" xfId="36982" xr:uid="{00000000-0005-0000-0000-0000B4900000}"/>
    <cellStyle name="Percent 4 4 2 3 2 2 2" xfId="36983" xr:uid="{00000000-0005-0000-0000-0000B5900000}"/>
    <cellStyle name="Percent 4 4 2 3 2 2 2 2" xfId="36984" xr:uid="{00000000-0005-0000-0000-0000B6900000}"/>
    <cellStyle name="Percent 4 4 2 3 2 2 2 2 2" xfId="36985" xr:uid="{00000000-0005-0000-0000-0000B7900000}"/>
    <cellStyle name="Percent 4 4 2 3 2 2 2 2 3" xfId="36986" xr:uid="{00000000-0005-0000-0000-0000B8900000}"/>
    <cellStyle name="Percent 4 4 2 3 2 2 2 2 4" xfId="36987" xr:uid="{00000000-0005-0000-0000-0000B9900000}"/>
    <cellStyle name="Percent 4 4 2 3 2 2 2 3" xfId="36988" xr:uid="{00000000-0005-0000-0000-0000BA900000}"/>
    <cellStyle name="Percent 4 4 2 3 2 2 2 3 2" xfId="36989" xr:uid="{00000000-0005-0000-0000-0000BB900000}"/>
    <cellStyle name="Percent 4 4 2 3 2 2 2 3 3" xfId="36990" xr:uid="{00000000-0005-0000-0000-0000BC900000}"/>
    <cellStyle name="Percent 4 4 2 3 2 2 2 3 4" xfId="36991" xr:uid="{00000000-0005-0000-0000-0000BD900000}"/>
    <cellStyle name="Percent 4 4 2 3 2 2 2 4" xfId="36992" xr:uid="{00000000-0005-0000-0000-0000BE900000}"/>
    <cellStyle name="Percent 4 4 2 3 2 2 2 5" xfId="36993" xr:uid="{00000000-0005-0000-0000-0000BF900000}"/>
    <cellStyle name="Percent 4 4 2 3 2 2 2 6" xfId="36994" xr:uid="{00000000-0005-0000-0000-0000C0900000}"/>
    <cellStyle name="Percent 4 4 2 3 2 2 3" xfId="36995" xr:uid="{00000000-0005-0000-0000-0000C1900000}"/>
    <cellStyle name="Percent 4 4 2 3 2 2 3 2" xfId="36996" xr:uid="{00000000-0005-0000-0000-0000C2900000}"/>
    <cellStyle name="Percent 4 4 2 3 2 2 3 2 2" xfId="36997" xr:uid="{00000000-0005-0000-0000-0000C3900000}"/>
    <cellStyle name="Percent 4 4 2 3 2 2 3 2 3" xfId="36998" xr:uid="{00000000-0005-0000-0000-0000C4900000}"/>
    <cellStyle name="Percent 4 4 2 3 2 2 3 2 4" xfId="36999" xr:uid="{00000000-0005-0000-0000-0000C5900000}"/>
    <cellStyle name="Percent 4 4 2 3 2 2 3 3" xfId="37000" xr:uid="{00000000-0005-0000-0000-0000C6900000}"/>
    <cellStyle name="Percent 4 4 2 3 2 2 3 3 2" xfId="37001" xr:uid="{00000000-0005-0000-0000-0000C7900000}"/>
    <cellStyle name="Percent 4 4 2 3 2 2 3 3 3" xfId="37002" xr:uid="{00000000-0005-0000-0000-0000C8900000}"/>
    <cellStyle name="Percent 4 4 2 3 2 2 3 3 4" xfId="37003" xr:uid="{00000000-0005-0000-0000-0000C9900000}"/>
    <cellStyle name="Percent 4 4 2 3 2 2 3 4" xfId="37004" xr:uid="{00000000-0005-0000-0000-0000CA900000}"/>
    <cellStyle name="Percent 4 4 2 3 2 2 3 5" xfId="37005" xr:uid="{00000000-0005-0000-0000-0000CB900000}"/>
    <cellStyle name="Percent 4 4 2 3 2 2 3 6" xfId="37006" xr:uid="{00000000-0005-0000-0000-0000CC900000}"/>
    <cellStyle name="Percent 4 4 2 3 2 2 4" xfId="37007" xr:uid="{00000000-0005-0000-0000-0000CD900000}"/>
    <cellStyle name="Percent 4 4 2 3 2 2 4 2" xfId="37008" xr:uid="{00000000-0005-0000-0000-0000CE900000}"/>
    <cellStyle name="Percent 4 4 2 3 2 2 4 3" xfId="37009" xr:uid="{00000000-0005-0000-0000-0000CF900000}"/>
    <cellStyle name="Percent 4 4 2 3 2 2 4 4" xfId="37010" xr:uid="{00000000-0005-0000-0000-0000D0900000}"/>
    <cellStyle name="Percent 4 4 2 3 2 2 5" xfId="37011" xr:uid="{00000000-0005-0000-0000-0000D1900000}"/>
    <cellStyle name="Percent 4 4 2 3 2 2 5 2" xfId="37012" xr:uid="{00000000-0005-0000-0000-0000D2900000}"/>
    <cellStyle name="Percent 4 4 2 3 2 2 5 3" xfId="37013" xr:uid="{00000000-0005-0000-0000-0000D3900000}"/>
    <cellStyle name="Percent 4 4 2 3 2 2 5 4" xfId="37014" xr:uid="{00000000-0005-0000-0000-0000D4900000}"/>
    <cellStyle name="Percent 4 4 2 3 2 2 6" xfId="37015" xr:uid="{00000000-0005-0000-0000-0000D5900000}"/>
    <cellStyle name="Percent 4 4 2 3 2 2 7" xfId="37016" xr:uid="{00000000-0005-0000-0000-0000D6900000}"/>
    <cellStyle name="Percent 4 4 2 3 2 2 8" xfId="37017" xr:uid="{00000000-0005-0000-0000-0000D7900000}"/>
    <cellStyle name="Percent 4 4 2 3 2 3" xfId="37018" xr:uid="{00000000-0005-0000-0000-0000D8900000}"/>
    <cellStyle name="Percent 4 4 2 3 2 3 2" xfId="37019" xr:uid="{00000000-0005-0000-0000-0000D9900000}"/>
    <cellStyle name="Percent 4 4 2 3 2 3 2 2" xfId="37020" xr:uid="{00000000-0005-0000-0000-0000DA900000}"/>
    <cellStyle name="Percent 4 4 2 3 2 3 2 2 2" xfId="37021" xr:uid="{00000000-0005-0000-0000-0000DB900000}"/>
    <cellStyle name="Percent 4 4 2 3 2 3 2 2 3" xfId="37022" xr:uid="{00000000-0005-0000-0000-0000DC900000}"/>
    <cellStyle name="Percent 4 4 2 3 2 3 2 2 4" xfId="37023" xr:uid="{00000000-0005-0000-0000-0000DD900000}"/>
    <cellStyle name="Percent 4 4 2 3 2 3 2 3" xfId="37024" xr:uid="{00000000-0005-0000-0000-0000DE900000}"/>
    <cellStyle name="Percent 4 4 2 3 2 3 2 3 2" xfId="37025" xr:uid="{00000000-0005-0000-0000-0000DF900000}"/>
    <cellStyle name="Percent 4 4 2 3 2 3 2 3 3" xfId="37026" xr:uid="{00000000-0005-0000-0000-0000E0900000}"/>
    <cellStyle name="Percent 4 4 2 3 2 3 2 3 4" xfId="37027" xr:uid="{00000000-0005-0000-0000-0000E1900000}"/>
    <cellStyle name="Percent 4 4 2 3 2 3 2 4" xfId="37028" xr:uid="{00000000-0005-0000-0000-0000E2900000}"/>
    <cellStyle name="Percent 4 4 2 3 2 3 2 5" xfId="37029" xr:uid="{00000000-0005-0000-0000-0000E3900000}"/>
    <cellStyle name="Percent 4 4 2 3 2 3 2 6" xfId="37030" xr:uid="{00000000-0005-0000-0000-0000E4900000}"/>
    <cellStyle name="Percent 4 4 2 3 2 3 3" xfId="37031" xr:uid="{00000000-0005-0000-0000-0000E5900000}"/>
    <cellStyle name="Percent 4 4 2 3 2 3 3 2" xfId="37032" xr:uid="{00000000-0005-0000-0000-0000E6900000}"/>
    <cellStyle name="Percent 4 4 2 3 2 3 3 2 2" xfId="37033" xr:uid="{00000000-0005-0000-0000-0000E7900000}"/>
    <cellStyle name="Percent 4 4 2 3 2 3 3 2 3" xfId="37034" xr:uid="{00000000-0005-0000-0000-0000E8900000}"/>
    <cellStyle name="Percent 4 4 2 3 2 3 3 2 4" xfId="37035" xr:uid="{00000000-0005-0000-0000-0000E9900000}"/>
    <cellStyle name="Percent 4 4 2 3 2 3 3 3" xfId="37036" xr:uid="{00000000-0005-0000-0000-0000EA900000}"/>
    <cellStyle name="Percent 4 4 2 3 2 3 3 3 2" xfId="37037" xr:uid="{00000000-0005-0000-0000-0000EB900000}"/>
    <cellStyle name="Percent 4 4 2 3 2 3 3 3 3" xfId="37038" xr:uid="{00000000-0005-0000-0000-0000EC900000}"/>
    <cellStyle name="Percent 4 4 2 3 2 3 3 3 4" xfId="37039" xr:uid="{00000000-0005-0000-0000-0000ED900000}"/>
    <cellStyle name="Percent 4 4 2 3 2 3 3 4" xfId="37040" xr:uid="{00000000-0005-0000-0000-0000EE900000}"/>
    <cellStyle name="Percent 4 4 2 3 2 3 3 5" xfId="37041" xr:uid="{00000000-0005-0000-0000-0000EF900000}"/>
    <cellStyle name="Percent 4 4 2 3 2 3 3 6" xfId="37042" xr:uid="{00000000-0005-0000-0000-0000F0900000}"/>
    <cellStyle name="Percent 4 4 2 3 2 3 4" xfId="37043" xr:uid="{00000000-0005-0000-0000-0000F1900000}"/>
    <cellStyle name="Percent 4 4 2 3 2 3 4 2" xfId="37044" xr:uid="{00000000-0005-0000-0000-0000F2900000}"/>
    <cellStyle name="Percent 4 4 2 3 2 3 4 3" xfId="37045" xr:uid="{00000000-0005-0000-0000-0000F3900000}"/>
    <cellStyle name="Percent 4 4 2 3 2 3 4 4" xfId="37046" xr:uid="{00000000-0005-0000-0000-0000F4900000}"/>
    <cellStyle name="Percent 4 4 2 3 2 3 5" xfId="37047" xr:uid="{00000000-0005-0000-0000-0000F5900000}"/>
    <cellStyle name="Percent 4 4 2 3 2 3 5 2" xfId="37048" xr:uid="{00000000-0005-0000-0000-0000F6900000}"/>
    <cellStyle name="Percent 4 4 2 3 2 3 5 3" xfId="37049" xr:uid="{00000000-0005-0000-0000-0000F7900000}"/>
    <cellStyle name="Percent 4 4 2 3 2 3 5 4" xfId="37050" xr:uid="{00000000-0005-0000-0000-0000F8900000}"/>
    <cellStyle name="Percent 4 4 2 3 2 3 6" xfId="37051" xr:uid="{00000000-0005-0000-0000-0000F9900000}"/>
    <cellStyle name="Percent 4 4 2 3 2 3 7" xfId="37052" xr:uid="{00000000-0005-0000-0000-0000FA900000}"/>
    <cellStyle name="Percent 4 4 2 3 2 3 8" xfId="37053" xr:uid="{00000000-0005-0000-0000-0000FB900000}"/>
    <cellStyle name="Percent 4 4 2 3 2 4" xfId="37054" xr:uid="{00000000-0005-0000-0000-0000FC900000}"/>
    <cellStyle name="Percent 4 4 2 3 2 4 2" xfId="37055" xr:uid="{00000000-0005-0000-0000-0000FD900000}"/>
    <cellStyle name="Percent 4 4 2 3 2 4 2 2" xfId="37056" xr:uid="{00000000-0005-0000-0000-0000FE900000}"/>
    <cellStyle name="Percent 4 4 2 3 2 4 2 3" xfId="37057" xr:uid="{00000000-0005-0000-0000-0000FF900000}"/>
    <cellStyle name="Percent 4 4 2 3 2 4 2 4" xfId="37058" xr:uid="{00000000-0005-0000-0000-000000910000}"/>
    <cellStyle name="Percent 4 4 2 3 2 4 3" xfId="37059" xr:uid="{00000000-0005-0000-0000-000001910000}"/>
    <cellStyle name="Percent 4 4 2 3 2 4 3 2" xfId="37060" xr:uid="{00000000-0005-0000-0000-000002910000}"/>
    <cellStyle name="Percent 4 4 2 3 2 4 3 3" xfId="37061" xr:uid="{00000000-0005-0000-0000-000003910000}"/>
    <cellStyle name="Percent 4 4 2 3 2 4 3 4" xfId="37062" xr:uid="{00000000-0005-0000-0000-000004910000}"/>
    <cellStyle name="Percent 4 4 2 3 2 4 4" xfId="37063" xr:uid="{00000000-0005-0000-0000-000005910000}"/>
    <cellStyle name="Percent 4 4 2 3 2 4 5" xfId="37064" xr:uid="{00000000-0005-0000-0000-000006910000}"/>
    <cellStyle name="Percent 4 4 2 3 2 4 6" xfId="37065" xr:uid="{00000000-0005-0000-0000-000007910000}"/>
    <cellStyle name="Percent 4 4 2 3 2 5" xfId="37066" xr:uid="{00000000-0005-0000-0000-000008910000}"/>
    <cellStyle name="Percent 4 4 2 3 2 5 2" xfId="37067" xr:uid="{00000000-0005-0000-0000-000009910000}"/>
    <cellStyle name="Percent 4 4 2 3 2 5 2 2" xfId="37068" xr:uid="{00000000-0005-0000-0000-00000A910000}"/>
    <cellStyle name="Percent 4 4 2 3 2 5 2 3" xfId="37069" xr:uid="{00000000-0005-0000-0000-00000B910000}"/>
    <cellStyle name="Percent 4 4 2 3 2 5 2 4" xfId="37070" xr:uid="{00000000-0005-0000-0000-00000C910000}"/>
    <cellStyle name="Percent 4 4 2 3 2 5 3" xfId="37071" xr:uid="{00000000-0005-0000-0000-00000D910000}"/>
    <cellStyle name="Percent 4 4 2 3 2 5 3 2" xfId="37072" xr:uid="{00000000-0005-0000-0000-00000E910000}"/>
    <cellStyle name="Percent 4 4 2 3 2 5 3 3" xfId="37073" xr:uid="{00000000-0005-0000-0000-00000F910000}"/>
    <cellStyle name="Percent 4 4 2 3 2 5 3 4" xfId="37074" xr:uid="{00000000-0005-0000-0000-000010910000}"/>
    <cellStyle name="Percent 4 4 2 3 2 5 4" xfId="37075" xr:uid="{00000000-0005-0000-0000-000011910000}"/>
    <cellStyle name="Percent 4 4 2 3 2 5 5" xfId="37076" xr:uid="{00000000-0005-0000-0000-000012910000}"/>
    <cellStyle name="Percent 4 4 2 3 2 5 6" xfId="37077" xr:uid="{00000000-0005-0000-0000-000013910000}"/>
    <cellStyle name="Percent 4 4 2 3 2 6" xfId="37078" xr:uid="{00000000-0005-0000-0000-000014910000}"/>
    <cellStyle name="Percent 4 4 2 3 2 6 2" xfId="37079" xr:uid="{00000000-0005-0000-0000-000015910000}"/>
    <cellStyle name="Percent 4 4 2 3 2 6 3" xfId="37080" xr:uid="{00000000-0005-0000-0000-000016910000}"/>
    <cellStyle name="Percent 4 4 2 3 2 6 4" xfId="37081" xr:uid="{00000000-0005-0000-0000-000017910000}"/>
    <cellStyle name="Percent 4 4 2 3 2 7" xfId="37082" xr:uid="{00000000-0005-0000-0000-000018910000}"/>
    <cellStyle name="Percent 4 4 2 3 2 7 2" xfId="37083" xr:uid="{00000000-0005-0000-0000-000019910000}"/>
    <cellStyle name="Percent 4 4 2 3 2 7 3" xfId="37084" xr:uid="{00000000-0005-0000-0000-00001A910000}"/>
    <cellStyle name="Percent 4 4 2 3 2 7 4" xfId="37085" xr:uid="{00000000-0005-0000-0000-00001B910000}"/>
    <cellStyle name="Percent 4 4 2 3 2 8" xfId="37086" xr:uid="{00000000-0005-0000-0000-00001C910000}"/>
    <cellStyle name="Percent 4 4 2 3 2 9" xfId="37087" xr:uid="{00000000-0005-0000-0000-00001D910000}"/>
    <cellStyle name="Percent 4 4 2 3 3" xfId="37088" xr:uid="{00000000-0005-0000-0000-00001E910000}"/>
    <cellStyle name="Percent 4 4 2 3 3 2" xfId="37089" xr:uid="{00000000-0005-0000-0000-00001F910000}"/>
    <cellStyle name="Percent 4 4 2 3 3 2 2" xfId="37090" xr:uid="{00000000-0005-0000-0000-000020910000}"/>
    <cellStyle name="Percent 4 4 2 3 3 2 2 2" xfId="37091" xr:uid="{00000000-0005-0000-0000-000021910000}"/>
    <cellStyle name="Percent 4 4 2 3 3 2 2 3" xfId="37092" xr:uid="{00000000-0005-0000-0000-000022910000}"/>
    <cellStyle name="Percent 4 4 2 3 3 2 2 4" xfId="37093" xr:uid="{00000000-0005-0000-0000-000023910000}"/>
    <cellStyle name="Percent 4 4 2 3 3 2 3" xfId="37094" xr:uid="{00000000-0005-0000-0000-000024910000}"/>
    <cellStyle name="Percent 4 4 2 3 3 2 3 2" xfId="37095" xr:uid="{00000000-0005-0000-0000-000025910000}"/>
    <cellStyle name="Percent 4 4 2 3 3 2 3 3" xfId="37096" xr:uid="{00000000-0005-0000-0000-000026910000}"/>
    <cellStyle name="Percent 4 4 2 3 3 2 3 4" xfId="37097" xr:uid="{00000000-0005-0000-0000-000027910000}"/>
    <cellStyle name="Percent 4 4 2 3 3 2 4" xfId="37098" xr:uid="{00000000-0005-0000-0000-000028910000}"/>
    <cellStyle name="Percent 4 4 2 3 3 2 5" xfId="37099" xr:uid="{00000000-0005-0000-0000-000029910000}"/>
    <cellStyle name="Percent 4 4 2 3 3 2 6" xfId="37100" xr:uid="{00000000-0005-0000-0000-00002A910000}"/>
    <cellStyle name="Percent 4 4 2 3 3 3" xfId="37101" xr:uid="{00000000-0005-0000-0000-00002B910000}"/>
    <cellStyle name="Percent 4 4 2 3 3 3 2" xfId="37102" xr:uid="{00000000-0005-0000-0000-00002C910000}"/>
    <cellStyle name="Percent 4 4 2 3 3 3 2 2" xfId="37103" xr:uid="{00000000-0005-0000-0000-00002D910000}"/>
    <cellStyle name="Percent 4 4 2 3 3 3 2 3" xfId="37104" xr:uid="{00000000-0005-0000-0000-00002E910000}"/>
    <cellStyle name="Percent 4 4 2 3 3 3 2 4" xfId="37105" xr:uid="{00000000-0005-0000-0000-00002F910000}"/>
    <cellStyle name="Percent 4 4 2 3 3 3 3" xfId="37106" xr:uid="{00000000-0005-0000-0000-000030910000}"/>
    <cellStyle name="Percent 4 4 2 3 3 3 3 2" xfId="37107" xr:uid="{00000000-0005-0000-0000-000031910000}"/>
    <cellStyle name="Percent 4 4 2 3 3 3 3 3" xfId="37108" xr:uid="{00000000-0005-0000-0000-000032910000}"/>
    <cellStyle name="Percent 4 4 2 3 3 3 3 4" xfId="37109" xr:uid="{00000000-0005-0000-0000-000033910000}"/>
    <cellStyle name="Percent 4 4 2 3 3 3 4" xfId="37110" xr:uid="{00000000-0005-0000-0000-000034910000}"/>
    <cellStyle name="Percent 4 4 2 3 3 3 5" xfId="37111" xr:uid="{00000000-0005-0000-0000-000035910000}"/>
    <cellStyle name="Percent 4 4 2 3 3 3 6" xfId="37112" xr:uid="{00000000-0005-0000-0000-000036910000}"/>
    <cellStyle name="Percent 4 4 2 3 3 4" xfId="37113" xr:uid="{00000000-0005-0000-0000-000037910000}"/>
    <cellStyle name="Percent 4 4 2 3 3 4 2" xfId="37114" xr:uid="{00000000-0005-0000-0000-000038910000}"/>
    <cellStyle name="Percent 4 4 2 3 3 4 3" xfId="37115" xr:uid="{00000000-0005-0000-0000-000039910000}"/>
    <cellStyle name="Percent 4 4 2 3 3 4 4" xfId="37116" xr:uid="{00000000-0005-0000-0000-00003A910000}"/>
    <cellStyle name="Percent 4 4 2 3 3 5" xfId="37117" xr:uid="{00000000-0005-0000-0000-00003B910000}"/>
    <cellStyle name="Percent 4 4 2 3 3 5 2" xfId="37118" xr:uid="{00000000-0005-0000-0000-00003C910000}"/>
    <cellStyle name="Percent 4 4 2 3 3 5 3" xfId="37119" xr:uid="{00000000-0005-0000-0000-00003D910000}"/>
    <cellStyle name="Percent 4 4 2 3 3 5 4" xfId="37120" xr:uid="{00000000-0005-0000-0000-00003E910000}"/>
    <cellStyle name="Percent 4 4 2 3 3 6" xfId="37121" xr:uid="{00000000-0005-0000-0000-00003F910000}"/>
    <cellStyle name="Percent 4 4 2 3 3 7" xfId="37122" xr:uid="{00000000-0005-0000-0000-000040910000}"/>
    <cellStyle name="Percent 4 4 2 3 3 8" xfId="37123" xr:uid="{00000000-0005-0000-0000-000041910000}"/>
    <cellStyle name="Percent 4 4 2 3 4" xfId="37124" xr:uid="{00000000-0005-0000-0000-000042910000}"/>
    <cellStyle name="Percent 4 4 2 3 4 2" xfId="37125" xr:uid="{00000000-0005-0000-0000-000043910000}"/>
    <cellStyle name="Percent 4 4 2 3 4 2 2" xfId="37126" xr:uid="{00000000-0005-0000-0000-000044910000}"/>
    <cellStyle name="Percent 4 4 2 3 4 2 2 2" xfId="37127" xr:uid="{00000000-0005-0000-0000-000045910000}"/>
    <cellStyle name="Percent 4 4 2 3 4 2 2 3" xfId="37128" xr:uid="{00000000-0005-0000-0000-000046910000}"/>
    <cellStyle name="Percent 4 4 2 3 4 2 2 4" xfId="37129" xr:uid="{00000000-0005-0000-0000-000047910000}"/>
    <cellStyle name="Percent 4 4 2 3 4 2 3" xfId="37130" xr:uid="{00000000-0005-0000-0000-000048910000}"/>
    <cellStyle name="Percent 4 4 2 3 4 2 3 2" xfId="37131" xr:uid="{00000000-0005-0000-0000-000049910000}"/>
    <cellStyle name="Percent 4 4 2 3 4 2 3 3" xfId="37132" xr:uid="{00000000-0005-0000-0000-00004A910000}"/>
    <cellStyle name="Percent 4 4 2 3 4 2 3 4" xfId="37133" xr:uid="{00000000-0005-0000-0000-00004B910000}"/>
    <cellStyle name="Percent 4 4 2 3 4 2 4" xfId="37134" xr:uid="{00000000-0005-0000-0000-00004C910000}"/>
    <cellStyle name="Percent 4 4 2 3 4 2 5" xfId="37135" xr:uid="{00000000-0005-0000-0000-00004D910000}"/>
    <cellStyle name="Percent 4 4 2 3 4 2 6" xfId="37136" xr:uid="{00000000-0005-0000-0000-00004E910000}"/>
    <cellStyle name="Percent 4 4 2 3 4 3" xfId="37137" xr:uid="{00000000-0005-0000-0000-00004F910000}"/>
    <cellStyle name="Percent 4 4 2 3 4 3 2" xfId="37138" xr:uid="{00000000-0005-0000-0000-000050910000}"/>
    <cellStyle name="Percent 4 4 2 3 4 3 2 2" xfId="37139" xr:uid="{00000000-0005-0000-0000-000051910000}"/>
    <cellStyle name="Percent 4 4 2 3 4 3 2 3" xfId="37140" xr:uid="{00000000-0005-0000-0000-000052910000}"/>
    <cellStyle name="Percent 4 4 2 3 4 3 2 4" xfId="37141" xr:uid="{00000000-0005-0000-0000-000053910000}"/>
    <cellStyle name="Percent 4 4 2 3 4 3 3" xfId="37142" xr:uid="{00000000-0005-0000-0000-000054910000}"/>
    <cellStyle name="Percent 4 4 2 3 4 3 3 2" xfId="37143" xr:uid="{00000000-0005-0000-0000-000055910000}"/>
    <cellStyle name="Percent 4 4 2 3 4 3 3 3" xfId="37144" xr:uid="{00000000-0005-0000-0000-000056910000}"/>
    <cellStyle name="Percent 4 4 2 3 4 3 3 4" xfId="37145" xr:uid="{00000000-0005-0000-0000-000057910000}"/>
    <cellStyle name="Percent 4 4 2 3 4 3 4" xfId="37146" xr:uid="{00000000-0005-0000-0000-000058910000}"/>
    <cellStyle name="Percent 4 4 2 3 4 3 5" xfId="37147" xr:uid="{00000000-0005-0000-0000-000059910000}"/>
    <cellStyle name="Percent 4 4 2 3 4 3 6" xfId="37148" xr:uid="{00000000-0005-0000-0000-00005A910000}"/>
    <cellStyle name="Percent 4 4 2 3 4 4" xfId="37149" xr:uid="{00000000-0005-0000-0000-00005B910000}"/>
    <cellStyle name="Percent 4 4 2 3 4 4 2" xfId="37150" xr:uid="{00000000-0005-0000-0000-00005C910000}"/>
    <cellStyle name="Percent 4 4 2 3 4 4 3" xfId="37151" xr:uid="{00000000-0005-0000-0000-00005D910000}"/>
    <cellStyle name="Percent 4 4 2 3 4 4 4" xfId="37152" xr:uid="{00000000-0005-0000-0000-00005E910000}"/>
    <cellStyle name="Percent 4 4 2 3 4 5" xfId="37153" xr:uid="{00000000-0005-0000-0000-00005F910000}"/>
    <cellStyle name="Percent 4 4 2 3 4 5 2" xfId="37154" xr:uid="{00000000-0005-0000-0000-000060910000}"/>
    <cellStyle name="Percent 4 4 2 3 4 5 3" xfId="37155" xr:uid="{00000000-0005-0000-0000-000061910000}"/>
    <cellStyle name="Percent 4 4 2 3 4 5 4" xfId="37156" xr:uid="{00000000-0005-0000-0000-000062910000}"/>
    <cellStyle name="Percent 4 4 2 3 4 6" xfId="37157" xr:uid="{00000000-0005-0000-0000-000063910000}"/>
    <cellStyle name="Percent 4 4 2 3 4 7" xfId="37158" xr:uid="{00000000-0005-0000-0000-000064910000}"/>
    <cellStyle name="Percent 4 4 2 3 4 8" xfId="37159" xr:uid="{00000000-0005-0000-0000-000065910000}"/>
    <cellStyle name="Percent 4 4 2 3 5" xfId="37160" xr:uid="{00000000-0005-0000-0000-000066910000}"/>
    <cellStyle name="Percent 4 4 2 3 5 2" xfId="37161" xr:uid="{00000000-0005-0000-0000-000067910000}"/>
    <cellStyle name="Percent 4 4 2 3 5 2 2" xfId="37162" xr:uid="{00000000-0005-0000-0000-000068910000}"/>
    <cellStyle name="Percent 4 4 2 3 5 2 2 2" xfId="37163" xr:uid="{00000000-0005-0000-0000-000069910000}"/>
    <cellStyle name="Percent 4 4 2 3 5 2 2 3" xfId="37164" xr:uid="{00000000-0005-0000-0000-00006A910000}"/>
    <cellStyle name="Percent 4 4 2 3 5 2 2 4" xfId="37165" xr:uid="{00000000-0005-0000-0000-00006B910000}"/>
    <cellStyle name="Percent 4 4 2 3 5 2 3" xfId="37166" xr:uid="{00000000-0005-0000-0000-00006C910000}"/>
    <cellStyle name="Percent 4 4 2 3 5 2 3 2" xfId="37167" xr:uid="{00000000-0005-0000-0000-00006D910000}"/>
    <cellStyle name="Percent 4 4 2 3 5 2 3 3" xfId="37168" xr:uid="{00000000-0005-0000-0000-00006E910000}"/>
    <cellStyle name="Percent 4 4 2 3 5 2 3 4" xfId="37169" xr:uid="{00000000-0005-0000-0000-00006F910000}"/>
    <cellStyle name="Percent 4 4 2 3 5 2 4" xfId="37170" xr:uid="{00000000-0005-0000-0000-000070910000}"/>
    <cellStyle name="Percent 4 4 2 3 5 2 5" xfId="37171" xr:uid="{00000000-0005-0000-0000-000071910000}"/>
    <cellStyle name="Percent 4 4 2 3 5 2 6" xfId="37172" xr:uid="{00000000-0005-0000-0000-000072910000}"/>
    <cellStyle name="Percent 4 4 2 3 5 3" xfId="37173" xr:uid="{00000000-0005-0000-0000-000073910000}"/>
    <cellStyle name="Percent 4 4 2 3 5 3 2" xfId="37174" xr:uid="{00000000-0005-0000-0000-000074910000}"/>
    <cellStyle name="Percent 4 4 2 3 5 3 2 2" xfId="37175" xr:uid="{00000000-0005-0000-0000-000075910000}"/>
    <cellStyle name="Percent 4 4 2 3 5 3 2 3" xfId="37176" xr:uid="{00000000-0005-0000-0000-000076910000}"/>
    <cellStyle name="Percent 4 4 2 3 5 3 2 4" xfId="37177" xr:uid="{00000000-0005-0000-0000-000077910000}"/>
    <cellStyle name="Percent 4 4 2 3 5 3 3" xfId="37178" xr:uid="{00000000-0005-0000-0000-000078910000}"/>
    <cellStyle name="Percent 4 4 2 3 5 3 3 2" xfId="37179" xr:uid="{00000000-0005-0000-0000-000079910000}"/>
    <cellStyle name="Percent 4 4 2 3 5 3 3 3" xfId="37180" xr:uid="{00000000-0005-0000-0000-00007A910000}"/>
    <cellStyle name="Percent 4 4 2 3 5 3 3 4" xfId="37181" xr:uid="{00000000-0005-0000-0000-00007B910000}"/>
    <cellStyle name="Percent 4 4 2 3 5 3 4" xfId="37182" xr:uid="{00000000-0005-0000-0000-00007C910000}"/>
    <cellStyle name="Percent 4 4 2 3 5 3 5" xfId="37183" xr:uid="{00000000-0005-0000-0000-00007D910000}"/>
    <cellStyle name="Percent 4 4 2 3 5 3 6" xfId="37184" xr:uid="{00000000-0005-0000-0000-00007E910000}"/>
    <cellStyle name="Percent 4 4 2 3 5 4" xfId="37185" xr:uid="{00000000-0005-0000-0000-00007F910000}"/>
    <cellStyle name="Percent 4 4 2 3 5 4 2" xfId="37186" xr:uid="{00000000-0005-0000-0000-000080910000}"/>
    <cellStyle name="Percent 4 4 2 3 5 4 3" xfId="37187" xr:uid="{00000000-0005-0000-0000-000081910000}"/>
    <cellStyle name="Percent 4 4 2 3 5 4 4" xfId="37188" xr:uid="{00000000-0005-0000-0000-000082910000}"/>
    <cellStyle name="Percent 4 4 2 3 5 5" xfId="37189" xr:uid="{00000000-0005-0000-0000-000083910000}"/>
    <cellStyle name="Percent 4 4 2 3 5 5 2" xfId="37190" xr:uid="{00000000-0005-0000-0000-000084910000}"/>
    <cellStyle name="Percent 4 4 2 3 5 5 3" xfId="37191" xr:uid="{00000000-0005-0000-0000-000085910000}"/>
    <cellStyle name="Percent 4 4 2 3 5 5 4" xfId="37192" xr:uid="{00000000-0005-0000-0000-000086910000}"/>
    <cellStyle name="Percent 4 4 2 3 5 6" xfId="37193" xr:uid="{00000000-0005-0000-0000-000087910000}"/>
    <cellStyle name="Percent 4 4 2 3 5 7" xfId="37194" xr:uid="{00000000-0005-0000-0000-000088910000}"/>
    <cellStyle name="Percent 4 4 2 3 5 8" xfId="37195" xr:uid="{00000000-0005-0000-0000-000089910000}"/>
    <cellStyle name="Percent 4 4 2 3 6" xfId="37196" xr:uid="{00000000-0005-0000-0000-00008A910000}"/>
    <cellStyle name="Percent 4 4 2 3 6 2" xfId="37197" xr:uid="{00000000-0005-0000-0000-00008B910000}"/>
    <cellStyle name="Percent 4 4 2 3 6 2 2" xfId="37198" xr:uid="{00000000-0005-0000-0000-00008C910000}"/>
    <cellStyle name="Percent 4 4 2 3 6 2 3" xfId="37199" xr:uid="{00000000-0005-0000-0000-00008D910000}"/>
    <cellStyle name="Percent 4 4 2 3 6 2 4" xfId="37200" xr:uid="{00000000-0005-0000-0000-00008E910000}"/>
    <cellStyle name="Percent 4 4 2 3 6 3" xfId="37201" xr:uid="{00000000-0005-0000-0000-00008F910000}"/>
    <cellStyle name="Percent 4 4 2 3 6 3 2" xfId="37202" xr:uid="{00000000-0005-0000-0000-000090910000}"/>
    <cellStyle name="Percent 4 4 2 3 6 3 3" xfId="37203" xr:uid="{00000000-0005-0000-0000-000091910000}"/>
    <cellStyle name="Percent 4 4 2 3 6 3 4" xfId="37204" xr:uid="{00000000-0005-0000-0000-000092910000}"/>
    <cellStyle name="Percent 4 4 2 3 6 4" xfId="37205" xr:uid="{00000000-0005-0000-0000-000093910000}"/>
    <cellStyle name="Percent 4 4 2 3 6 5" xfId="37206" xr:uid="{00000000-0005-0000-0000-000094910000}"/>
    <cellStyle name="Percent 4 4 2 3 6 6" xfId="37207" xr:uid="{00000000-0005-0000-0000-000095910000}"/>
    <cellStyle name="Percent 4 4 2 3 7" xfId="37208" xr:uid="{00000000-0005-0000-0000-000096910000}"/>
    <cellStyle name="Percent 4 4 2 3 7 2" xfId="37209" xr:uid="{00000000-0005-0000-0000-000097910000}"/>
    <cellStyle name="Percent 4 4 2 3 7 2 2" xfId="37210" xr:uid="{00000000-0005-0000-0000-000098910000}"/>
    <cellStyle name="Percent 4 4 2 3 7 2 3" xfId="37211" xr:uid="{00000000-0005-0000-0000-000099910000}"/>
    <cellStyle name="Percent 4 4 2 3 7 2 4" xfId="37212" xr:uid="{00000000-0005-0000-0000-00009A910000}"/>
    <cellStyle name="Percent 4 4 2 3 7 3" xfId="37213" xr:uid="{00000000-0005-0000-0000-00009B910000}"/>
    <cellStyle name="Percent 4 4 2 3 7 3 2" xfId="37214" xr:uid="{00000000-0005-0000-0000-00009C910000}"/>
    <cellStyle name="Percent 4 4 2 3 7 3 3" xfId="37215" xr:uid="{00000000-0005-0000-0000-00009D910000}"/>
    <cellStyle name="Percent 4 4 2 3 7 3 4" xfId="37216" xr:uid="{00000000-0005-0000-0000-00009E910000}"/>
    <cellStyle name="Percent 4 4 2 3 7 4" xfId="37217" xr:uid="{00000000-0005-0000-0000-00009F910000}"/>
    <cellStyle name="Percent 4 4 2 3 7 5" xfId="37218" xr:uid="{00000000-0005-0000-0000-0000A0910000}"/>
    <cellStyle name="Percent 4 4 2 3 7 6" xfId="37219" xr:uid="{00000000-0005-0000-0000-0000A1910000}"/>
    <cellStyle name="Percent 4 4 2 3 8" xfId="37220" xr:uid="{00000000-0005-0000-0000-0000A2910000}"/>
    <cellStyle name="Percent 4 4 2 3 8 2" xfId="37221" xr:uid="{00000000-0005-0000-0000-0000A3910000}"/>
    <cellStyle name="Percent 4 4 2 3 8 3" xfId="37222" xr:uid="{00000000-0005-0000-0000-0000A4910000}"/>
    <cellStyle name="Percent 4 4 2 3 8 4" xfId="37223" xr:uid="{00000000-0005-0000-0000-0000A5910000}"/>
    <cellStyle name="Percent 4 4 2 3 9" xfId="37224" xr:uid="{00000000-0005-0000-0000-0000A6910000}"/>
    <cellStyle name="Percent 4 4 2 3 9 2" xfId="37225" xr:uid="{00000000-0005-0000-0000-0000A7910000}"/>
    <cellStyle name="Percent 4 4 2 3 9 3" xfId="37226" xr:uid="{00000000-0005-0000-0000-0000A8910000}"/>
    <cellStyle name="Percent 4 4 2 3 9 4" xfId="37227" xr:uid="{00000000-0005-0000-0000-0000A9910000}"/>
    <cellStyle name="Percent 4 4 2 4" xfId="37228" xr:uid="{00000000-0005-0000-0000-0000AA910000}"/>
    <cellStyle name="Percent 4 4 2 4 10" xfId="37229" xr:uid="{00000000-0005-0000-0000-0000AB910000}"/>
    <cellStyle name="Percent 4 4 2 4 2" xfId="37230" xr:uid="{00000000-0005-0000-0000-0000AC910000}"/>
    <cellStyle name="Percent 4 4 2 4 2 2" xfId="37231" xr:uid="{00000000-0005-0000-0000-0000AD910000}"/>
    <cellStyle name="Percent 4 4 2 4 2 2 2" xfId="37232" xr:uid="{00000000-0005-0000-0000-0000AE910000}"/>
    <cellStyle name="Percent 4 4 2 4 2 2 2 2" xfId="37233" xr:uid="{00000000-0005-0000-0000-0000AF910000}"/>
    <cellStyle name="Percent 4 4 2 4 2 2 2 3" xfId="37234" xr:uid="{00000000-0005-0000-0000-0000B0910000}"/>
    <cellStyle name="Percent 4 4 2 4 2 2 2 4" xfId="37235" xr:uid="{00000000-0005-0000-0000-0000B1910000}"/>
    <cellStyle name="Percent 4 4 2 4 2 2 3" xfId="37236" xr:uid="{00000000-0005-0000-0000-0000B2910000}"/>
    <cellStyle name="Percent 4 4 2 4 2 2 3 2" xfId="37237" xr:uid="{00000000-0005-0000-0000-0000B3910000}"/>
    <cellStyle name="Percent 4 4 2 4 2 2 3 3" xfId="37238" xr:uid="{00000000-0005-0000-0000-0000B4910000}"/>
    <cellStyle name="Percent 4 4 2 4 2 2 3 4" xfId="37239" xr:uid="{00000000-0005-0000-0000-0000B5910000}"/>
    <cellStyle name="Percent 4 4 2 4 2 2 4" xfId="37240" xr:uid="{00000000-0005-0000-0000-0000B6910000}"/>
    <cellStyle name="Percent 4 4 2 4 2 2 5" xfId="37241" xr:uid="{00000000-0005-0000-0000-0000B7910000}"/>
    <cellStyle name="Percent 4 4 2 4 2 2 6" xfId="37242" xr:uid="{00000000-0005-0000-0000-0000B8910000}"/>
    <cellStyle name="Percent 4 4 2 4 2 3" xfId="37243" xr:uid="{00000000-0005-0000-0000-0000B9910000}"/>
    <cellStyle name="Percent 4 4 2 4 2 3 2" xfId="37244" xr:uid="{00000000-0005-0000-0000-0000BA910000}"/>
    <cellStyle name="Percent 4 4 2 4 2 3 2 2" xfId="37245" xr:uid="{00000000-0005-0000-0000-0000BB910000}"/>
    <cellStyle name="Percent 4 4 2 4 2 3 2 3" xfId="37246" xr:uid="{00000000-0005-0000-0000-0000BC910000}"/>
    <cellStyle name="Percent 4 4 2 4 2 3 2 4" xfId="37247" xr:uid="{00000000-0005-0000-0000-0000BD910000}"/>
    <cellStyle name="Percent 4 4 2 4 2 3 3" xfId="37248" xr:uid="{00000000-0005-0000-0000-0000BE910000}"/>
    <cellStyle name="Percent 4 4 2 4 2 3 3 2" xfId="37249" xr:uid="{00000000-0005-0000-0000-0000BF910000}"/>
    <cellStyle name="Percent 4 4 2 4 2 3 3 3" xfId="37250" xr:uid="{00000000-0005-0000-0000-0000C0910000}"/>
    <cellStyle name="Percent 4 4 2 4 2 3 3 4" xfId="37251" xr:uid="{00000000-0005-0000-0000-0000C1910000}"/>
    <cellStyle name="Percent 4 4 2 4 2 3 4" xfId="37252" xr:uid="{00000000-0005-0000-0000-0000C2910000}"/>
    <cellStyle name="Percent 4 4 2 4 2 3 5" xfId="37253" xr:uid="{00000000-0005-0000-0000-0000C3910000}"/>
    <cellStyle name="Percent 4 4 2 4 2 3 6" xfId="37254" xr:uid="{00000000-0005-0000-0000-0000C4910000}"/>
    <cellStyle name="Percent 4 4 2 4 2 4" xfId="37255" xr:uid="{00000000-0005-0000-0000-0000C5910000}"/>
    <cellStyle name="Percent 4 4 2 4 2 4 2" xfId="37256" xr:uid="{00000000-0005-0000-0000-0000C6910000}"/>
    <cellStyle name="Percent 4 4 2 4 2 4 3" xfId="37257" xr:uid="{00000000-0005-0000-0000-0000C7910000}"/>
    <cellStyle name="Percent 4 4 2 4 2 4 4" xfId="37258" xr:uid="{00000000-0005-0000-0000-0000C8910000}"/>
    <cellStyle name="Percent 4 4 2 4 2 5" xfId="37259" xr:uid="{00000000-0005-0000-0000-0000C9910000}"/>
    <cellStyle name="Percent 4 4 2 4 2 5 2" xfId="37260" xr:uid="{00000000-0005-0000-0000-0000CA910000}"/>
    <cellStyle name="Percent 4 4 2 4 2 5 3" xfId="37261" xr:uid="{00000000-0005-0000-0000-0000CB910000}"/>
    <cellStyle name="Percent 4 4 2 4 2 5 4" xfId="37262" xr:uid="{00000000-0005-0000-0000-0000CC910000}"/>
    <cellStyle name="Percent 4 4 2 4 2 6" xfId="37263" xr:uid="{00000000-0005-0000-0000-0000CD910000}"/>
    <cellStyle name="Percent 4 4 2 4 2 7" xfId="37264" xr:uid="{00000000-0005-0000-0000-0000CE910000}"/>
    <cellStyle name="Percent 4 4 2 4 2 8" xfId="37265" xr:uid="{00000000-0005-0000-0000-0000CF910000}"/>
    <cellStyle name="Percent 4 4 2 4 3" xfId="37266" xr:uid="{00000000-0005-0000-0000-0000D0910000}"/>
    <cellStyle name="Percent 4 4 2 4 3 2" xfId="37267" xr:uid="{00000000-0005-0000-0000-0000D1910000}"/>
    <cellStyle name="Percent 4 4 2 4 3 2 2" xfId="37268" xr:uid="{00000000-0005-0000-0000-0000D2910000}"/>
    <cellStyle name="Percent 4 4 2 4 3 2 2 2" xfId="37269" xr:uid="{00000000-0005-0000-0000-0000D3910000}"/>
    <cellStyle name="Percent 4 4 2 4 3 2 2 3" xfId="37270" xr:uid="{00000000-0005-0000-0000-0000D4910000}"/>
    <cellStyle name="Percent 4 4 2 4 3 2 2 4" xfId="37271" xr:uid="{00000000-0005-0000-0000-0000D5910000}"/>
    <cellStyle name="Percent 4 4 2 4 3 2 3" xfId="37272" xr:uid="{00000000-0005-0000-0000-0000D6910000}"/>
    <cellStyle name="Percent 4 4 2 4 3 2 3 2" xfId="37273" xr:uid="{00000000-0005-0000-0000-0000D7910000}"/>
    <cellStyle name="Percent 4 4 2 4 3 2 3 3" xfId="37274" xr:uid="{00000000-0005-0000-0000-0000D8910000}"/>
    <cellStyle name="Percent 4 4 2 4 3 2 3 4" xfId="37275" xr:uid="{00000000-0005-0000-0000-0000D9910000}"/>
    <cellStyle name="Percent 4 4 2 4 3 2 4" xfId="37276" xr:uid="{00000000-0005-0000-0000-0000DA910000}"/>
    <cellStyle name="Percent 4 4 2 4 3 2 5" xfId="37277" xr:uid="{00000000-0005-0000-0000-0000DB910000}"/>
    <cellStyle name="Percent 4 4 2 4 3 2 6" xfId="37278" xr:uid="{00000000-0005-0000-0000-0000DC910000}"/>
    <cellStyle name="Percent 4 4 2 4 3 3" xfId="37279" xr:uid="{00000000-0005-0000-0000-0000DD910000}"/>
    <cellStyle name="Percent 4 4 2 4 3 3 2" xfId="37280" xr:uid="{00000000-0005-0000-0000-0000DE910000}"/>
    <cellStyle name="Percent 4 4 2 4 3 3 2 2" xfId="37281" xr:uid="{00000000-0005-0000-0000-0000DF910000}"/>
    <cellStyle name="Percent 4 4 2 4 3 3 2 3" xfId="37282" xr:uid="{00000000-0005-0000-0000-0000E0910000}"/>
    <cellStyle name="Percent 4 4 2 4 3 3 2 4" xfId="37283" xr:uid="{00000000-0005-0000-0000-0000E1910000}"/>
    <cellStyle name="Percent 4 4 2 4 3 3 3" xfId="37284" xr:uid="{00000000-0005-0000-0000-0000E2910000}"/>
    <cellStyle name="Percent 4 4 2 4 3 3 3 2" xfId="37285" xr:uid="{00000000-0005-0000-0000-0000E3910000}"/>
    <cellStyle name="Percent 4 4 2 4 3 3 3 3" xfId="37286" xr:uid="{00000000-0005-0000-0000-0000E4910000}"/>
    <cellStyle name="Percent 4 4 2 4 3 3 3 4" xfId="37287" xr:uid="{00000000-0005-0000-0000-0000E5910000}"/>
    <cellStyle name="Percent 4 4 2 4 3 3 4" xfId="37288" xr:uid="{00000000-0005-0000-0000-0000E6910000}"/>
    <cellStyle name="Percent 4 4 2 4 3 3 5" xfId="37289" xr:uid="{00000000-0005-0000-0000-0000E7910000}"/>
    <cellStyle name="Percent 4 4 2 4 3 3 6" xfId="37290" xr:uid="{00000000-0005-0000-0000-0000E8910000}"/>
    <cellStyle name="Percent 4 4 2 4 3 4" xfId="37291" xr:uid="{00000000-0005-0000-0000-0000E9910000}"/>
    <cellStyle name="Percent 4 4 2 4 3 4 2" xfId="37292" xr:uid="{00000000-0005-0000-0000-0000EA910000}"/>
    <cellStyle name="Percent 4 4 2 4 3 4 3" xfId="37293" xr:uid="{00000000-0005-0000-0000-0000EB910000}"/>
    <cellStyle name="Percent 4 4 2 4 3 4 4" xfId="37294" xr:uid="{00000000-0005-0000-0000-0000EC910000}"/>
    <cellStyle name="Percent 4 4 2 4 3 5" xfId="37295" xr:uid="{00000000-0005-0000-0000-0000ED910000}"/>
    <cellStyle name="Percent 4 4 2 4 3 5 2" xfId="37296" xr:uid="{00000000-0005-0000-0000-0000EE910000}"/>
    <cellStyle name="Percent 4 4 2 4 3 5 3" xfId="37297" xr:uid="{00000000-0005-0000-0000-0000EF910000}"/>
    <cellStyle name="Percent 4 4 2 4 3 5 4" xfId="37298" xr:uid="{00000000-0005-0000-0000-0000F0910000}"/>
    <cellStyle name="Percent 4 4 2 4 3 6" xfId="37299" xr:uid="{00000000-0005-0000-0000-0000F1910000}"/>
    <cellStyle name="Percent 4 4 2 4 3 7" xfId="37300" xr:uid="{00000000-0005-0000-0000-0000F2910000}"/>
    <cellStyle name="Percent 4 4 2 4 3 8" xfId="37301" xr:uid="{00000000-0005-0000-0000-0000F3910000}"/>
    <cellStyle name="Percent 4 4 2 4 4" xfId="37302" xr:uid="{00000000-0005-0000-0000-0000F4910000}"/>
    <cellStyle name="Percent 4 4 2 4 4 2" xfId="37303" xr:uid="{00000000-0005-0000-0000-0000F5910000}"/>
    <cellStyle name="Percent 4 4 2 4 4 2 2" xfId="37304" xr:uid="{00000000-0005-0000-0000-0000F6910000}"/>
    <cellStyle name="Percent 4 4 2 4 4 2 3" xfId="37305" xr:uid="{00000000-0005-0000-0000-0000F7910000}"/>
    <cellStyle name="Percent 4 4 2 4 4 2 4" xfId="37306" xr:uid="{00000000-0005-0000-0000-0000F8910000}"/>
    <cellStyle name="Percent 4 4 2 4 4 3" xfId="37307" xr:uid="{00000000-0005-0000-0000-0000F9910000}"/>
    <cellStyle name="Percent 4 4 2 4 4 3 2" xfId="37308" xr:uid="{00000000-0005-0000-0000-0000FA910000}"/>
    <cellStyle name="Percent 4 4 2 4 4 3 3" xfId="37309" xr:uid="{00000000-0005-0000-0000-0000FB910000}"/>
    <cellStyle name="Percent 4 4 2 4 4 3 4" xfId="37310" xr:uid="{00000000-0005-0000-0000-0000FC910000}"/>
    <cellStyle name="Percent 4 4 2 4 4 4" xfId="37311" xr:uid="{00000000-0005-0000-0000-0000FD910000}"/>
    <cellStyle name="Percent 4 4 2 4 4 5" xfId="37312" xr:uid="{00000000-0005-0000-0000-0000FE910000}"/>
    <cellStyle name="Percent 4 4 2 4 4 6" xfId="37313" xr:uid="{00000000-0005-0000-0000-0000FF910000}"/>
    <cellStyle name="Percent 4 4 2 4 5" xfId="37314" xr:uid="{00000000-0005-0000-0000-000000920000}"/>
    <cellStyle name="Percent 4 4 2 4 5 2" xfId="37315" xr:uid="{00000000-0005-0000-0000-000001920000}"/>
    <cellStyle name="Percent 4 4 2 4 5 2 2" xfId="37316" xr:uid="{00000000-0005-0000-0000-000002920000}"/>
    <cellStyle name="Percent 4 4 2 4 5 2 3" xfId="37317" xr:uid="{00000000-0005-0000-0000-000003920000}"/>
    <cellStyle name="Percent 4 4 2 4 5 2 4" xfId="37318" xr:uid="{00000000-0005-0000-0000-000004920000}"/>
    <cellStyle name="Percent 4 4 2 4 5 3" xfId="37319" xr:uid="{00000000-0005-0000-0000-000005920000}"/>
    <cellStyle name="Percent 4 4 2 4 5 3 2" xfId="37320" xr:uid="{00000000-0005-0000-0000-000006920000}"/>
    <cellStyle name="Percent 4 4 2 4 5 3 3" xfId="37321" xr:uid="{00000000-0005-0000-0000-000007920000}"/>
    <cellStyle name="Percent 4 4 2 4 5 3 4" xfId="37322" xr:uid="{00000000-0005-0000-0000-000008920000}"/>
    <cellStyle name="Percent 4 4 2 4 5 4" xfId="37323" xr:uid="{00000000-0005-0000-0000-000009920000}"/>
    <cellStyle name="Percent 4 4 2 4 5 5" xfId="37324" xr:uid="{00000000-0005-0000-0000-00000A920000}"/>
    <cellStyle name="Percent 4 4 2 4 5 6" xfId="37325" xr:uid="{00000000-0005-0000-0000-00000B920000}"/>
    <cellStyle name="Percent 4 4 2 4 6" xfId="37326" xr:uid="{00000000-0005-0000-0000-00000C920000}"/>
    <cellStyle name="Percent 4 4 2 4 6 2" xfId="37327" xr:uid="{00000000-0005-0000-0000-00000D920000}"/>
    <cellStyle name="Percent 4 4 2 4 6 3" xfId="37328" xr:uid="{00000000-0005-0000-0000-00000E920000}"/>
    <cellStyle name="Percent 4 4 2 4 6 4" xfId="37329" xr:uid="{00000000-0005-0000-0000-00000F920000}"/>
    <cellStyle name="Percent 4 4 2 4 7" xfId="37330" xr:uid="{00000000-0005-0000-0000-000010920000}"/>
    <cellStyle name="Percent 4 4 2 4 7 2" xfId="37331" xr:uid="{00000000-0005-0000-0000-000011920000}"/>
    <cellStyle name="Percent 4 4 2 4 7 3" xfId="37332" xr:uid="{00000000-0005-0000-0000-000012920000}"/>
    <cellStyle name="Percent 4 4 2 4 7 4" xfId="37333" xr:uid="{00000000-0005-0000-0000-000013920000}"/>
    <cellStyle name="Percent 4 4 2 4 8" xfId="37334" xr:uid="{00000000-0005-0000-0000-000014920000}"/>
    <cellStyle name="Percent 4 4 2 4 9" xfId="37335" xr:uid="{00000000-0005-0000-0000-000015920000}"/>
    <cellStyle name="Percent 4 4 2 5" xfId="37336" xr:uid="{00000000-0005-0000-0000-000016920000}"/>
    <cellStyle name="Percent 4 4 2 5 2" xfId="37337" xr:uid="{00000000-0005-0000-0000-000017920000}"/>
    <cellStyle name="Percent 4 4 2 5 2 2" xfId="37338" xr:uid="{00000000-0005-0000-0000-000018920000}"/>
    <cellStyle name="Percent 4 4 2 5 2 2 2" xfId="37339" xr:uid="{00000000-0005-0000-0000-000019920000}"/>
    <cellStyle name="Percent 4 4 2 5 2 2 3" xfId="37340" xr:uid="{00000000-0005-0000-0000-00001A920000}"/>
    <cellStyle name="Percent 4 4 2 5 2 2 4" xfId="37341" xr:uid="{00000000-0005-0000-0000-00001B920000}"/>
    <cellStyle name="Percent 4 4 2 5 2 3" xfId="37342" xr:uid="{00000000-0005-0000-0000-00001C920000}"/>
    <cellStyle name="Percent 4 4 2 5 2 3 2" xfId="37343" xr:uid="{00000000-0005-0000-0000-00001D920000}"/>
    <cellStyle name="Percent 4 4 2 5 2 3 3" xfId="37344" xr:uid="{00000000-0005-0000-0000-00001E920000}"/>
    <cellStyle name="Percent 4 4 2 5 2 3 4" xfId="37345" xr:uid="{00000000-0005-0000-0000-00001F920000}"/>
    <cellStyle name="Percent 4 4 2 5 2 4" xfId="37346" xr:uid="{00000000-0005-0000-0000-000020920000}"/>
    <cellStyle name="Percent 4 4 2 5 2 5" xfId="37347" xr:uid="{00000000-0005-0000-0000-000021920000}"/>
    <cellStyle name="Percent 4 4 2 5 2 6" xfId="37348" xr:uid="{00000000-0005-0000-0000-000022920000}"/>
    <cellStyle name="Percent 4 4 2 5 3" xfId="37349" xr:uid="{00000000-0005-0000-0000-000023920000}"/>
    <cellStyle name="Percent 4 4 2 5 3 2" xfId="37350" xr:uid="{00000000-0005-0000-0000-000024920000}"/>
    <cellStyle name="Percent 4 4 2 5 3 2 2" xfId="37351" xr:uid="{00000000-0005-0000-0000-000025920000}"/>
    <cellStyle name="Percent 4 4 2 5 3 2 3" xfId="37352" xr:uid="{00000000-0005-0000-0000-000026920000}"/>
    <cellStyle name="Percent 4 4 2 5 3 2 4" xfId="37353" xr:uid="{00000000-0005-0000-0000-000027920000}"/>
    <cellStyle name="Percent 4 4 2 5 3 3" xfId="37354" xr:uid="{00000000-0005-0000-0000-000028920000}"/>
    <cellStyle name="Percent 4 4 2 5 3 3 2" xfId="37355" xr:uid="{00000000-0005-0000-0000-000029920000}"/>
    <cellStyle name="Percent 4 4 2 5 3 3 3" xfId="37356" xr:uid="{00000000-0005-0000-0000-00002A920000}"/>
    <cellStyle name="Percent 4 4 2 5 3 3 4" xfId="37357" xr:uid="{00000000-0005-0000-0000-00002B920000}"/>
    <cellStyle name="Percent 4 4 2 5 3 4" xfId="37358" xr:uid="{00000000-0005-0000-0000-00002C920000}"/>
    <cellStyle name="Percent 4 4 2 5 3 5" xfId="37359" xr:uid="{00000000-0005-0000-0000-00002D920000}"/>
    <cellStyle name="Percent 4 4 2 5 3 6" xfId="37360" xr:uid="{00000000-0005-0000-0000-00002E920000}"/>
    <cellStyle name="Percent 4 4 2 5 4" xfId="37361" xr:uid="{00000000-0005-0000-0000-00002F920000}"/>
    <cellStyle name="Percent 4 4 2 5 4 2" xfId="37362" xr:uid="{00000000-0005-0000-0000-000030920000}"/>
    <cellStyle name="Percent 4 4 2 5 4 3" xfId="37363" xr:uid="{00000000-0005-0000-0000-000031920000}"/>
    <cellStyle name="Percent 4 4 2 5 4 4" xfId="37364" xr:uid="{00000000-0005-0000-0000-000032920000}"/>
    <cellStyle name="Percent 4 4 2 5 5" xfId="37365" xr:uid="{00000000-0005-0000-0000-000033920000}"/>
    <cellStyle name="Percent 4 4 2 5 5 2" xfId="37366" xr:uid="{00000000-0005-0000-0000-000034920000}"/>
    <cellStyle name="Percent 4 4 2 5 5 3" xfId="37367" xr:uid="{00000000-0005-0000-0000-000035920000}"/>
    <cellStyle name="Percent 4 4 2 5 5 4" xfId="37368" xr:uid="{00000000-0005-0000-0000-000036920000}"/>
    <cellStyle name="Percent 4 4 2 5 6" xfId="37369" xr:uid="{00000000-0005-0000-0000-000037920000}"/>
    <cellStyle name="Percent 4 4 2 5 7" xfId="37370" xr:uid="{00000000-0005-0000-0000-000038920000}"/>
    <cellStyle name="Percent 4 4 2 5 8" xfId="37371" xr:uid="{00000000-0005-0000-0000-000039920000}"/>
    <cellStyle name="Percent 4 4 2 6" xfId="37372" xr:uid="{00000000-0005-0000-0000-00003A920000}"/>
    <cellStyle name="Percent 4 4 2 6 2" xfId="37373" xr:uid="{00000000-0005-0000-0000-00003B920000}"/>
    <cellStyle name="Percent 4 4 2 6 2 2" xfId="37374" xr:uid="{00000000-0005-0000-0000-00003C920000}"/>
    <cellStyle name="Percent 4 4 2 6 2 2 2" xfId="37375" xr:uid="{00000000-0005-0000-0000-00003D920000}"/>
    <cellStyle name="Percent 4 4 2 6 2 2 3" xfId="37376" xr:uid="{00000000-0005-0000-0000-00003E920000}"/>
    <cellStyle name="Percent 4 4 2 6 2 2 4" xfId="37377" xr:uid="{00000000-0005-0000-0000-00003F920000}"/>
    <cellStyle name="Percent 4 4 2 6 2 3" xfId="37378" xr:uid="{00000000-0005-0000-0000-000040920000}"/>
    <cellStyle name="Percent 4 4 2 6 2 3 2" xfId="37379" xr:uid="{00000000-0005-0000-0000-000041920000}"/>
    <cellStyle name="Percent 4 4 2 6 2 3 3" xfId="37380" xr:uid="{00000000-0005-0000-0000-000042920000}"/>
    <cellStyle name="Percent 4 4 2 6 2 3 4" xfId="37381" xr:uid="{00000000-0005-0000-0000-000043920000}"/>
    <cellStyle name="Percent 4 4 2 6 2 4" xfId="37382" xr:uid="{00000000-0005-0000-0000-000044920000}"/>
    <cellStyle name="Percent 4 4 2 6 2 5" xfId="37383" xr:uid="{00000000-0005-0000-0000-000045920000}"/>
    <cellStyle name="Percent 4 4 2 6 2 6" xfId="37384" xr:uid="{00000000-0005-0000-0000-000046920000}"/>
    <cellStyle name="Percent 4 4 2 6 3" xfId="37385" xr:uid="{00000000-0005-0000-0000-000047920000}"/>
    <cellStyle name="Percent 4 4 2 6 3 2" xfId="37386" xr:uid="{00000000-0005-0000-0000-000048920000}"/>
    <cellStyle name="Percent 4 4 2 6 3 2 2" xfId="37387" xr:uid="{00000000-0005-0000-0000-000049920000}"/>
    <cellStyle name="Percent 4 4 2 6 3 2 3" xfId="37388" xr:uid="{00000000-0005-0000-0000-00004A920000}"/>
    <cellStyle name="Percent 4 4 2 6 3 2 4" xfId="37389" xr:uid="{00000000-0005-0000-0000-00004B920000}"/>
    <cellStyle name="Percent 4 4 2 6 3 3" xfId="37390" xr:uid="{00000000-0005-0000-0000-00004C920000}"/>
    <cellStyle name="Percent 4 4 2 6 3 3 2" xfId="37391" xr:uid="{00000000-0005-0000-0000-00004D920000}"/>
    <cellStyle name="Percent 4 4 2 6 3 3 3" xfId="37392" xr:uid="{00000000-0005-0000-0000-00004E920000}"/>
    <cellStyle name="Percent 4 4 2 6 3 3 4" xfId="37393" xr:uid="{00000000-0005-0000-0000-00004F920000}"/>
    <cellStyle name="Percent 4 4 2 6 3 4" xfId="37394" xr:uid="{00000000-0005-0000-0000-000050920000}"/>
    <cellStyle name="Percent 4 4 2 6 3 5" xfId="37395" xr:uid="{00000000-0005-0000-0000-000051920000}"/>
    <cellStyle name="Percent 4 4 2 6 3 6" xfId="37396" xr:uid="{00000000-0005-0000-0000-000052920000}"/>
    <cellStyle name="Percent 4 4 2 6 4" xfId="37397" xr:uid="{00000000-0005-0000-0000-000053920000}"/>
    <cellStyle name="Percent 4 4 2 6 4 2" xfId="37398" xr:uid="{00000000-0005-0000-0000-000054920000}"/>
    <cellStyle name="Percent 4 4 2 6 4 3" xfId="37399" xr:uid="{00000000-0005-0000-0000-000055920000}"/>
    <cellStyle name="Percent 4 4 2 6 4 4" xfId="37400" xr:uid="{00000000-0005-0000-0000-000056920000}"/>
    <cellStyle name="Percent 4 4 2 6 5" xfId="37401" xr:uid="{00000000-0005-0000-0000-000057920000}"/>
    <cellStyle name="Percent 4 4 2 6 5 2" xfId="37402" xr:uid="{00000000-0005-0000-0000-000058920000}"/>
    <cellStyle name="Percent 4 4 2 6 5 3" xfId="37403" xr:uid="{00000000-0005-0000-0000-000059920000}"/>
    <cellStyle name="Percent 4 4 2 6 5 4" xfId="37404" xr:uid="{00000000-0005-0000-0000-00005A920000}"/>
    <cellStyle name="Percent 4 4 2 6 6" xfId="37405" xr:uid="{00000000-0005-0000-0000-00005B920000}"/>
    <cellStyle name="Percent 4 4 2 6 7" xfId="37406" xr:uid="{00000000-0005-0000-0000-00005C920000}"/>
    <cellStyle name="Percent 4 4 2 6 8" xfId="37407" xr:uid="{00000000-0005-0000-0000-00005D920000}"/>
    <cellStyle name="Percent 4 4 2 7" xfId="37408" xr:uid="{00000000-0005-0000-0000-00005E920000}"/>
    <cellStyle name="Percent 4 4 2 7 2" xfId="37409" xr:uid="{00000000-0005-0000-0000-00005F920000}"/>
    <cellStyle name="Percent 4 4 2 7 2 2" xfId="37410" xr:uid="{00000000-0005-0000-0000-000060920000}"/>
    <cellStyle name="Percent 4 4 2 7 2 2 2" xfId="37411" xr:uid="{00000000-0005-0000-0000-000061920000}"/>
    <cellStyle name="Percent 4 4 2 7 2 2 3" xfId="37412" xr:uid="{00000000-0005-0000-0000-000062920000}"/>
    <cellStyle name="Percent 4 4 2 7 2 2 4" xfId="37413" xr:uid="{00000000-0005-0000-0000-000063920000}"/>
    <cellStyle name="Percent 4 4 2 7 2 3" xfId="37414" xr:uid="{00000000-0005-0000-0000-000064920000}"/>
    <cellStyle name="Percent 4 4 2 7 2 3 2" xfId="37415" xr:uid="{00000000-0005-0000-0000-000065920000}"/>
    <cellStyle name="Percent 4 4 2 7 2 3 3" xfId="37416" xr:uid="{00000000-0005-0000-0000-000066920000}"/>
    <cellStyle name="Percent 4 4 2 7 2 3 4" xfId="37417" xr:uid="{00000000-0005-0000-0000-000067920000}"/>
    <cellStyle name="Percent 4 4 2 7 2 4" xfId="37418" xr:uid="{00000000-0005-0000-0000-000068920000}"/>
    <cellStyle name="Percent 4 4 2 7 2 5" xfId="37419" xr:uid="{00000000-0005-0000-0000-000069920000}"/>
    <cellStyle name="Percent 4 4 2 7 2 6" xfId="37420" xr:uid="{00000000-0005-0000-0000-00006A920000}"/>
    <cellStyle name="Percent 4 4 2 7 3" xfId="37421" xr:uid="{00000000-0005-0000-0000-00006B920000}"/>
    <cellStyle name="Percent 4 4 2 7 3 2" xfId="37422" xr:uid="{00000000-0005-0000-0000-00006C920000}"/>
    <cellStyle name="Percent 4 4 2 7 3 2 2" xfId="37423" xr:uid="{00000000-0005-0000-0000-00006D920000}"/>
    <cellStyle name="Percent 4 4 2 7 3 2 3" xfId="37424" xr:uid="{00000000-0005-0000-0000-00006E920000}"/>
    <cellStyle name="Percent 4 4 2 7 3 2 4" xfId="37425" xr:uid="{00000000-0005-0000-0000-00006F920000}"/>
    <cellStyle name="Percent 4 4 2 7 3 3" xfId="37426" xr:uid="{00000000-0005-0000-0000-000070920000}"/>
    <cellStyle name="Percent 4 4 2 7 3 3 2" xfId="37427" xr:uid="{00000000-0005-0000-0000-000071920000}"/>
    <cellStyle name="Percent 4 4 2 7 3 3 3" xfId="37428" xr:uid="{00000000-0005-0000-0000-000072920000}"/>
    <cellStyle name="Percent 4 4 2 7 3 3 4" xfId="37429" xr:uid="{00000000-0005-0000-0000-000073920000}"/>
    <cellStyle name="Percent 4 4 2 7 3 4" xfId="37430" xr:uid="{00000000-0005-0000-0000-000074920000}"/>
    <cellStyle name="Percent 4 4 2 7 3 5" xfId="37431" xr:uid="{00000000-0005-0000-0000-000075920000}"/>
    <cellStyle name="Percent 4 4 2 7 3 6" xfId="37432" xr:uid="{00000000-0005-0000-0000-000076920000}"/>
    <cellStyle name="Percent 4 4 2 7 4" xfId="37433" xr:uid="{00000000-0005-0000-0000-000077920000}"/>
    <cellStyle name="Percent 4 4 2 7 4 2" xfId="37434" xr:uid="{00000000-0005-0000-0000-000078920000}"/>
    <cellStyle name="Percent 4 4 2 7 4 3" xfId="37435" xr:uid="{00000000-0005-0000-0000-000079920000}"/>
    <cellStyle name="Percent 4 4 2 7 4 4" xfId="37436" xr:uid="{00000000-0005-0000-0000-00007A920000}"/>
    <cellStyle name="Percent 4 4 2 7 5" xfId="37437" xr:uid="{00000000-0005-0000-0000-00007B920000}"/>
    <cellStyle name="Percent 4 4 2 7 5 2" xfId="37438" xr:uid="{00000000-0005-0000-0000-00007C920000}"/>
    <cellStyle name="Percent 4 4 2 7 5 3" xfId="37439" xr:uid="{00000000-0005-0000-0000-00007D920000}"/>
    <cellStyle name="Percent 4 4 2 7 5 4" xfId="37440" xr:uid="{00000000-0005-0000-0000-00007E920000}"/>
    <cellStyle name="Percent 4 4 2 7 6" xfId="37441" xr:uid="{00000000-0005-0000-0000-00007F920000}"/>
    <cellStyle name="Percent 4 4 2 7 7" xfId="37442" xr:uid="{00000000-0005-0000-0000-000080920000}"/>
    <cellStyle name="Percent 4 4 2 7 8" xfId="37443" xr:uid="{00000000-0005-0000-0000-000081920000}"/>
    <cellStyle name="Percent 4 4 2 8" xfId="37444" xr:uid="{00000000-0005-0000-0000-000082920000}"/>
    <cellStyle name="Percent 4 4 2 8 2" xfId="37445" xr:uid="{00000000-0005-0000-0000-000083920000}"/>
    <cellStyle name="Percent 4 4 2 8 2 2" xfId="37446" xr:uid="{00000000-0005-0000-0000-000084920000}"/>
    <cellStyle name="Percent 4 4 2 8 2 3" xfId="37447" xr:uid="{00000000-0005-0000-0000-000085920000}"/>
    <cellStyle name="Percent 4 4 2 8 2 4" xfId="37448" xr:uid="{00000000-0005-0000-0000-000086920000}"/>
    <cellStyle name="Percent 4 4 2 8 3" xfId="37449" xr:uid="{00000000-0005-0000-0000-000087920000}"/>
    <cellStyle name="Percent 4 4 2 8 3 2" xfId="37450" xr:uid="{00000000-0005-0000-0000-000088920000}"/>
    <cellStyle name="Percent 4 4 2 8 3 3" xfId="37451" xr:uid="{00000000-0005-0000-0000-000089920000}"/>
    <cellStyle name="Percent 4 4 2 8 3 4" xfId="37452" xr:uid="{00000000-0005-0000-0000-00008A920000}"/>
    <cellStyle name="Percent 4 4 2 8 4" xfId="37453" xr:uid="{00000000-0005-0000-0000-00008B920000}"/>
    <cellStyle name="Percent 4 4 2 8 5" xfId="37454" xr:uid="{00000000-0005-0000-0000-00008C920000}"/>
    <cellStyle name="Percent 4 4 2 8 6" xfId="37455" xr:uid="{00000000-0005-0000-0000-00008D920000}"/>
    <cellStyle name="Percent 4 4 2 9" xfId="37456" xr:uid="{00000000-0005-0000-0000-00008E920000}"/>
    <cellStyle name="Percent 4 4 2 9 2" xfId="37457" xr:uid="{00000000-0005-0000-0000-00008F920000}"/>
    <cellStyle name="Percent 4 4 2 9 2 2" xfId="37458" xr:uid="{00000000-0005-0000-0000-000090920000}"/>
    <cellStyle name="Percent 4 4 2 9 2 3" xfId="37459" xr:uid="{00000000-0005-0000-0000-000091920000}"/>
    <cellStyle name="Percent 4 4 2 9 2 4" xfId="37460" xr:uid="{00000000-0005-0000-0000-000092920000}"/>
    <cellStyle name="Percent 4 4 2 9 3" xfId="37461" xr:uid="{00000000-0005-0000-0000-000093920000}"/>
    <cellStyle name="Percent 4 4 2 9 3 2" xfId="37462" xr:uid="{00000000-0005-0000-0000-000094920000}"/>
    <cellStyle name="Percent 4 4 2 9 3 3" xfId="37463" xr:uid="{00000000-0005-0000-0000-000095920000}"/>
    <cellStyle name="Percent 4 4 2 9 3 4" xfId="37464" xr:uid="{00000000-0005-0000-0000-000096920000}"/>
    <cellStyle name="Percent 4 4 2 9 4" xfId="37465" xr:uid="{00000000-0005-0000-0000-000097920000}"/>
    <cellStyle name="Percent 4 4 2 9 5" xfId="37466" xr:uid="{00000000-0005-0000-0000-000098920000}"/>
    <cellStyle name="Percent 4 4 2 9 6" xfId="37467" xr:uid="{00000000-0005-0000-0000-000099920000}"/>
    <cellStyle name="Percent 4 4 3" xfId="37468" xr:uid="{00000000-0005-0000-0000-00009A920000}"/>
    <cellStyle name="Percent 4 4 3 10" xfId="37469" xr:uid="{00000000-0005-0000-0000-00009B920000}"/>
    <cellStyle name="Percent 4 4 3 10 2" xfId="37470" xr:uid="{00000000-0005-0000-0000-00009C920000}"/>
    <cellStyle name="Percent 4 4 3 10 3" xfId="37471" xr:uid="{00000000-0005-0000-0000-00009D920000}"/>
    <cellStyle name="Percent 4 4 3 10 4" xfId="37472" xr:uid="{00000000-0005-0000-0000-00009E920000}"/>
    <cellStyle name="Percent 4 4 3 11" xfId="37473" xr:uid="{00000000-0005-0000-0000-00009F920000}"/>
    <cellStyle name="Percent 4 4 3 12" xfId="37474" xr:uid="{00000000-0005-0000-0000-0000A0920000}"/>
    <cellStyle name="Percent 4 4 3 13" xfId="37475" xr:uid="{00000000-0005-0000-0000-0000A1920000}"/>
    <cellStyle name="Percent 4 4 3 2" xfId="37476" xr:uid="{00000000-0005-0000-0000-0000A2920000}"/>
    <cellStyle name="Percent 4 4 3 2 10" xfId="37477" xr:uid="{00000000-0005-0000-0000-0000A3920000}"/>
    <cellStyle name="Percent 4 4 3 2 11" xfId="37478" xr:uid="{00000000-0005-0000-0000-0000A4920000}"/>
    <cellStyle name="Percent 4 4 3 2 12" xfId="37479" xr:uid="{00000000-0005-0000-0000-0000A5920000}"/>
    <cellStyle name="Percent 4 4 3 2 2" xfId="37480" xr:uid="{00000000-0005-0000-0000-0000A6920000}"/>
    <cellStyle name="Percent 4 4 3 2 2 10" xfId="37481" xr:uid="{00000000-0005-0000-0000-0000A7920000}"/>
    <cellStyle name="Percent 4 4 3 2 2 2" xfId="37482" xr:uid="{00000000-0005-0000-0000-0000A8920000}"/>
    <cellStyle name="Percent 4 4 3 2 2 2 2" xfId="37483" xr:uid="{00000000-0005-0000-0000-0000A9920000}"/>
    <cellStyle name="Percent 4 4 3 2 2 2 2 2" xfId="37484" xr:uid="{00000000-0005-0000-0000-0000AA920000}"/>
    <cellStyle name="Percent 4 4 3 2 2 2 2 2 2" xfId="37485" xr:uid="{00000000-0005-0000-0000-0000AB920000}"/>
    <cellStyle name="Percent 4 4 3 2 2 2 2 2 3" xfId="37486" xr:uid="{00000000-0005-0000-0000-0000AC920000}"/>
    <cellStyle name="Percent 4 4 3 2 2 2 2 2 4" xfId="37487" xr:uid="{00000000-0005-0000-0000-0000AD920000}"/>
    <cellStyle name="Percent 4 4 3 2 2 2 2 3" xfId="37488" xr:uid="{00000000-0005-0000-0000-0000AE920000}"/>
    <cellStyle name="Percent 4 4 3 2 2 2 2 3 2" xfId="37489" xr:uid="{00000000-0005-0000-0000-0000AF920000}"/>
    <cellStyle name="Percent 4 4 3 2 2 2 2 3 3" xfId="37490" xr:uid="{00000000-0005-0000-0000-0000B0920000}"/>
    <cellStyle name="Percent 4 4 3 2 2 2 2 3 4" xfId="37491" xr:uid="{00000000-0005-0000-0000-0000B1920000}"/>
    <cellStyle name="Percent 4 4 3 2 2 2 2 4" xfId="37492" xr:uid="{00000000-0005-0000-0000-0000B2920000}"/>
    <cellStyle name="Percent 4 4 3 2 2 2 2 5" xfId="37493" xr:uid="{00000000-0005-0000-0000-0000B3920000}"/>
    <cellStyle name="Percent 4 4 3 2 2 2 2 6" xfId="37494" xr:uid="{00000000-0005-0000-0000-0000B4920000}"/>
    <cellStyle name="Percent 4 4 3 2 2 2 3" xfId="37495" xr:uid="{00000000-0005-0000-0000-0000B5920000}"/>
    <cellStyle name="Percent 4 4 3 2 2 2 3 2" xfId="37496" xr:uid="{00000000-0005-0000-0000-0000B6920000}"/>
    <cellStyle name="Percent 4 4 3 2 2 2 3 2 2" xfId="37497" xr:uid="{00000000-0005-0000-0000-0000B7920000}"/>
    <cellStyle name="Percent 4 4 3 2 2 2 3 2 3" xfId="37498" xr:uid="{00000000-0005-0000-0000-0000B8920000}"/>
    <cellStyle name="Percent 4 4 3 2 2 2 3 2 4" xfId="37499" xr:uid="{00000000-0005-0000-0000-0000B9920000}"/>
    <cellStyle name="Percent 4 4 3 2 2 2 3 3" xfId="37500" xr:uid="{00000000-0005-0000-0000-0000BA920000}"/>
    <cellStyle name="Percent 4 4 3 2 2 2 3 3 2" xfId="37501" xr:uid="{00000000-0005-0000-0000-0000BB920000}"/>
    <cellStyle name="Percent 4 4 3 2 2 2 3 3 3" xfId="37502" xr:uid="{00000000-0005-0000-0000-0000BC920000}"/>
    <cellStyle name="Percent 4 4 3 2 2 2 3 3 4" xfId="37503" xr:uid="{00000000-0005-0000-0000-0000BD920000}"/>
    <cellStyle name="Percent 4 4 3 2 2 2 3 4" xfId="37504" xr:uid="{00000000-0005-0000-0000-0000BE920000}"/>
    <cellStyle name="Percent 4 4 3 2 2 2 3 5" xfId="37505" xr:uid="{00000000-0005-0000-0000-0000BF920000}"/>
    <cellStyle name="Percent 4 4 3 2 2 2 3 6" xfId="37506" xr:uid="{00000000-0005-0000-0000-0000C0920000}"/>
    <cellStyle name="Percent 4 4 3 2 2 2 4" xfId="37507" xr:uid="{00000000-0005-0000-0000-0000C1920000}"/>
    <cellStyle name="Percent 4 4 3 2 2 2 4 2" xfId="37508" xr:uid="{00000000-0005-0000-0000-0000C2920000}"/>
    <cellStyle name="Percent 4 4 3 2 2 2 4 3" xfId="37509" xr:uid="{00000000-0005-0000-0000-0000C3920000}"/>
    <cellStyle name="Percent 4 4 3 2 2 2 4 4" xfId="37510" xr:uid="{00000000-0005-0000-0000-0000C4920000}"/>
    <cellStyle name="Percent 4 4 3 2 2 2 5" xfId="37511" xr:uid="{00000000-0005-0000-0000-0000C5920000}"/>
    <cellStyle name="Percent 4 4 3 2 2 2 5 2" xfId="37512" xr:uid="{00000000-0005-0000-0000-0000C6920000}"/>
    <cellStyle name="Percent 4 4 3 2 2 2 5 3" xfId="37513" xr:uid="{00000000-0005-0000-0000-0000C7920000}"/>
    <cellStyle name="Percent 4 4 3 2 2 2 5 4" xfId="37514" xr:uid="{00000000-0005-0000-0000-0000C8920000}"/>
    <cellStyle name="Percent 4 4 3 2 2 2 6" xfId="37515" xr:uid="{00000000-0005-0000-0000-0000C9920000}"/>
    <cellStyle name="Percent 4 4 3 2 2 2 7" xfId="37516" xr:uid="{00000000-0005-0000-0000-0000CA920000}"/>
    <cellStyle name="Percent 4 4 3 2 2 2 8" xfId="37517" xr:uid="{00000000-0005-0000-0000-0000CB920000}"/>
    <cellStyle name="Percent 4 4 3 2 2 3" xfId="37518" xr:uid="{00000000-0005-0000-0000-0000CC920000}"/>
    <cellStyle name="Percent 4 4 3 2 2 3 2" xfId="37519" xr:uid="{00000000-0005-0000-0000-0000CD920000}"/>
    <cellStyle name="Percent 4 4 3 2 2 3 2 2" xfId="37520" xr:uid="{00000000-0005-0000-0000-0000CE920000}"/>
    <cellStyle name="Percent 4 4 3 2 2 3 2 2 2" xfId="37521" xr:uid="{00000000-0005-0000-0000-0000CF920000}"/>
    <cellStyle name="Percent 4 4 3 2 2 3 2 2 3" xfId="37522" xr:uid="{00000000-0005-0000-0000-0000D0920000}"/>
    <cellStyle name="Percent 4 4 3 2 2 3 2 2 4" xfId="37523" xr:uid="{00000000-0005-0000-0000-0000D1920000}"/>
    <cellStyle name="Percent 4 4 3 2 2 3 2 3" xfId="37524" xr:uid="{00000000-0005-0000-0000-0000D2920000}"/>
    <cellStyle name="Percent 4 4 3 2 2 3 2 3 2" xfId="37525" xr:uid="{00000000-0005-0000-0000-0000D3920000}"/>
    <cellStyle name="Percent 4 4 3 2 2 3 2 3 3" xfId="37526" xr:uid="{00000000-0005-0000-0000-0000D4920000}"/>
    <cellStyle name="Percent 4 4 3 2 2 3 2 3 4" xfId="37527" xr:uid="{00000000-0005-0000-0000-0000D5920000}"/>
    <cellStyle name="Percent 4 4 3 2 2 3 2 4" xfId="37528" xr:uid="{00000000-0005-0000-0000-0000D6920000}"/>
    <cellStyle name="Percent 4 4 3 2 2 3 2 5" xfId="37529" xr:uid="{00000000-0005-0000-0000-0000D7920000}"/>
    <cellStyle name="Percent 4 4 3 2 2 3 2 6" xfId="37530" xr:uid="{00000000-0005-0000-0000-0000D8920000}"/>
    <cellStyle name="Percent 4 4 3 2 2 3 3" xfId="37531" xr:uid="{00000000-0005-0000-0000-0000D9920000}"/>
    <cellStyle name="Percent 4 4 3 2 2 3 3 2" xfId="37532" xr:uid="{00000000-0005-0000-0000-0000DA920000}"/>
    <cellStyle name="Percent 4 4 3 2 2 3 3 2 2" xfId="37533" xr:uid="{00000000-0005-0000-0000-0000DB920000}"/>
    <cellStyle name="Percent 4 4 3 2 2 3 3 2 3" xfId="37534" xr:uid="{00000000-0005-0000-0000-0000DC920000}"/>
    <cellStyle name="Percent 4 4 3 2 2 3 3 2 4" xfId="37535" xr:uid="{00000000-0005-0000-0000-0000DD920000}"/>
    <cellStyle name="Percent 4 4 3 2 2 3 3 3" xfId="37536" xr:uid="{00000000-0005-0000-0000-0000DE920000}"/>
    <cellStyle name="Percent 4 4 3 2 2 3 3 3 2" xfId="37537" xr:uid="{00000000-0005-0000-0000-0000DF920000}"/>
    <cellStyle name="Percent 4 4 3 2 2 3 3 3 3" xfId="37538" xr:uid="{00000000-0005-0000-0000-0000E0920000}"/>
    <cellStyle name="Percent 4 4 3 2 2 3 3 3 4" xfId="37539" xr:uid="{00000000-0005-0000-0000-0000E1920000}"/>
    <cellStyle name="Percent 4 4 3 2 2 3 3 4" xfId="37540" xr:uid="{00000000-0005-0000-0000-0000E2920000}"/>
    <cellStyle name="Percent 4 4 3 2 2 3 3 5" xfId="37541" xr:uid="{00000000-0005-0000-0000-0000E3920000}"/>
    <cellStyle name="Percent 4 4 3 2 2 3 3 6" xfId="37542" xr:uid="{00000000-0005-0000-0000-0000E4920000}"/>
    <cellStyle name="Percent 4 4 3 2 2 3 4" xfId="37543" xr:uid="{00000000-0005-0000-0000-0000E5920000}"/>
    <cellStyle name="Percent 4 4 3 2 2 3 4 2" xfId="37544" xr:uid="{00000000-0005-0000-0000-0000E6920000}"/>
    <cellStyle name="Percent 4 4 3 2 2 3 4 3" xfId="37545" xr:uid="{00000000-0005-0000-0000-0000E7920000}"/>
    <cellStyle name="Percent 4 4 3 2 2 3 4 4" xfId="37546" xr:uid="{00000000-0005-0000-0000-0000E8920000}"/>
    <cellStyle name="Percent 4 4 3 2 2 3 5" xfId="37547" xr:uid="{00000000-0005-0000-0000-0000E9920000}"/>
    <cellStyle name="Percent 4 4 3 2 2 3 5 2" xfId="37548" xr:uid="{00000000-0005-0000-0000-0000EA920000}"/>
    <cellStyle name="Percent 4 4 3 2 2 3 5 3" xfId="37549" xr:uid="{00000000-0005-0000-0000-0000EB920000}"/>
    <cellStyle name="Percent 4 4 3 2 2 3 5 4" xfId="37550" xr:uid="{00000000-0005-0000-0000-0000EC920000}"/>
    <cellStyle name="Percent 4 4 3 2 2 3 6" xfId="37551" xr:uid="{00000000-0005-0000-0000-0000ED920000}"/>
    <cellStyle name="Percent 4 4 3 2 2 3 7" xfId="37552" xr:uid="{00000000-0005-0000-0000-0000EE920000}"/>
    <cellStyle name="Percent 4 4 3 2 2 3 8" xfId="37553" xr:uid="{00000000-0005-0000-0000-0000EF920000}"/>
    <cellStyle name="Percent 4 4 3 2 2 4" xfId="37554" xr:uid="{00000000-0005-0000-0000-0000F0920000}"/>
    <cellStyle name="Percent 4 4 3 2 2 4 2" xfId="37555" xr:uid="{00000000-0005-0000-0000-0000F1920000}"/>
    <cellStyle name="Percent 4 4 3 2 2 4 2 2" xfId="37556" xr:uid="{00000000-0005-0000-0000-0000F2920000}"/>
    <cellStyle name="Percent 4 4 3 2 2 4 2 3" xfId="37557" xr:uid="{00000000-0005-0000-0000-0000F3920000}"/>
    <cellStyle name="Percent 4 4 3 2 2 4 2 4" xfId="37558" xr:uid="{00000000-0005-0000-0000-0000F4920000}"/>
    <cellStyle name="Percent 4 4 3 2 2 4 3" xfId="37559" xr:uid="{00000000-0005-0000-0000-0000F5920000}"/>
    <cellStyle name="Percent 4 4 3 2 2 4 3 2" xfId="37560" xr:uid="{00000000-0005-0000-0000-0000F6920000}"/>
    <cellStyle name="Percent 4 4 3 2 2 4 3 3" xfId="37561" xr:uid="{00000000-0005-0000-0000-0000F7920000}"/>
    <cellStyle name="Percent 4 4 3 2 2 4 3 4" xfId="37562" xr:uid="{00000000-0005-0000-0000-0000F8920000}"/>
    <cellStyle name="Percent 4 4 3 2 2 4 4" xfId="37563" xr:uid="{00000000-0005-0000-0000-0000F9920000}"/>
    <cellStyle name="Percent 4 4 3 2 2 4 5" xfId="37564" xr:uid="{00000000-0005-0000-0000-0000FA920000}"/>
    <cellStyle name="Percent 4 4 3 2 2 4 6" xfId="37565" xr:uid="{00000000-0005-0000-0000-0000FB920000}"/>
    <cellStyle name="Percent 4 4 3 2 2 5" xfId="37566" xr:uid="{00000000-0005-0000-0000-0000FC920000}"/>
    <cellStyle name="Percent 4 4 3 2 2 5 2" xfId="37567" xr:uid="{00000000-0005-0000-0000-0000FD920000}"/>
    <cellStyle name="Percent 4 4 3 2 2 5 2 2" xfId="37568" xr:uid="{00000000-0005-0000-0000-0000FE920000}"/>
    <cellStyle name="Percent 4 4 3 2 2 5 2 3" xfId="37569" xr:uid="{00000000-0005-0000-0000-0000FF920000}"/>
    <cellStyle name="Percent 4 4 3 2 2 5 2 4" xfId="37570" xr:uid="{00000000-0005-0000-0000-000000930000}"/>
    <cellStyle name="Percent 4 4 3 2 2 5 3" xfId="37571" xr:uid="{00000000-0005-0000-0000-000001930000}"/>
    <cellStyle name="Percent 4 4 3 2 2 5 3 2" xfId="37572" xr:uid="{00000000-0005-0000-0000-000002930000}"/>
    <cellStyle name="Percent 4 4 3 2 2 5 3 3" xfId="37573" xr:uid="{00000000-0005-0000-0000-000003930000}"/>
    <cellStyle name="Percent 4 4 3 2 2 5 3 4" xfId="37574" xr:uid="{00000000-0005-0000-0000-000004930000}"/>
    <cellStyle name="Percent 4 4 3 2 2 5 4" xfId="37575" xr:uid="{00000000-0005-0000-0000-000005930000}"/>
    <cellStyle name="Percent 4 4 3 2 2 5 5" xfId="37576" xr:uid="{00000000-0005-0000-0000-000006930000}"/>
    <cellStyle name="Percent 4 4 3 2 2 5 6" xfId="37577" xr:uid="{00000000-0005-0000-0000-000007930000}"/>
    <cellStyle name="Percent 4 4 3 2 2 6" xfId="37578" xr:uid="{00000000-0005-0000-0000-000008930000}"/>
    <cellStyle name="Percent 4 4 3 2 2 6 2" xfId="37579" xr:uid="{00000000-0005-0000-0000-000009930000}"/>
    <cellStyle name="Percent 4 4 3 2 2 6 3" xfId="37580" xr:uid="{00000000-0005-0000-0000-00000A930000}"/>
    <cellStyle name="Percent 4 4 3 2 2 6 4" xfId="37581" xr:uid="{00000000-0005-0000-0000-00000B930000}"/>
    <cellStyle name="Percent 4 4 3 2 2 7" xfId="37582" xr:uid="{00000000-0005-0000-0000-00000C930000}"/>
    <cellStyle name="Percent 4 4 3 2 2 7 2" xfId="37583" xr:uid="{00000000-0005-0000-0000-00000D930000}"/>
    <cellStyle name="Percent 4 4 3 2 2 7 3" xfId="37584" xr:uid="{00000000-0005-0000-0000-00000E930000}"/>
    <cellStyle name="Percent 4 4 3 2 2 7 4" xfId="37585" xr:uid="{00000000-0005-0000-0000-00000F930000}"/>
    <cellStyle name="Percent 4 4 3 2 2 8" xfId="37586" xr:uid="{00000000-0005-0000-0000-000010930000}"/>
    <cellStyle name="Percent 4 4 3 2 2 9" xfId="37587" xr:uid="{00000000-0005-0000-0000-000011930000}"/>
    <cellStyle name="Percent 4 4 3 2 3" xfId="37588" xr:uid="{00000000-0005-0000-0000-000012930000}"/>
    <cellStyle name="Percent 4 4 3 2 3 2" xfId="37589" xr:uid="{00000000-0005-0000-0000-000013930000}"/>
    <cellStyle name="Percent 4 4 3 2 3 2 2" xfId="37590" xr:uid="{00000000-0005-0000-0000-000014930000}"/>
    <cellStyle name="Percent 4 4 3 2 3 2 2 2" xfId="37591" xr:uid="{00000000-0005-0000-0000-000015930000}"/>
    <cellStyle name="Percent 4 4 3 2 3 2 2 3" xfId="37592" xr:uid="{00000000-0005-0000-0000-000016930000}"/>
    <cellStyle name="Percent 4 4 3 2 3 2 2 4" xfId="37593" xr:uid="{00000000-0005-0000-0000-000017930000}"/>
    <cellStyle name="Percent 4 4 3 2 3 2 3" xfId="37594" xr:uid="{00000000-0005-0000-0000-000018930000}"/>
    <cellStyle name="Percent 4 4 3 2 3 2 3 2" xfId="37595" xr:uid="{00000000-0005-0000-0000-000019930000}"/>
    <cellStyle name="Percent 4 4 3 2 3 2 3 3" xfId="37596" xr:uid="{00000000-0005-0000-0000-00001A930000}"/>
    <cellStyle name="Percent 4 4 3 2 3 2 3 4" xfId="37597" xr:uid="{00000000-0005-0000-0000-00001B930000}"/>
    <cellStyle name="Percent 4 4 3 2 3 2 4" xfId="37598" xr:uid="{00000000-0005-0000-0000-00001C930000}"/>
    <cellStyle name="Percent 4 4 3 2 3 2 5" xfId="37599" xr:uid="{00000000-0005-0000-0000-00001D930000}"/>
    <cellStyle name="Percent 4 4 3 2 3 2 6" xfId="37600" xr:uid="{00000000-0005-0000-0000-00001E930000}"/>
    <cellStyle name="Percent 4 4 3 2 3 3" xfId="37601" xr:uid="{00000000-0005-0000-0000-00001F930000}"/>
    <cellStyle name="Percent 4 4 3 2 3 3 2" xfId="37602" xr:uid="{00000000-0005-0000-0000-000020930000}"/>
    <cellStyle name="Percent 4 4 3 2 3 3 2 2" xfId="37603" xr:uid="{00000000-0005-0000-0000-000021930000}"/>
    <cellStyle name="Percent 4 4 3 2 3 3 2 3" xfId="37604" xr:uid="{00000000-0005-0000-0000-000022930000}"/>
    <cellStyle name="Percent 4 4 3 2 3 3 2 4" xfId="37605" xr:uid="{00000000-0005-0000-0000-000023930000}"/>
    <cellStyle name="Percent 4 4 3 2 3 3 3" xfId="37606" xr:uid="{00000000-0005-0000-0000-000024930000}"/>
    <cellStyle name="Percent 4 4 3 2 3 3 3 2" xfId="37607" xr:uid="{00000000-0005-0000-0000-000025930000}"/>
    <cellStyle name="Percent 4 4 3 2 3 3 3 3" xfId="37608" xr:uid="{00000000-0005-0000-0000-000026930000}"/>
    <cellStyle name="Percent 4 4 3 2 3 3 3 4" xfId="37609" xr:uid="{00000000-0005-0000-0000-000027930000}"/>
    <cellStyle name="Percent 4 4 3 2 3 3 4" xfId="37610" xr:uid="{00000000-0005-0000-0000-000028930000}"/>
    <cellStyle name="Percent 4 4 3 2 3 3 5" xfId="37611" xr:uid="{00000000-0005-0000-0000-000029930000}"/>
    <cellStyle name="Percent 4 4 3 2 3 3 6" xfId="37612" xr:uid="{00000000-0005-0000-0000-00002A930000}"/>
    <cellStyle name="Percent 4 4 3 2 3 4" xfId="37613" xr:uid="{00000000-0005-0000-0000-00002B930000}"/>
    <cellStyle name="Percent 4 4 3 2 3 4 2" xfId="37614" xr:uid="{00000000-0005-0000-0000-00002C930000}"/>
    <cellStyle name="Percent 4 4 3 2 3 4 3" xfId="37615" xr:uid="{00000000-0005-0000-0000-00002D930000}"/>
    <cellStyle name="Percent 4 4 3 2 3 4 4" xfId="37616" xr:uid="{00000000-0005-0000-0000-00002E930000}"/>
    <cellStyle name="Percent 4 4 3 2 3 5" xfId="37617" xr:uid="{00000000-0005-0000-0000-00002F930000}"/>
    <cellStyle name="Percent 4 4 3 2 3 5 2" xfId="37618" xr:uid="{00000000-0005-0000-0000-000030930000}"/>
    <cellStyle name="Percent 4 4 3 2 3 5 3" xfId="37619" xr:uid="{00000000-0005-0000-0000-000031930000}"/>
    <cellStyle name="Percent 4 4 3 2 3 5 4" xfId="37620" xr:uid="{00000000-0005-0000-0000-000032930000}"/>
    <cellStyle name="Percent 4 4 3 2 3 6" xfId="37621" xr:uid="{00000000-0005-0000-0000-000033930000}"/>
    <cellStyle name="Percent 4 4 3 2 3 7" xfId="37622" xr:uid="{00000000-0005-0000-0000-000034930000}"/>
    <cellStyle name="Percent 4 4 3 2 3 8" xfId="37623" xr:uid="{00000000-0005-0000-0000-000035930000}"/>
    <cellStyle name="Percent 4 4 3 2 4" xfId="37624" xr:uid="{00000000-0005-0000-0000-000036930000}"/>
    <cellStyle name="Percent 4 4 3 2 4 2" xfId="37625" xr:uid="{00000000-0005-0000-0000-000037930000}"/>
    <cellStyle name="Percent 4 4 3 2 4 2 2" xfId="37626" xr:uid="{00000000-0005-0000-0000-000038930000}"/>
    <cellStyle name="Percent 4 4 3 2 4 2 2 2" xfId="37627" xr:uid="{00000000-0005-0000-0000-000039930000}"/>
    <cellStyle name="Percent 4 4 3 2 4 2 2 3" xfId="37628" xr:uid="{00000000-0005-0000-0000-00003A930000}"/>
    <cellStyle name="Percent 4 4 3 2 4 2 2 4" xfId="37629" xr:uid="{00000000-0005-0000-0000-00003B930000}"/>
    <cellStyle name="Percent 4 4 3 2 4 2 3" xfId="37630" xr:uid="{00000000-0005-0000-0000-00003C930000}"/>
    <cellStyle name="Percent 4 4 3 2 4 2 3 2" xfId="37631" xr:uid="{00000000-0005-0000-0000-00003D930000}"/>
    <cellStyle name="Percent 4 4 3 2 4 2 3 3" xfId="37632" xr:uid="{00000000-0005-0000-0000-00003E930000}"/>
    <cellStyle name="Percent 4 4 3 2 4 2 3 4" xfId="37633" xr:uid="{00000000-0005-0000-0000-00003F930000}"/>
    <cellStyle name="Percent 4 4 3 2 4 2 4" xfId="37634" xr:uid="{00000000-0005-0000-0000-000040930000}"/>
    <cellStyle name="Percent 4 4 3 2 4 2 5" xfId="37635" xr:uid="{00000000-0005-0000-0000-000041930000}"/>
    <cellStyle name="Percent 4 4 3 2 4 2 6" xfId="37636" xr:uid="{00000000-0005-0000-0000-000042930000}"/>
    <cellStyle name="Percent 4 4 3 2 4 3" xfId="37637" xr:uid="{00000000-0005-0000-0000-000043930000}"/>
    <cellStyle name="Percent 4 4 3 2 4 3 2" xfId="37638" xr:uid="{00000000-0005-0000-0000-000044930000}"/>
    <cellStyle name="Percent 4 4 3 2 4 3 2 2" xfId="37639" xr:uid="{00000000-0005-0000-0000-000045930000}"/>
    <cellStyle name="Percent 4 4 3 2 4 3 2 3" xfId="37640" xr:uid="{00000000-0005-0000-0000-000046930000}"/>
    <cellStyle name="Percent 4 4 3 2 4 3 2 4" xfId="37641" xr:uid="{00000000-0005-0000-0000-000047930000}"/>
    <cellStyle name="Percent 4 4 3 2 4 3 3" xfId="37642" xr:uid="{00000000-0005-0000-0000-000048930000}"/>
    <cellStyle name="Percent 4 4 3 2 4 3 3 2" xfId="37643" xr:uid="{00000000-0005-0000-0000-000049930000}"/>
    <cellStyle name="Percent 4 4 3 2 4 3 3 3" xfId="37644" xr:uid="{00000000-0005-0000-0000-00004A930000}"/>
    <cellStyle name="Percent 4 4 3 2 4 3 3 4" xfId="37645" xr:uid="{00000000-0005-0000-0000-00004B930000}"/>
    <cellStyle name="Percent 4 4 3 2 4 3 4" xfId="37646" xr:uid="{00000000-0005-0000-0000-00004C930000}"/>
    <cellStyle name="Percent 4 4 3 2 4 3 5" xfId="37647" xr:uid="{00000000-0005-0000-0000-00004D930000}"/>
    <cellStyle name="Percent 4 4 3 2 4 3 6" xfId="37648" xr:uid="{00000000-0005-0000-0000-00004E930000}"/>
    <cellStyle name="Percent 4 4 3 2 4 4" xfId="37649" xr:uid="{00000000-0005-0000-0000-00004F930000}"/>
    <cellStyle name="Percent 4 4 3 2 4 4 2" xfId="37650" xr:uid="{00000000-0005-0000-0000-000050930000}"/>
    <cellStyle name="Percent 4 4 3 2 4 4 3" xfId="37651" xr:uid="{00000000-0005-0000-0000-000051930000}"/>
    <cellStyle name="Percent 4 4 3 2 4 4 4" xfId="37652" xr:uid="{00000000-0005-0000-0000-000052930000}"/>
    <cellStyle name="Percent 4 4 3 2 4 5" xfId="37653" xr:uid="{00000000-0005-0000-0000-000053930000}"/>
    <cellStyle name="Percent 4 4 3 2 4 5 2" xfId="37654" xr:uid="{00000000-0005-0000-0000-000054930000}"/>
    <cellStyle name="Percent 4 4 3 2 4 5 3" xfId="37655" xr:uid="{00000000-0005-0000-0000-000055930000}"/>
    <cellStyle name="Percent 4 4 3 2 4 5 4" xfId="37656" xr:uid="{00000000-0005-0000-0000-000056930000}"/>
    <cellStyle name="Percent 4 4 3 2 4 6" xfId="37657" xr:uid="{00000000-0005-0000-0000-000057930000}"/>
    <cellStyle name="Percent 4 4 3 2 4 7" xfId="37658" xr:uid="{00000000-0005-0000-0000-000058930000}"/>
    <cellStyle name="Percent 4 4 3 2 4 8" xfId="37659" xr:uid="{00000000-0005-0000-0000-000059930000}"/>
    <cellStyle name="Percent 4 4 3 2 5" xfId="37660" xr:uid="{00000000-0005-0000-0000-00005A930000}"/>
    <cellStyle name="Percent 4 4 3 2 5 2" xfId="37661" xr:uid="{00000000-0005-0000-0000-00005B930000}"/>
    <cellStyle name="Percent 4 4 3 2 5 2 2" xfId="37662" xr:uid="{00000000-0005-0000-0000-00005C930000}"/>
    <cellStyle name="Percent 4 4 3 2 5 2 2 2" xfId="37663" xr:uid="{00000000-0005-0000-0000-00005D930000}"/>
    <cellStyle name="Percent 4 4 3 2 5 2 2 3" xfId="37664" xr:uid="{00000000-0005-0000-0000-00005E930000}"/>
    <cellStyle name="Percent 4 4 3 2 5 2 2 4" xfId="37665" xr:uid="{00000000-0005-0000-0000-00005F930000}"/>
    <cellStyle name="Percent 4 4 3 2 5 2 3" xfId="37666" xr:uid="{00000000-0005-0000-0000-000060930000}"/>
    <cellStyle name="Percent 4 4 3 2 5 2 3 2" xfId="37667" xr:uid="{00000000-0005-0000-0000-000061930000}"/>
    <cellStyle name="Percent 4 4 3 2 5 2 3 3" xfId="37668" xr:uid="{00000000-0005-0000-0000-000062930000}"/>
    <cellStyle name="Percent 4 4 3 2 5 2 3 4" xfId="37669" xr:uid="{00000000-0005-0000-0000-000063930000}"/>
    <cellStyle name="Percent 4 4 3 2 5 2 4" xfId="37670" xr:uid="{00000000-0005-0000-0000-000064930000}"/>
    <cellStyle name="Percent 4 4 3 2 5 2 5" xfId="37671" xr:uid="{00000000-0005-0000-0000-000065930000}"/>
    <cellStyle name="Percent 4 4 3 2 5 2 6" xfId="37672" xr:uid="{00000000-0005-0000-0000-000066930000}"/>
    <cellStyle name="Percent 4 4 3 2 5 3" xfId="37673" xr:uid="{00000000-0005-0000-0000-000067930000}"/>
    <cellStyle name="Percent 4 4 3 2 5 3 2" xfId="37674" xr:uid="{00000000-0005-0000-0000-000068930000}"/>
    <cellStyle name="Percent 4 4 3 2 5 3 2 2" xfId="37675" xr:uid="{00000000-0005-0000-0000-000069930000}"/>
    <cellStyle name="Percent 4 4 3 2 5 3 2 3" xfId="37676" xr:uid="{00000000-0005-0000-0000-00006A930000}"/>
    <cellStyle name="Percent 4 4 3 2 5 3 2 4" xfId="37677" xr:uid="{00000000-0005-0000-0000-00006B930000}"/>
    <cellStyle name="Percent 4 4 3 2 5 3 3" xfId="37678" xr:uid="{00000000-0005-0000-0000-00006C930000}"/>
    <cellStyle name="Percent 4 4 3 2 5 3 3 2" xfId="37679" xr:uid="{00000000-0005-0000-0000-00006D930000}"/>
    <cellStyle name="Percent 4 4 3 2 5 3 3 3" xfId="37680" xr:uid="{00000000-0005-0000-0000-00006E930000}"/>
    <cellStyle name="Percent 4 4 3 2 5 3 3 4" xfId="37681" xr:uid="{00000000-0005-0000-0000-00006F930000}"/>
    <cellStyle name="Percent 4 4 3 2 5 3 4" xfId="37682" xr:uid="{00000000-0005-0000-0000-000070930000}"/>
    <cellStyle name="Percent 4 4 3 2 5 3 5" xfId="37683" xr:uid="{00000000-0005-0000-0000-000071930000}"/>
    <cellStyle name="Percent 4 4 3 2 5 3 6" xfId="37684" xr:uid="{00000000-0005-0000-0000-000072930000}"/>
    <cellStyle name="Percent 4 4 3 2 5 4" xfId="37685" xr:uid="{00000000-0005-0000-0000-000073930000}"/>
    <cellStyle name="Percent 4 4 3 2 5 4 2" xfId="37686" xr:uid="{00000000-0005-0000-0000-000074930000}"/>
    <cellStyle name="Percent 4 4 3 2 5 4 3" xfId="37687" xr:uid="{00000000-0005-0000-0000-000075930000}"/>
    <cellStyle name="Percent 4 4 3 2 5 4 4" xfId="37688" xr:uid="{00000000-0005-0000-0000-000076930000}"/>
    <cellStyle name="Percent 4 4 3 2 5 5" xfId="37689" xr:uid="{00000000-0005-0000-0000-000077930000}"/>
    <cellStyle name="Percent 4 4 3 2 5 5 2" xfId="37690" xr:uid="{00000000-0005-0000-0000-000078930000}"/>
    <cellStyle name="Percent 4 4 3 2 5 5 3" xfId="37691" xr:uid="{00000000-0005-0000-0000-000079930000}"/>
    <cellStyle name="Percent 4 4 3 2 5 5 4" xfId="37692" xr:uid="{00000000-0005-0000-0000-00007A930000}"/>
    <cellStyle name="Percent 4 4 3 2 5 6" xfId="37693" xr:uid="{00000000-0005-0000-0000-00007B930000}"/>
    <cellStyle name="Percent 4 4 3 2 5 7" xfId="37694" xr:uid="{00000000-0005-0000-0000-00007C930000}"/>
    <cellStyle name="Percent 4 4 3 2 5 8" xfId="37695" xr:uid="{00000000-0005-0000-0000-00007D930000}"/>
    <cellStyle name="Percent 4 4 3 2 6" xfId="37696" xr:uid="{00000000-0005-0000-0000-00007E930000}"/>
    <cellStyle name="Percent 4 4 3 2 6 2" xfId="37697" xr:uid="{00000000-0005-0000-0000-00007F930000}"/>
    <cellStyle name="Percent 4 4 3 2 6 2 2" xfId="37698" xr:uid="{00000000-0005-0000-0000-000080930000}"/>
    <cellStyle name="Percent 4 4 3 2 6 2 3" xfId="37699" xr:uid="{00000000-0005-0000-0000-000081930000}"/>
    <cellStyle name="Percent 4 4 3 2 6 2 4" xfId="37700" xr:uid="{00000000-0005-0000-0000-000082930000}"/>
    <cellStyle name="Percent 4 4 3 2 6 3" xfId="37701" xr:uid="{00000000-0005-0000-0000-000083930000}"/>
    <cellStyle name="Percent 4 4 3 2 6 3 2" xfId="37702" xr:uid="{00000000-0005-0000-0000-000084930000}"/>
    <cellStyle name="Percent 4 4 3 2 6 3 3" xfId="37703" xr:uid="{00000000-0005-0000-0000-000085930000}"/>
    <cellStyle name="Percent 4 4 3 2 6 3 4" xfId="37704" xr:uid="{00000000-0005-0000-0000-000086930000}"/>
    <cellStyle name="Percent 4 4 3 2 6 4" xfId="37705" xr:uid="{00000000-0005-0000-0000-000087930000}"/>
    <cellStyle name="Percent 4 4 3 2 6 5" xfId="37706" xr:uid="{00000000-0005-0000-0000-000088930000}"/>
    <cellStyle name="Percent 4 4 3 2 6 6" xfId="37707" xr:uid="{00000000-0005-0000-0000-000089930000}"/>
    <cellStyle name="Percent 4 4 3 2 7" xfId="37708" xr:uid="{00000000-0005-0000-0000-00008A930000}"/>
    <cellStyle name="Percent 4 4 3 2 7 2" xfId="37709" xr:uid="{00000000-0005-0000-0000-00008B930000}"/>
    <cellStyle name="Percent 4 4 3 2 7 2 2" xfId="37710" xr:uid="{00000000-0005-0000-0000-00008C930000}"/>
    <cellStyle name="Percent 4 4 3 2 7 2 3" xfId="37711" xr:uid="{00000000-0005-0000-0000-00008D930000}"/>
    <cellStyle name="Percent 4 4 3 2 7 2 4" xfId="37712" xr:uid="{00000000-0005-0000-0000-00008E930000}"/>
    <cellStyle name="Percent 4 4 3 2 7 3" xfId="37713" xr:uid="{00000000-0005-0000-0000-00008F930000}"/>
    <cellStyle name="Percent 4 4 3 2 7 3 2" xfId="37714" xr:uid="{00000000-0005-0000-0000-000090930000}"/>
    <cellStyle name="Percent 4 4 3 2 7 3 3" xfId="37715" xr:uid="{00000000-0005-0000-0000-000091930000}"/>
    <cellStyle name="Percent 4 4 3 2 7 3 4" xfId="37716" xr:uid="{00000000-0005-0000-0000-000092930000}"/>
    <cellStyle name="Percent 4 4 3 2 7 4" xfId="37717" xr:uid="{00000000-0005-0000-0000-000093930000}"/>
    <cellStyle name="Percent 4 4 3 2 7 5" xfId="37718" xr:uid="{00000000-0005-0000-0000-000094930000}"/>
    <cellStyle name="Percent 4 4 3 2 7 6" xfId="37719" xr:uid="{00000000-0005-0000-0000-000095930000}"/>
    <cellStyle name="Percent 4 4 3 2 8" xfId="37720" xr:uid="{00000000-0005-0000-0000-000096930000}"/>
    <cellStyle name="Percent 4 4 3 2 8 2" xfId="37721" xr:uid="{00000000-0005-0000-0000-000097930000}"/>
    <cellStyle name="Percent 4 4 3 2 8 3" xfId="37722" xr:uid="{00000000-0005-0000-0000-000098930000}"/>
    <cellStyle name="Percent 4 4 3 2 8 4" xfId="37723" xr:uid="{00000000-0005-0000-0000-000099930000}"/>
    <cellStyle name="Percent 4 4 3 2 9" xfId="37724" xr:uid="{00000000-0005-0000-0000-00009A930000}"/>
    <cellStyle name="Percent 4 4 3 2 9 2" xfId="37725" xr:uid="{00000000-0005-0000-0000-00009B930000}"/>
    <cellStyle name="Percent 4 4 3 2 9 3" xfId="37726" xr:uid="{00000000-0005-0000-0000-00009C930000}"/>
    <cellStyle name="Percent 4 4 3 2 9 4" xfId="37727" xr:uid="{00000000-0005-0000-0000-00009D930000}"/>
    <cellStyle name="Percent 4 4 3 3" xfId="37728" xr:uid="{00000000-0005-0000-0000-00009E930000}"/>
    <cellStyle name="Percent 4 4 3 3 10" xfId="37729" xr:uid="{00000000-0005-0000-0000-00009F930000}"/>
    <cellStyle name="Percent 4 4 3 3 2" xfId="37730" xr:uid="{00000000-0005-0000-0000-0000A0930000}"/>
    <cellStyle name="Percent 4 4 3 3 2 2" xfId="37731" xr:uid="{00000000-0005-0000-0000-0000A1930000}"/>
    <cellStyle name="Percent 4 4 3 3 2 2 2" xfId="37732" xr:uid="{00000000-0005-0000-0000-0000A2930000}"/>
    <cellStyle name="Percent 4 4 3 3 2 2 2 2" xfId="37733" xr:uid="{00000000-0005-0000-0000-0000A3930000}"/>
    <cellStyle name="Percent 4 4 3 3 2 2 2 3" xfId="37734" xr:uid="{00000000-0005-0000-0000-0000A4930000}"/>
    <cellStyle name="Percent 4 4 3 3 2 2 2 4" xfId="37735" xr:uid="{00000000-0005-0000-0000-0000A5930000}"/>
    <cellStyle name="Percent 4 4 3 3 2 2 3" xfId="37736" xr:uid="{00000000-0005-0000-0000-0000A6930000}"/>
    <cellStyle name="Percent 4 4 3 3 2 2 3 2" xfId="37737" xr:uid="{00000000-0005-0000-0000-0000A7930000}"/>
    <cellStyle name="Percent 4 4 3 3 2 2 3 3" xfId="37738" xr:uid="{00000000-0005-0000-0000-0000A8930000}"/>
    <cellStyle name="Percent 4 4 3 3 2 2 3 4" xfId="37739" xr:uid="{00000000-0005-0000-0000-0000A9930000}"/>
    <cellStyle name="Percent 4 4 3 3 2 2 4" xfId="37740" xr:uid="{00000000-0005-0000-0000-0000AA930000}"/>
    <cellStyle name="Percent 4 4 3 3 2 2 5" xfId="37741" xr:uid="{00000000-0005-0000-0000-0000AB930000}"/>
    <cellStyle name="Percent 4 4 3 3 2 2 6" xfId="37742" xr:uid="{00000000-0005-0000-0000-0000AC930000}"/>
    <cellStyle name="Percent 4 4 3 3 2 3" xfId="37743" xr:uid="{00000000-0005-0000-0000-0000AD930000}"/>
    <cellStyle name="Percent 4 4 3 3 2 3 2" xfId="37744" xr:uid="{00000000-0005-0000-0000-0000AE930000}"/>
    <cellStyle name="Percent 4 4 3 3 2 3 2 2" xfId="37745" xr:uid="{00000000-0005-0000-0000-0000AF930000}"/>
    <cellStyle name="Percent 4 4 3 3 2 3 2 3" xfId="37746" xr:uid="{00000000-0005-0000-0000-0000B0930000}"/>
    <cellStyle name="Percent 4 4 3 3 2 3 2 4" xfId="37747" xr:uid="{00000000-0005-0000-0000-0000B1930000}"/>
    <cellStyle name="Percent 4 4 3 3 2 3 3" xfId="37748" xr:uid="{00000000-0005-0000-0000-0000B2930000}"/>
    <cellStyle name="Percent 4 4 3 3 2 3 3 2" xfId="37749" xr:uid="{00000000-0005-0000-0000-0000B3930000}"/>
    <cellStyle name="Percent 4 4 3 3 2 3 3 3" xfId="37750" xr:uid="{00000000-0005-0000-0000-0000B4930000}"/>
    <cellStyle name="Percent 4 4 3 3 2 3 3 4" xfId="37751" xr:uid="{00000000-0005-0000-0000-0000B5930000}"/>
    <cellStyle name="Percent 4 4 3 3 2 3 4" xfId="37752" xr:uid="{00000000-0005-0000-0000-0000B6930000}"/>
    <cellStyle name="Percent 4 4 3 3 2 3 5" xfId="37753" xr:uid="{00000000-0005-0000-0000-0000B7930000}"/>
    <cellStyle name="Percent 4 4 3 3 2 3 6" xfId="37754" xr:uid="{00000000-0005-0000-0000-0000B8930000}"/>
    <cellStyle name="Percent 4 4 3 3 2 4" xfId="37755" xr:uid="{00000000-0005-0000-0000-0000B9930000}"/>
    <cellStyle name="Percent 4 4 3 3 2 4 2" xfId="37756" xr:uid="{00000000-0005-0000-0000-0000BA930000}"/>
    <cellStyle name="Percent 4 4 3 3 2 4 3" xfId="37757" xr:uid="{00000000-0005-0000-0000-0000BB930000}"/>
    <cellStyle name="Percent 4 4 3 3 2 4 4" xfId="37758" xr:uid="{00000000-0005-0000-0000-0000BC930000}"/>
    <cellStyle name="Percent 4 4 3 3 2 5" xfId="37759" xr:uid="{00000000-0005-0000-0000-0000BD930000}"/>
    <cellStyle name="Percent 4 4 3 3 2 5 2" xfId="37760" xr:uid="{00000000-0005-0000-0000-0000BE930000}"/>
    <cellStyle name="Percent 4 4 3 3 2 5 3" xfId="37761" xr:uid="{00000000-0005-0000-0000-0000BF930000}"/>
    <cellStyle name="Percent 4 4 3 3 2 5 4" xfId="37762" xr:uid="{00000000-0005-0000-0000-0000C0930000}"/>
    <cellStyle name="Percent 4 4 3 3 2 6" xfId="37763" xr:uid="{00000000-0005-0000-0000-0000C1930000}"/>
    <cellStyle name="Percent 4 4 3 3 2 7" xfId="37764" xr:uid="{00000000-0005-0000-0000-0000C2930000}"/>
    <cellStyle name="Percent 4 4 3 3 2 8" xfId="37765" xr:uid="{00000000-0005-0000-0000-0000C3930000}"/>
    <cellStyle name="Percent 4 4 3 3 3" xfId="37766" xr:uid="{00000000-0005-0000-0000-0000C4930000}"/>
    <cellStyle name="Percent 4 4 3 3 3 2" xfId="37767" xr:uid="{00000000-0005-0000-0000-0000C5930000}"/>
    <cellStyle name="Percent 4 4 3 3 3 2 2" xfId="37768" xr:uid="{00000000-0005-0000-0000-0000C6930000}"/>
    <cellStyle name="Percent 4 4 3 3 3 2 2 2" xfId="37769" xr:uid="{00000000-0005-0000-0000-0000C7930000}"/>
    <cellStyle name="Percent 4 4 3 3 3 2 2 3" xfId="37770" xr:uid="{00000000-0005-0000-0000-0000C8930000}"/>
    <cellStyle name="Percent 4 4 3 3 3 2 2 4" xfId="37771" xr:uid="{00000000-0005-0000-0000-0000C9930000}"/>
    <cellStyle name="Percent 4 4 3 3 3 2 3" xfId="37772" xr:uid="{00000000-0005-0000-0000-0000CA930000}"/>
    <cellStyle name="Percent 4 4 3 3 3 2 3 2" xfId="37773" xr:uid="{00000000-0005-0000-0000-0000CB930000}"/>
    <cellStyle name="Percent 4 4 3 3 3 2 3 3" xfId="37774" xr:uid="{00000000-0005-0000-0000-0000CC930000}"/>
    <cellStyle name="Percent 4 4 3 3 3 2 3 4" xfId="37775" xr:uid="{00000000-0005-0000-0000-0000CD930000}"/>
    <cellStyle name="Percent 4 4 3 3 3 2 4" xfId="37776" xr:uid="{00000000-0005-0000-0000-0000CE930000}"/>
    <cellStyle name="Percent 4 4 3 3 3 2 5" xfId="37777" xr:uid="{00000000-0005-0000-0000-0000CF930000}"/>
    <cellStyle name="Percent 4 4 3 3 3 2 6" xfId="37778" xr:uid="{00000000-0005-0000-0000-0000D0930000}"/>
    <cellStyle name="Percent 4 4 3 3 3 3" xfId="37779" xr:uid="{00000000-0005-0000-0000-0000D1930000}"/>
    <cellStyle name="Percent 4 4 3 3 3 3 2" xfId="37780" xr:uid="{00000000-0005-0000-0000-0000D2930000}"/>
    <cellStyle name="Percent 4 4 3 3 3 3 2 2" xfId="37781" xr:uid="{00000000-0005-0000-0000-0000D3930000}"/>
    <cellStyle name="Percent 4 4 3 3 3 3 2 3" xfId="37782" xr:uid="{00000000-0005-0000-0000-0000D4930000}"/>
    <cellStyle name="Percent 4 4 3 3 3 3 2 4" xfId="37783" xr:uid="{00000000-0005-0000-0000-0000D5930000}"/>
    <cellStyle name="Percent 4 4 3 3 3 3 3" xfId="37784" xr:uid="{00000000-0005-0000-0000-0000D6930000}"/>
    <cellStyle name="Percent 4 4 3 3 3 3 3 2" xfId="37785" xr:uid="{00000000-0005-0000-0000-0000D7930000}"/>
    <cellStyle name="Percent 4 4 3 3 3 3 3 3" xfId="37786" xr:uid="{00000000-0005-0000-0000-0000D8930000}"/>
    <cellStyle name="Percent 4 4 3 3 3 3 3 4" xfId="37787" xr:uid="{00000000-0005-0000-0000-0000D9930000}"/>
    <cellStyle name="Percent 4 4 3 3 3 3 4" xfId="37788" xr:uid="{00000000-0005-0000-0000-0000DA930000}"/>
    <cellStyle name="Percent 4 4 3 3 3 3 5" xfId="37789" xr:uid="{00000000-0005-0000-0000-0000DB930000}"/>
    <cellStyle name="Percent 4 4 3 3 3 3 6" xfId="37790" xr:uid="{00000000-0005-0000-0000-0000DC930000}"/>
    <cellStyle name="Percent 4 4 3 3 3 4" xfId="37791" xr:uid="{00000000-0005-0000-0000-0000DD930000}"/>
    <cellStyle name="Percent 4 4 3 3 3 4 2" xfId="37792" xr:uid="{00000000-0005-0000-0000-0000DE930000}"/>
    <cellStyle name="Percent 4 4 3 3 3 4 3" xfId="37793" xr:uid="{00000000-0005-0000-0000-0000DF930000}"/>
    <cellStyle name="Percent 4 4 3 3 3 4 4" xfId="37794" xr:uid="{00000000-0005-0000-0000-0000E0930000}"/>
    <cellStyle name="Percent 4 4 3 3 3 5" xfId="37795" xr:uid="{00000000-0005-0000-0000-0000E1930000}"/>
    <cellStyle name="Percent 4 4 3 3 3 5 2" xfId="37796" xr:uid="{00000000-0005-0000-0000-0000E2930000}"/>
    <cellStyle name="Percent 4 4 3 3 3 5 3" xfId="37797" xr:uid="{00000000-0005-0000-0000-0000E3930000}"/>
    <cellStyle name="Percent 4 4 3 3 3 5 4" xfId="37798" xr:uid="{00000000-0005-0000-0000-0000E4930000}"/>
    <cellStyle name="Percent 4 4 3 3 3 6" xfId="37799" xr:uid="{00000000-0005-0000-0000-0000E5930000}"/>
    <cellStyle name="Percent 4 4 3 3 3 7" xfId="37800" xr:uid="{00000000-0005-0000-0000-0000E6930000}"/>
    <cellStyle name="Percent 4 4 3 3 3 8" xfId="37801" xr:uid="{00000000-0005-0000-0000-0000E7930000}"/>
    <cellStyle name="Percent 4 4 3 3 4" xfId="37802" xr:uid="{00000000-0005-0000-0000-0000E8930000}"/>
    <cellStyle name="Percent 4 4 3 3 4 2" xfId="37803" xr:uid="{00000000-0005-0000-0000-0000E9930000}"/>
    <cellStyle name="Percent 4 4 3 3 4 2 2" xfId="37804" xr:uid="{00000000-0005-0000-0000-0000EA930000}"/>
    <cellStyle name="Percent 4 4 3 3 4 2 3" xfId="37805" xr:uid="{00000000-0005-0000-0000-0000EB930000}"/>
    <cellStyle name="Percent 4 4 3 3 4 2 4" xfId="37806" xr:uid="{00000000-0005-0000-0000-0000EC930000}"/>
    <cellStyle name="Percent 4 4 3 3 4 3" xfId="37807" xr:uid="{00000000-0005-0000-0000-0000ED930000}"/>
    <cellStyle name="Percent 4 4 3 3 4 3 2" xfId="37808" xr:uid="{00000000-0005-0000-0000-0000EE930000}"/>
    <cellStyle name="Percent 4 4 3 3 4 3 3" xfId="37809" xr:uid="{00000000-0005-0000-0000-0000EF930000}"/>
    <cellStyle name="Percent 4 4 3 3 4 3 4" xfId="37810" xr:uid="{00000000-0005-0000-0000-0000F0930000}"/>
    <cellStyle name="Percent 4 4 3 3 4 4" xfId="37811" xr:uid="{00000000-0005-0000-0000-0000F1930000}"/>
    <cellStyle name="Percent 4 4 3 3 4 5" xfId="37812" xr:uid="{00000000-0005-0000-0000-0000F2930000}"/>
    <cellStyle name="Percent 4 4 3 3 4 6" xfId="37813" xr:uid="{00000000-0005-0000-0000-0000F3930000}"/>
    <cellStyle name="Percent 4 4 3 3 5" xfId="37814" xr:uid="{00000000-0005-0000-0000-0000F4930000}"/>
    <cellStyle name="Percent 4 4 3 3 5 2" xfId="37815" xr:uid="{00000000-0005-0000-0000-0000F5930000}"/>
    <cellStyle name="Percent 4 4 3 3 5 2 2" xfId="37816" xr:uid="{00000000-0005-0000-0000-0000F6930000}"/>
    <cellStyle name="Percent 4 4 3 3 5 2 3" xfId="37817" xr:uid="{00000000-0005-0000-0000-0000F7930000}"/>
    <cellStyle name="Percent 4 4 3 3 5 2 4" xfId="37818" xr:uid="{00000000-0005-0000-0000-0000F8930000}"/>
    <cellStyle name="Percent 4 4 3 3 5 3" xfId="37819" xr:uid="{00000000-0005-0000-0000-0000F9930000}"/>
    <cellStyle name="Percent 4 4 3 3 5 3 2" xfId="37820" xr:uid="{00000000-0005-0000-0000-0000FA930000}"/>
    <cellStyle name="Percent 4 4 3 3 5 3 3" xfId="37821" xr:uid="{00000000-0005-0000-0000-0000FB930000}"/>
    <cellStyle name="Percent 4 4 3 3 5 3 4" xfId="37822" xr:uid="{00000000-0005-0000-0000-0000FC930000}"/>
    <cellStyle name="Percent 4 4 3 3 5 4" xfId="37823" xr:uid="{00000000-0005-0000-0000-0000FD930000}"/>
    <cellStyle name="Percent 4 4 3 3 5 5" xfId="37824" xr:uid="{00000000-0005-0000-0000-0000FE930000}"/>
    <cellStyle name="Percent 4 4 3 3 5 6" xfId="37825" xr:uid="{00000000-0005-0000-0000-0000FF930000}"/>
    <cellStyle name="Percent 4 4 3 3 6" xfId="37826" xr:uid="{00000000-0005-0000-0000-000000940000}"/>
    <cellStyle name="Percent 4 4 3 3 6 2" xfId="37827" xr:uid="{00000000-0005-0000-0000-000001940000}"/>
    <cellStyle name="Percent 4 4 3 3 6 3" xfId="37828" xr:uid="{00000000-0005-0000-0000-000002940000}"/>
    <cellStyle name="Percent 4 4 3 3 6 4" xfId="37829" xr:uid="{00000000-0005-0000-0000-000003940000}"/>
    <cellStyle name="Percent 4 4 3 3 7" xfId="37830" xr:uid="{00000000-0005-0000-0000-000004940000}"/>
    <cellStyle name="Percent 4 4 3 3 7 2" xfId="37831" xr:uid="{00000000-0005-0000-0000-000005940000}"/>
    <cellStyle name="Percent 4 4 3 3 7 3" xfId="37832" xr:uid="{00000000-0005-0000-0000-000006940000}"/>
    <cellStyle name="Percent 4 4 3 3 7 4" xfId="37833" xr:uid="{00000000-0005-0000-0000-000007940000}"/>
    <cellStyle name="Percent 4 4 3 3 8" xfId="37834" xr:uid="{00000000-0005-0000-0000-000008940000}"/>
    <cellStyle name="Percent 4 4 3 3 9" xfId="37835" xr:uid="{00000000-0005-0000-0000-000009940000}"/>
    <cellStyle name="Percent 4 4 3 4" xfId="37836" xr:uid="{00000000-0005-0000-0000-00000A940000}"/>
    <cellStyle name="Percent 4 4 3 4 2" xfId="37837" xr:uid="{00000000-0005-0000-0000-00000B940000}"/>
    <cellStyle name="Percent 4 4 3 4 2 2" xfId="37838" xr:uid="{00000000-0005-0000-0000-00000C940000}"/>
    <cellStyle name="Percent 4 4 3 4 2 2 2" xfId="37839" xr:uid="{00000000-0005-0000-0000-00000D940000}"/>
    <cellStyle name="Percent 4 4 3 4 2 2 3" xfId="37840" xr:uid="{00000000-0005-0000-0000-00000E940000}"/>
    <cellStyle name="Percent 4 4 3 4 2 2 4" xfId="37841" xr:uid="{00000000-0005-0000-0000-00000F940000}"/>
    <cellStyle name="Percent 4 4 3 4 2 3" xfId="37842" xr:uid="{00000000-0005-0000-0000-000010940000}"/>
    <cellStyle name="Percent 4 4 3 4 2 3 2" xfId="37843" xr:uid="{00000000-0005-0000-0000-000011940000}"/>
    <cellStyle name="Percent 4 4 3 4 2 3 3" xfId="37844" xr:uid="{00000000-0005-0000-0000-000012940000}"/>
    <cellStyle name="Percent 4 4 3 4 2 3 4" xfId="37845" xr:uid="{00000000-0005-0000-0000-000013940000}"/>
    <cellStyle name="Percent 4 4 3 4 2 4" xfId="37846" xr:uid="{00000000-0005-0000-0000-000014940000}"/>
    <cellStyle name="Percent 4 4 3 4 2 5" xfId="37847" xr:uid="{00000000-0005-0000-0000-000015940000}"/>
    <cellStyle name="Percent 4 4 3 4 2 6" xfId="37848" xr:uid="{00000000-0005-0000-0000-000016940000}"/>
    <cellStyle name="Percent 4 4 3 4 3" xfId="37849" xr:uid="{00000000-0005-0000-0000-000017940000}"/>
    <cellStyle name="Percent 4 4 3 4 3 2" xfId="37850" xr:uid="{00000000-0005-0000-0000-000018940000}"/>
    <cellStyle name="Percent 4 4 3 4 3 2 2" xfId="37851" xr:uid="{00000000-0005-0000-0000-000019940000}"/>
    <cellStyle name="Percent 4 4 3 4 3 2 3" xfId="37852" xr:uid="{00000000-0005-0000-0000-00001A940000}"/>
    <cellStyle name="Percent 4 4 3 4 3 2 4" xfId="37853" xr:uid="{00000000-0005-0000-0000-00001B940000}"/>
    <cellStyle name="Percent 4 4 3 4 3 3" xfId="37854" xr:uid="{00000000-0005-0000-0000-00001C940000}"/>
    <cellStyle name="Percent 4 4 3 4 3 3 2" xfId="37855" xr:uid="{00000000-0005-0000-0000-00001D940000}"/>
    <cellStyle name="Percent 4 4 3 4 3 3 3" xfId="37856" xr:uid="{00000000-0005-0000-0000-00001E940000}"/>
    <cellStyle name="Percent 4 4 3 4 3 3 4" xfId="37857" xr:uid="{00000000-0005-0000-0000-00001F940000}"/>
    <cellStyle name="Percent 4 4 3 4 3 4" xfId="37858" xr:uid="{00000000-0005-0000-0000-000020940000}"/>
    <cellStyle name="Percent 4 4 3 4 3 5" xfId="37859" xr:uid="{00000000-0005-0000-0000-000021940000}"/>
    <cellStyle name="Percent 4 4 3 4 3 6" xfId="37860" xr:uid="{00000000-0005-0000-0000-000022940000}"/>
    <cellStyle name="Percent 4 4 3 4 4" xfId="37861" xr:uid="{00000000-0005-0000-0000-000023940000}"/>
    <cellStyle name="Percent 4 4 3 4 4 2" xfId="37862" xr:uid="{00000000-0005-0000-0000-000024940000}"/>
    <cellStyle name="Percent 4 4 3 4 4 3" xfId="37863" xr:uid="{00000000-0005-0000-0000-000025940000}"/>
    <cellStyle name="Percent 4 4 3 4 4 4" xfId="37864" xr:uid="{00000000-0005-0000-0000-000026940000}"/>
    <cellStyle name="Percent 4 4 3 4 5" xfId="37865" xr:uid="{00000000-0005-0000-0000-000027940000}"/>
    <cellStyle name="Percent 4 4 3 4 5 2" xfId="37866" xr:uid="{00000000-0005-0000-0000-000028940000}"/>
    <cellStyle name="Percent 4 4 3 4 5 3" xfId="37867" xr:uid="{00000000-0005-0000-0000-000029940000}"/>
    <cellStyle name="Percent 4 4 3 4 5 4" xfId="37868" xr:uid="{00000000-0005-0000-0000-00002A940000}"/>
    <cellStyle name="Percent 4 4 3 4 6" xfId="37869" xr:uid="{00000000-0005-0000-0000-00002B940000}"/>
    <cellStyle name="Percent 4 4 3 4 7" xfId="37870" xr:uid="{00000000-0005-0000-0000-00002C940000}"/>
    <cellStyle name="Percent 4 4 3 4 8" xfId="37871" xr:uid="{00000000-0005-0000-0000-00002D940000}"/>
    <cellStyle name="Percent 4 4 3 5" xfId="37872" xr:uid="{00000000-0005-0000-0000-00002E940000}"/>
    <cellStyle name="Percent 4 4 3 5 2" xfId="37873" xr:uid="{00000000-0005-0000-0000-00002F940000}"/>
    <cellStyle name="Percent 4 4 3 5 2 2" xfId="37874" xr:uid="{00000000-0005-0000-0000-000030940000}"/>
    <cellStyle name="Percent 4 4 3 5 2 2 2" xfId="37875" xr:uid="{00000000-0005-0000-0000-000031940000}"/>
    <cellStyle name="Percent 4 4 3 5 2 2 3" xfId="37876" xr:uid="{00000000-0005-0000-0000-000032940000}"/>
    <cellStyle name="Percent 4 4 3 5 2 2 4" xfId="37877" xr:uid="{00000000-0005-0000-0000-000033940000}"/>
    <cellStyle name="Percent 4 4 3 5 2 3" xfId="37878" xr:uid="{00000000-0005-0000-0000-000034940000}"/>
    <cellStyle name="Percent 4 4 3 5 2 3 2" xfId="37879" xr:uid="{00000000-0005-0000-0000-000035940000}"/>
    <cellStyle name="Percent 4 4 3 5 2 3 3" xfId="37880" xr:uid="{00000000-0005-0000-0000-000036940000}"/>
    <cellStyle name="Percent 4 4 3 5 2 3 4" xfId="37881" xr:uid="{00000000-0005-0000-0000-000037940000}"/>
    <cellStyle name="Percent 4 4 3 5 2 4" xfId="37882" xr:uid="{00000000-0005-0000-0000-000038940000}"/>
    <cellStyle name="Percent 4 4 3 5 2 5" xfId="37883" xr:uid="{00000000-0005-0000-0000-000039940000}"/>
    <cellStyle name="Percent 4 4 3 5 2 6" xfId="37884" xr:uid="{00000000-0005-0000-0000-00003A940000}"/>
    <cellStyle name="Percent 4 4 3 5 3" xfId="37885" xr:uid="{00000000-0005-0000-0000-00003B940000}"/>
    <cellStyle name="Percent 4 4 3 5 3 2" xfId="37886" xr:uid="{00000000-0005-0000-0000-00003C940000}"/>
    <cellStyle name="Percent 4 4 3 5 3 2 2" xfId="37887" xr:uid="{00000000-0005-0000-0000-00003D940000}"/>
    <cellStyle name="Percent 4 4 3 5 3 2 3" xfId="37888" xr:uid="{00000000-0005-0000-0000-00003E940000}"/>
    <cellStyle name="Percent 4 4 3 5 3 2 4" xfId="37889" xr:uid="{00000000-0005-0000-0000-00003F940000}"/>
    <cellStyle name="Percent 4 4 3 5 3 3" xfId="37890" xr:uid="{00000000-0005-0000-0000-000040940000}"/>
    <cellStyle name="Percent 4 4 3 5 3 3 2" xfId="37891" xr:uid="{00000000-0005-0000-0000-000041940000}"/>
    <cellStyle name="Percent 4 4 3 5 3 3 3" xfId="37892" xr:uid="{00000000-0005-0000-0000-000042940000}"/>
    <cellStyle name="Percent 4 4 3 5 3 3 4" xfId="37893" xr:uid="{00000000-0005-0000-0000-000043940000}"/>
    <cellStyle name="Percent 4 4 3 5 3 4" xfId="37894" xr:uid="{00000000-0005-0000-0000-000044940000}"/>
    <cellStyle name="Percent 4 4 3 5 3 5" xfId="37895" xr:uid="{00000000-0005-0000-0000-000045940000}"/>
    <cellStyle name="Percent 4 4 3 5 3 6" xfId="37896" xr:uid="{00000000-0005-0000-0000-000046940000}"/>
    <cellStyle name="Percent 4 4 3 5 4" xfId="37897" xr:uid="{00000000-0005-0000-0000-000047940000}"/>
    <cellStyle name="Percent 4 4 3 5 4 2" xfId="37898" xr:uid="{00000000-0005-0000-0000-000048940000}"/>
    <cellStyle name="Percent 4 4 3 5 4 3" xfId="37899" xr:uid="{00000000-0005-0000-0000-000049940000}"/>
    <cellStyle name="Percent 4 4 3 5 4 4" xfId="37900" xr:uid="{00000000-0005-0000-0000-00004A940000}"/>
    <cellStyle name="Percent 4 4 3 5 5" xfId="37901" xr:uid="{00000000-0005-0000-0000-00004B940000}"/>
    <cellStyle name="Percent 4 4 3 5 5 2" xfId="37902" xr:uid="{00000000-0005-0000-0000-00004C940000}"/>
    <cellStyle name="Percent 4 4 3 5 5 3" xfId="37903" xr:uid="{00000000-0005-0000-0000-00004D940000}"/>
    <cellStyle name="Percent 4 4 3 5 5 4" xfId="37904" xr:uid="{00000000-0005-0000-0000-00004E940000}"/>
    <cellStyle name="Percent 4 4 3 5 6" xfId="37905" xr:uid="{00000000-0005-0000-0000-00004F940000}"/>
    <cellStyle name="Percent 4 4 3 5 7" xfId="37906" xr:uid="{00000000-0005-0000-0000-000050940000}"/>
    <cellStyle name="Percent 4 4 3 5 8" xfId="37907" xr:uid="{00000000-0005-0000-0000-000051940000}"/>
    <cellStyle name="Percent 4 4 3 6" xfId="37908" xr:uid="{00000000-0005-0000-0000-000052940000}"/>
    <cellStyle name="Percent 4 4 3 6 2" xfId="37909" xr:uid="{00000000-0005-0000-0000-000053940000}"/>
    <cellStyle name="Percent 4 4 3 6 2 2" xfId="37910" xr:uid="{00000000-0005-0000-0000-000054940000}"/>
    <cellStyle name="Percent 4 4 3 6 2 2 2" xfId="37911" xr:uid="{00000000-0005-0000-0000-000055940000}"/>
    <cellStyle name="Percent 4 4 3 6 2 2 3" xfId="37912" xr:uid="{00000000-0005-0000-0000-000056940000}"/>
    <cellStyle name="Percent 4 4 3 6 2 2 4" xfId="37913" xr:uid="{00000000-0005-0000-0000-000057940000}"/>
    <cellStyle name="Percent 4 4 3 6 2 3" xfId="37914" xr:uid="{00000000-0005-0000-0000-000058940000}"/>
    <cellStyle name="Percent 4 4 3 6 2 3 2" xfId="37915" xr:uid="{00000000-0005-0000-0000-000059940000}"/>
    <cellStyle name="Percent 4 4 3 6 2 3 3" xfId="37916" xr:uid="{00000000-0005-0000-0000-00005A940000}"/>
    <cellStyle name="Percent 4 4 3 6 2 3 4" xfId="37917" xr:uid="{00000000-0005-0000-0000-00005B940000}"/>
    <cellStyle name="Percent 4 4 3 6 2 4" xfId="37918" xr:uid="{00000000-0005-0000-0000-00005C940000}"/>
    <cellStyle name="Percent 4 4 3 6 2 5" xfId="37919" xr:uid="{00000000-0005-0000-0000-00005D940000}"/>
    <cellStyle name="Percent 4 4 3 6 2 6" xfId="37920" xr:uid="{00000000-0005-0000-0000-00005E940000}"/>
    <cellStyle name="Percent 4 4 3 6 3" xfId="37921" xr:uid="{00000000-0005-0000-0000-00005F940000}"/>
    <cellStyle name="Percent 4 4 3 6 3 2" xfId="37922" xr:uid="{00000000-0005-0000-0000-000060940000}"/>
    <cellStyle name="Percent 4 4 3 6 3 2 2" xfId="37923" xr:uid="{00000000-0005-0000-0000-000061940000}"/>
    <cellStyle name="Percent 4 4 3 6 3 2 3" xfId="37924" xr:uid="{00000000-0005-0000-0000-000062940000}"/>
    <cellStyle name="Percent 4 4 3 6 3 2 4" xfId="37925" xr:uid="{00000000-0005-0000-0000-000063940000}"/>
    <cellStyle name="Percent 4 4 3 6 3 3" xfId="37926" xr:uid="{00000000-0005-0000-0000-000064940000}"/>
    <cellStyle name="Percent 4 4 3 6 3 3 2" xfId="37927" xr:uid="{00000000-0005-0000-0000-000065940000}"/>
    <cellStyle name="Percent 4 4 3 6 3 3 3" xfId="37928" xr:uid="{00000000-0005-0000-0000-000066940000}"/>
    <cellStyle name="Percent 4 4 3 6 3 3 4" xfId="37929" xr:uid="{00000000-0005-0000-0000-000067940000}"/>
    <cellStyle name="Percent 4 4 3 6 3 4" xfId="37930" xr:uid="{00000000-0005-0000-0000-000068940000}"/>
    <cellStyle name="Percent 4 4 3 6 3 5" xfId="37931" xr:uid="{00000000-0005-0000-0000-000069940000}"/>
    <cellStyle name="Percent 4 4 3 6 3 6" xfId="37932" xr:uid="{00000000-0005-0000-0000-00006A940000}"/>
    <cellStyle name="Percent 4 4 3 6 4" xfId="37933" xr:uid="{00000000-0005-0000-0000-00006B940000}"/>
    <cellStyle name="Percent 4 4 3 6 4 2" xfId="37934" xr:uid="{00000000-0005-0000-0000-00006C940000}"/>
    <cellStyle name="Percent 4 4 3 6 4 3" xfId="37935" xr:uid="{00000000-0005-0000-0000-00006D940000}"/>
    <cellStyle name="Percent 4 4 3 6 4 4" xfId="37936" xr:uid="{00000000-0005-0000-0000-00006E940000}"/>
    <cellStyle name="Percent 4 4 3 6 5" xfId="37937" xr:uid="{00000000-0005-0000-0000-00006F940000}"/>
    <cellStyle name="Percent 4 4 3 6 5 2" xfId="37938" xr:uid="{00000000-0005-0000-0000-000070940000}"/>
    <cellStyle name="Percent 4 4 3 6 5 3" xfId="37939" xr:uid="{00000000-0005-0000-0000-000071940000}"/>
    <cellStyle name="Percent 4 4 3 6 5 4" xfId="37940" xr:uid="{00000000-0005-0000-0000-000072940000}"/>
    <cellStyle name="Percent 4 4 3 6 6" xfId="37941" xr:uid="{00000000-0005-0000-0000-000073940000}"/>
    <cellStyle name="Percent 4 4 3 6 7" xfId="37942" xr:uid="{00000000-0005-0000-0000-000074940000}"/>
    <cellStyle name="Percent 4 4 3 6 8" xfId="37943" xr:uid="{00000000-0005-0000-0000-000075940000}"/>
    <cellStyle name="Percent 4 4 3 7" xfId="37944" xr:uid="{00000000-0005-0000-0000-000076940000}"/>
    <cellStyle name="Percent 4 4 3 7 2" xfId="37945" xr:uid="{00000000-0005-0000-0000-000077940000}"/>
    <cellStyle name="Percent 4 4 3 7 2 2" xfId="37946" xr:uid="{00000000-0005-0000-0000-000078940000}"/>
    <cellStyle name="Percent 4 4 3 7 2 3" xfId="37947" xr:uid="{00000000-0005-0000-0000-000079940000}"/>
    <cellStyle name="Percent 4 4 3 7 2 4" xfId="37948" xr:uid="{00000000-0005-0000-0000-00007A940000}"/>
    <cellStyle name="Percent 4 4 3 7 3" xfId="37949" xr:uid="{00000000-0005-0000-0000-00007B940000}"/>
    <cellStyle name="Percent 4 4 3 7 3 2" xfId="37950" xr:uid="{00000000-0005-0000-0000-00007C940000}"/>
    <cellStyle name="Percent 4 4 3 7 3 3" xfId="37951" xr:uid="{00000000-0005-0000-0000-00007D940000}"/>
    <cellStyle name="Percent 4 4 3 7 3 4" xfId="37952" xr:uid="{00000000-0005-0000-0000-00007E940000}"/>
    <cellStyle name="Percent 4 4 3 7 4" xfId="37953" xr:uid="{00000000-0005-0000-0000-00007F940000}"/>
    <cellStyle name="Percent 4 4 3 7 5" xfId="37954" xr:uid="{00000000-0005-0000-0000-000080940000}"/>
    <cellStyle name="Percent 4 4 3 7 6" xfId="37955" xr:uid="{00000000-0005-0000-0000-000081940000}"/>
    <cellStyle name="Percent 4 4 3 8" xfId="37956" xr:uid="{00000000-0005-0000-0000-000082940000}"/>
    <cellStyle name="Percent 4 4 3 8 2" xfId="37957" xr:uid="{00000000-0005-0000-0000-000083940000}"/>
    <cellStyle name="Percent 4 4 3 8 2 2" xfId="37958" xr:uid="{00000000-0005-0000-0000-000084940000}"/>
    <cellStyle name="Percent 4 4 3 8 2 3" xfId="37959" xr:uid="{00000000-0005-0000-0000-000085940000}"/>
    <cellStyle name="Percent 4 4 3 8 2 4" xfId="37960" xr:uid="{00000000-0005-0000-0000-000086940000}"/>
    <cellStyle name="Percent 4 4 3 8 3" xfId="37961" xr:uid="{00000000-0005-0000-0000-000087940000}"/>
    <cellStyle name="Percent 4 4 3 8 3 2" xfId="37962" xr:uid="{00000000-0005-0000-0000-000088940000}"/>
    <cellStyle name="Percent 4 4 3 8 3 3" xfId="37963" xr:uid="{00000000-0005-0000-0000-000089940000}"/>
    <cellStyle name="Percent 4 4 3 8 3 4" xfId="37964" xr:uid="{00000000-0005-0000-0000-00008A940000}"/>
    <cellStyle name="Percent 4 4 3 8 4" xfId="37965" xr:uid="{00000000-0005-0000-0000-00008B940000}"/>
    <cellStyle name="Percent 4 4 3 8 5" xfId="37966" xr:uid="{00000000-0005-0000-0000-00008C940000}"/>
    <cellStyle name="Percent 4 4 3 8 6" xfId="37967" xr:uid="{00000000-0005-0000-0000-00008D940000}"/>
    <cellStyle name="Percent 4 4 3 9" xfId="37968" xr:uid="{00000000-0005-0000-0000-00008E940000}"/>
    <cellStyle name="Percent 4 4 3 9 2" xfId="37969" xr:uid="{00000000-0005-0000-0000-00008F940000}"/>
    <cellStyle name="Percent 4 4 3 9 3" xfId="37970" xr:uid="{00000000-0005-0000-0000-000090940000}"/>
    <cellStyle name="Percent 4 4 3 9 4" xfId="37971" xr:uid="{00000000-0005-0000-0000-000091940000}"/>
    <cellStyle name="Percent 4 4 4" xfId="37972" xr:uid="{00000000-0005-0000-0000-000092940000}"/>
    <cellStyle name="Percent 4 4 4 10" xfId="37973" xr:uid="{00000000-0005-0000-0000-000093940000}"/>
    <cellStyle name="Percent 4 4 4 11" xfId="37974" xr:uid="{00000000-0005-0000-0000-000094940000}"/>
    <cellStyle name="Percent 4 4 4 12" xfId="37975" xr:uid="{00000000-0005-0000-0000-000095940000}"/>
    <cellStyle name="Percent 4 4 4 2" xfId="37976" xr:uid="{00000000-0005-0000-0000-000096940000}"/>
    <cellStyle name="Percent 4 4 4 2 10" xfId="37977" xr:uid="{00000000-0005-0000-0000-000097940000}"/>
    <cellStyle name="Percent 4 4 4 2 2" xfId="37978" xr:uid="{00000000-0005-0000-0000-000098940000}"/>
    <cellStyle name="Percent 4 4 4 2 2 2" xfId="37979" xr:uid="{00000000-0005-0000-0000-000099940000}"/>
    <cellStyle name="Percent 4 4 4 2 2 2 2" xfId="37980" xr:uid="{00000000-0005-0000-0000-00009A940000}"/>
    <cellStyle name="Percent 4 4 4 2 2 2 2 2" xfId="37981" xr:uid="{00000000-0005-0000-0000-00009B940000}"/>
    <cellStyle name="Percent 4 4 4 2 2 2 2 3" xfId="37982" xr:uid="{00000000-0005-0000-0000-00009C940000}"/>
    <cellStyle name="Percent 4 4 4 2 2 2 2 4" xfId="37983" xr:uid="{00000000-0005-0000-0000-00009D940000}"/>
    <cellStyle name="Percent 4 4 4 2 2 2 3" xfId="37984" xr:uid="{00000000-0005-0000-0000-00009E940000}"/>
    <cellStyle name="Percent 4 4 4 2 2 2 3 2" xfId="37985" xr:uid="{00000000-0005-0000-0000-00009F940000}"/>
    <cellStyle name="Percent 4 4 4 2 2 2 3 3" xfId="37986" xr:uid="{00000000-0005-0000-0000-0000A0940000}"/>
    <cellStyle name="Percent 4 4 4 2 2 2 3 4" xfId="37987" xr:uid="{00000000-0005-0000-0000-0000A1940000}"/>
    <cellStyle name="Percent 4 4 4 2 2 2 4" xfId="37988" xr:uid="{00000000-0005-0000-0000-0000A2940000}"/>
    <cellStyle name="Percent 4 4 4 2 2 2 5" xfId="37989" xr:uid="{00000000-0005-0000-0000-0000A3940000}"/>
    <cellStyle name="Percent 4 4 4 2 2 2 6" xfId="37990" xr:uid="{00000000-0005-0000-0000-0000A4940000}"/>
    <cellStyle name="Percent 4 4 4 2 2 3" xfId="37991" xr:uid="{00000000-0005-0000-0000-0000A5940000}"/>
    <cellStyle name="Percent 4 4 4 2 2 3 2" xfId="37992" xr:uid="{00000000-0005-0000-0000-0000A6940000}"/>
    <cellStyle name="Percent 4 4 4 2 2 3 2 2" xfId="37993" xr:uid="{00000000-0005-0000-0000-0000A7940000}"/>
    <cellStyle name="Percent 4 4 4 2 2 3 2 3" xfId="37994" xr:uid="{00000000-0005-0000-0000-0000A8940000}"/>
    <cellStyle name="Percent 4 4 4 2 2 3 2 4" xfId="37995" xr:uid="{00000000-0005-0000-0000-0000A9940000}"/>
    <cellStyle name="Percent 4 4 4 2 2 3 3" xfId="37996" xr:uid="{00000000-0005-0000-0000-0000AA940000}"/>
    <cellStyle name="Percent 4 4 4 2 2 3 3 2" xfId="37997" xr:uid="{00000000-0005-0000-0000-0000AB940000}"/>
    <cellStyle name="Percent 4 4 4 2 2 3 3 3" xfId="37998" xr:uid="{00000000-0005-0000-0000-0000AC940000}"/>
    <cellStyle name="Percent 4 4 4 2 2 3 3 4" xfId="37999" xr:uid="{00000000-0005-0000-0000-0000AD940000}"/>
    <cellStyle name="Percent 4 4 4 2 2 3 4" xfId="38000" xr:uid="{00000000-0005-0000-0000-0000AE940000}"/>
    <cellStyle name="Percent 4 4 4 2 2 3 5" xfId="38001" xr:uid="{00000000-0005-0000-0000-0000AF940000}"/>
    <cellStyle name="Percent 4 4 4 2 2 3 6" xfId="38002" xr:uid="{00000000-0005-0000-0000-0000B0940000}"/>
    <cellStyle name="Percent 4 4 4 2 2 4" xfId="38003" xr:uid="{00000000-0005-0000-0000-0000B1940000}"/>
    <cellStyle name="Percent 4 4 4 2 2 4 2" xfId="38004" xr:uid="{00000000-0005-0000-0000-0000B2940000}"/>
    <cellStyle name="Percent 4 4 4 2 2 4 3" xfId="38005" xr:uid="{00000000-0005-0000-0000-0000B3940000}"/>
    <cellStyle name="Percent 4 4 4 2 2 4 4" xfId="38006" xr:uid="{00000000-0005-0000-0000-0000B4940000}"/>
    <cellStyle name="Percent 4 4 4 2 2 5" xfId="38007" xr:uid="{00000000-0005-0000-0000-0000B5940000}"/>
    <cellStyle name="Percent 4 4 4 2 2 5 2" xfId="38008" xr:uid="{00000000-0005-0000-0000-0000B6940000}"/>
    <cellStyle name="Percent 4 4 4 2 2 5 3" xfId="38009" xr:uid="{00000000-0005-0000-0000-0000B7940000}"/>
    <cellStyle name="Percent 4 4 4 2 2 5 4" xfId="38010" xr:uid="{00000000-0005-0000-0000-0000B8940000}"/>
    <cellStyle name="Percent 4 4 4 2 2 6" xfId="38011" xr:uid="{00000000-0005-0000-0000-0000B9940000}"/>
    <cellStyle name="Percent 4 4 4 2 2 7" xfId="38012" xr:uid="{00000000-0005-0000-0000-0000BA940000}"/>
    <cellStyle name="Percent 4 4 4 2 2 8" xfId="38013" xr:uid="{00000000-0005-0000-0000-0000BB940000}"/>
    <cellStyle name="Percent 4 4 4 2 3" xfId="38014" xr:uid="{00000000-0005-0000-0000-0000BC940000}"/>
    <cellStyle name="Percent 4 4 4 2 3 2" xfId="38015" xr:uid="{00000000-0005-0000-0000-0000BD940000}"/>
    <cellStyle name="Percent 4 4 4 2 3 2 2" xfId="38016" xr:uid="{00000000-0005-0000-0000-0000BE940000}"/>
    <cellStyle name="Percent 4 4 4 2 3 2 2 2" xfId="38017" xr:uid="{00000000-0005-0000-0000-0000BF940000}"/>
    <cellStyle name="Percent 4 4 4 2 3 2 2 3" xfId="38018" xr:uid="{00000000-0005-0000-0000-0000C0940000}"/>
    <cellStyle name="Percent 4 4 4 2 3 2 2 4" xfId="38019" xr:uid="{00000000-0005-0000-0000-0000C1940000}"/>
    <cellStyle name="Percent 4 4 4 2 3 2 3" xfId="38020" xr:uid="{00000000-0005-0000-0000-0000C2940000}"/>
    <cellStyle name="Percent 4 4 4 2 3 2 3 2" xfId="38021" xr:uid="{00000000-0005-0000-0000-0000C3940000}"/>
    <cellStyle name="Percent 4 4 4 2 3 2 3 3" xfId="38022" xr:uid="{00000000-0005-0000-0000-0000C4940000}"/>
    <cellStyle name="Percent 4 4 4 2 3 2 3 4" xfId="38023" xr:uid="{00000000-0005-0000-0000-0000C5940000}"/>
    <cellStyle name="Percent 4 4 4 2 3 2 4" xfId="38024" xr:uid="{00000000-0005-0000-0000-0000C6940000}"/>
    <cellStyle name="Percent 4 4 4 2 3 2 5" xfId="38025" xr:uid="{00000000-0005-0000-0000-0000C7940000}"/>
    <cellStyle name="Percent 4 4 4 2 3 2 6" xfId="38026" xr:uid="{00000000-0005-0000-0000-0000C8940000}"/>
    <cellStyle name="Percent 4 4 4 2 3 3" xfId="38027" xr:uid="{00000000-0005-0000-0000-0000C9940000}"/>
    <cellStyle name="Percent 4 4 4 2 3 3 2" xfId="38028" xr:uid="{00000000-0005-0000-0000-0000CA940000}"/>
    <cellStyle name="Percent 4 4 4 2 3 3 2 2" xfId="38029" xr:uid="{00000000-0005-0000-0000-0000CB940000}"/>
    <cellStyle name="Percent 4 4 4 2 3 3 2 3" xfId="38030" xr:uid="{00000000-0005-0000-0000-0000CC940000}"/>
    <cellStyle name="Percent 4 4 4 2 3 3 2 4" xfId="38031" xr:uid="{00000000-0005-0000-0000-0000CD940000}"/>
    <cellStyle name="Percent 4 4 4 2 3 3 3" xfId="38032" xr:uid="{00000000-0005-0000-0000-0000CE940000}"/>
    <cellStyle name="Percent 4 4 4 2 3 3 3 2" xfId="38033" xr:uid="{00000000-0005-0000-0000-0000CF940000}"/>
    <cellStyle name="Percent 4 4 4 2 3 3 3 3" xfId="38034" xr:uid="{00000000-0005-0000-0000-0000D0940000}"/>
    <cellStyle name="Percent 4 4 4 2 3 3 3 4" xfId="38035" xr:uid="{00000000-0005-0000-0000-0000D1940000}"/>
    <cellStyle name="Percent 4 4 4 2 3 3 4" xfId="38036" xr:uid="{00000000-0005-0000-0000-0000D2940000}"/>
    <cellStyle name="Percent 4 4 4 2 3 3 5" xfId="38037" xr:uid="{00000000-0005-0000-0000-0000D3940000}"/>
    <cellStyle name="Percent 4 4 4 2 3 3 6" xfId="38038" xr:uid="{00000000-0005-0000-0000-0000D4940000}"/>
    <cellStyle name="Percent 4 4 4 2 3 4" xfId="38039" xr:uid="{00000000-0005-0000-0000-0000D5940000}"/>
    <cellStyle name="Percent 4 4 4 2 3 4 2" xfId="38040" xr:uid="{00000000-0005-0000-0000-0000D6940000}"/>
    <cellStyle name="Percent 4 4 4 2 3 4 3" xfId="38041" xr:uid="{00000000-0005-0000-0000-0000D7940000}"/>
    <cellStyle name="Percent 4 4 4 2 3 4 4" xfId="38042" xr:uid="{00000000-0005-0000-0000-0000D8940000}"/>
    <cellStyle name="Percent 4 4 4 2 3 5" xfId="38043" xr:uid="{00000000-0005-0000-0000-0000D9940000}"/>
    <cellStyle name="Percent 4 4 4 2 3 5 2" xfId="38044" xr:uid="{00000000-0005-0000-0000-0000DA940000}"/>
    <cellStyle name="Percent 4 4 4 2 3 5 3" xfId="38045" xr:uid="{00000000-0005-0000-0000-0000DB940000}"/>
    <cellStyle name="Percent 4 4 4 2 3 5 4" xfId="38046" xr:uid="{00000000-0005-0000-0000-0000DC940000}"/>
    <cellStyle name="Percent 4 4 4 2 3 6" xfId="38047" xr:uid="{00000000-0005-0000-0000-0000DD940000}"/>
    <cellStyle name="Percent 4 4 4 2 3 7" xfId="38048" xr:uid="{00000000-0005-0000-0000-0000DE940000}"/>
    <cellStyle name="Percent 4 4 4 2 3 8" xfId="38049" xr:uid="{00000000-0005-0000-0000-0000DF940000}"/>
    <cellStyle name="Percent 4 4 4 2 4" xfId="38050" xr:uid="{00000000-0005-0000-0000-0000E0940000}"/>
    <cellStyle name="Percent 4 4 4 2 4 2" xfId="38051" xr:uid="{00000000-0005-0000-0000-0000E1940000}"/>
    <cellStyle name="Percent 4 4 4 2 4 2 2" xfId="38052" xr:uid="{00000000-0005-0000-0000-0000E2940000}"/>
    <cellStyle name="Percent 4 4 4 2 4 2 3" xfId="38053" xr:uid="{00000000-0005-0000-0000-0000E3940000}"/>
    <cellStyle name="Percent 4 4 4 2 4 2 4" xfId="38054" xr:uid="{00000000-0005-0000-0000-0000E4940000}"/>
    <cellStyle name="Percent 4 4 4 2 4 3" xfId="38055" xr:uid="{00000000-0005-0000-0000-0000E5940000}"/>
    <cellStyle name="Percent 4 4 4 2 4 3 2" xfId="38056" xr:uid="{00000000-0005-0000-0000-0000E6940000}"/>
    <cellStyle name="Percent 4 4 4 2 4 3 3" xfId="38057" xr:uid="{00000000-0005-0000-0000-0000E7940000}"/>
    <cellStyle name="Percent 4 4 4 2 4 3 4" xfId="38058" xr:uid="{00000000-0005-0000-0000-0000E8940000}"/>
    <cellStyle name="Percent 4 4 4 2 4 4" xfId="38059" xr:uid="{00000000-0005-0000-0000-0000E9940000}"/>
    <cellStyle name="Percent 4 4 4 2 4 5" xfId="38060" xr:uid="{00000000-0005-0000-0000-0000EA940000}"/>
    <cellStyle name="Percent 4 4 4 2 4 6" xfId="38061" xr:uid="{00000000-0005-0000-0000-0000EB940000}"/>
    <cellStyle name="Percent 4 4 4 2 5" xfId="38062" xr:uid="{00000000-0005-0000-0000-0000EC940000}"/>
    <cellStyle name="Percent 4 4 4 2 5 2" xfId="38063" xr:uid="{00000000-0005-0000-0000-0000ED940000}"/>
    <cellStyle name="Percent 4 4 4 2 5 2 2" xfId="38064" xr:uid="{00000000-0005-0000-0000-0000EE940000}"/>
    <cellStyle name="Percent 4 4 4 2 5 2 3" xfId="38065" xr:uid="{00000000-0005-0000-0000-0000EF940000}"/>
    <cellStyle name="Percent 4 4 4 2 5 2 4" xfId="38066" xr:uid="{00000000-0005-0000-0000-0000F0940000}"/>
    <cellStyle name="Percent 4 4 4 2 5 3" xfId="38067" xr:uid="{00000000-0005-0000-0000-0000F1940000}"/>
    <cellStyle name="Percent 4 4 4 2 5 3 2" xfId="38068" xr:uid="{00000000-0005-0000-0000-0000F2940000}"/>
    <cellStyle name="Percent 4 4 4 2 5 3 3" xfId="38069" xr:uid="{00000000-0005-0000-0000-0000F3940000}"/>
    <cellStyle name="Percent 4 4 4 2 5 3 4" xfId="38070" xr:uid="{00000000-0005-0000-0000-0000F4940000}"/>
    <cellStyle name="Percent 4 4 4 2 5 4" xfId="38071" xr:uid="{00000000-0005-0000-0000-0000F5940000}"/>
    <cellStyle name="Percent 4 4 4 2 5 5" xfId="38072" xr:uid="{00000000-0005-0000-0000-0000F6940000}"/>
    <cellStyle name="Percent 4 4 4 2 5 6" xfId="38073" xr:uid="{00000000-0005-0000-0000-0000F7940000}"/>
    <cellStyle name="Percent 4 4 4 2 6" xfId="38074" xr:uid="{00000000-0005-0000-0000-0000F8940000}"/>
    <cellStyle name="Percent 4 4 4 2 6 2" xfId="38075" xr:uid="{00000000-0005-0000-0000-0000F9940000}"/>
    <cellStyle name="Percent 4 4 4 2 6 3" xfId="38076" xr:uid="{00000000-0005-0000-0000-0000FA940000}"/>
    <cellStyle name="Percent 4 4 4 2 6 4" xfId="38077" xr:uid="{00000000-0005-0000-0000-0000FB940000}"/>
    <cellStyle name="Percent 4 4 4 2 7" xfId="38078" xr:uid="{00000000-0005-0000-0000-0000FC940000}"/>
    <cellStyle name="Percent 4 4 4 2 7 2" xfId="38079" xr:uid="{00000000-0005-0000-0000-0000FD940000}"/>
    <cellStyle name="Percent 4 4 4 2 7 3" xfId="38080" xr:uid="{00000000-0005-0000-0000-0000FE940000}"/>
    <cellStyle name="Percent 4 4 4 2 7 4" xfId="38081" xr:uid="{00000000-0005-0000-0000-0000FF940000}"/>
    <cellStyle name="Percent 4 4 4 2 8" xfId="38082" xr:uid="{00000000-0005-0000-0000-000000950000}"/>
    <cellStyle name="Percent 4 4 4 2 9" xfId="38083" xr:uid="{00000000-0005-0000-0000-000001950000}"/>
    <cellStyle name="Percent 4 4 4 3" xfId="38084" xr:uid="{00000000-0005-0000-0000-000002950000}"/>
    <cellStyle name="Percent 4 4 4 3 2" xfId="38085" xr:uid="{00000000-0005-0000-0000-000003950000}"/>
    <cellStyle name="Percent 4 4 4 3 2 2" xfId="38086" xr:uid="{00000000-0005-0000-0000-000004950000}"/>
    <cellStyle name="Percent 4 4 4 3 2 2 2" xfId="38087" xr:uid="{00000000-0005-0000-0000-000005950000}"/>
    <cellStyle name="Percent 4 4 4 3 2 2 3" xfId="38088" xr:uid="{00000000-0005-0000-0000-000006950000}"/>
    <cellStyle name="Percent 4 4 4 3 2 2 4" xfId="38089" xr:uid="{00000000-0005-0000-0000-000007950000}"/>
    <cellStyle name="Percent 4 4 4 3 2 3" xfId="38090" xr:uid="{00000000-0005-0000-0000-000008950000}"/>
    <cellStyle name="Percent 4 4 4 3 2 3 2" xfId="38091" xr:uid="{00000000-0005-0000-0000-000009950000}"/>
    <cellStyle name="Percent 4 4 4 3 2 3 3" xfId="38092" xr:uid="{00000000-0005-0000-0000-00000A950000}"/>
    <cellStyle name="Percent 4 4 4 3 2 3 4" xfId="38093" xr:uid="{00000000-0005-0000-0000-00000B950000}"/>
    <cellStyle name="Percent 4 4 4 3 2 4" xfId="38094" xr:uid="{00000000-0005-0000-0000-00000C950000}"/>
    <cellStyle name="Percent 4 4 4 3 2 5" xfId="38095" xr:uid="{00000000-0005-0000-0000-00000D950000}"/>
    <cellStyle name="Percent 4 4 4 3 2 6" xfId="38096" xr:uid="{00000000-0005-0000-0000-00000E950000}"/>
    <cellStyle name="Percent 4 4 4 3 3" xfId="38097" xr:uid="{00000000-0005-0000-0000-00000F950000}"/>
    <cellStyle name="Percent 4 4 4 3 3 2" xfId="38098" xr:uid="{00000000-0005-0000-0000-000010950000}"/>
    <cellStyle name="Percent 4 4 4 3 3 2 2" xfId="38099" xr:uid="{00000000-0005-0000-0000-000011950000}"/>
    <cellStyle name="Percent 4 4 4 3 3 2 3" xfId="38100" xr:uid="{00000000-0005-0000-0000-000012950000}"/>
    <cellStyle name="Percent 4 4 4 3 3 2 4" xfId="38101" xr:uid="{00000000-0005-0000-0000-000013950000}"/>
    <cellStyle name="Percent 4 4 4 3 3 3" xfId="38102" xr:uid="{00000000-0005-0000-0000-000014950000}"/>
    <cellStyle name="Percent 4 4 4 3 3 3 2" xfId="38103" xr:uid="{00000000-0005-0000-0000-000015950000}"/>
    <cellStyle name="Percent 4 4 4 3 3 3 3" xfId="38104" xr:uid="{00000000-0005-0000-0000-000016950000}"/>
    <cellStyle name="Percent 4 4 4 3 3 3 4" xfId="38105" xr:uid="{00000000-0005-0000-0000-000017950000}"/>
    <cellStyle name="Percent 4 4 4 3 3 4" xfId="38106" xr:uid="{00000000-0005-0000-0000-000018950000}"/>
    <cellStyle name="Percent 4 4 4 3 3 5" xfId="38107" xr:uid="{00000000-0005-0000-0000-000019950000}"/>
    <cellStyle name="Percent 4 4 4 3 3 6" xfId="38108" xr:uid="{00000000-0005-0000-0000-00001A950000}"/>
    <cellStyle name="Percent 4 4 4 3 4" xfId="38109" xr:uid="{00000000-0005-0000-0000-00001B950000}"/>
    <cellStyle name="Percent 4 4 4 3 4 2" xfId="38110" xr:uid="{00000000-0005-0000-0000-00001C950000}"/>
    <cellStyle name="Percent 4 4 4 3 4 3" xfId="38111" xr:uid="{00000000-0005-0000-0000-00001D950000}"/>
    <cellStyle name="Percent 4 4 4 3 4 4" xfId="38112" xr:uid="{00000000-0005-0000-0000-00001E950000}"/>
    <cellStyle name="Percent 4 4 4 3 5" xfId="38113" xr:uid="{00000000-0005-0000-0000-00001F950000}"/>
    <cellStyle name="Percent 4 4 4 3 5 2" xfId="38114" xr:uid="{00000000-0005-0000-0000-000020950000}"/>
    <cellStyle name="Percent 4 4 4 3 5 3" xfId="38115" xr:uid="{00000000-0005-0000-0000-000021950000}"/>
    <cellStyle name="Percent 4 4 4 3 5 4" xfId="38116" xr:uid="{00000000-0005-0000-0000-000022950000}"/>
    <cellStyle name="Percent 4 4 4 3 6" xfId="38117" xr:uid="{00000000-0005-0000-0000-000023950000}"/>
    <cellStyle name="Percent 4 4 4 3 7" xfId="38118" xr:uid="{00000000-0005-0000-0000-000024950000}"/>
    <cellStyle name="Percent 4 4 4 3 8" xfId="38119" xr:uid="{00000000-0005-0000-0000-000025950000}"/>
    <cellStyle name="Percent 4 4 4 4" xfId="38120" xr:uid="{00000000-0005-0000-0000-000026950000}"/>
    <cellStyle name="Percent 4 4 4 4 2" xfId="38121" xr:uid="{00000000-0005-0000-0000-000027950000}"/>
    <cellStyle name="Percent 4 4 4 4 2 2" xfId="38122" xr:uid="{00000000-0005-0000-0000-000028950000}"/>
    <cellStyle name="Percent 4 4 4 4 2 2 2" xfId="38123" xr:uid="{00000000-0005-0000-0000-000029950000}"/>
    <cellStyle name="Percent 4 4 4 4 2 2 3" xfId="38124" xr:uid="{00000000-0005-0000-0000-00002A950000}"/>
    <cellStyle name="Percent 4 4 4 4 2 2 4" xfId="38125" xr:uid="{00000000-0005-0000-0000-00002B950000}"/>
    <cellStyle name="Percent 4 4 4 4 2 3" xfId="38126" xr:uid="{00000000-0005-0000-0000-00002C950000}"/>
    <cellStyle name="Percent 4 4 4 4 2 3 2" xfId="38127" xr:uid="{00000000-0005-0000-0000-00002D950000}"/>
    <cellStyle name="Percent 4 4 4 4 2 3 3" xfId="38128" xr:uid="{00000000-0005-0000-0000-00002E950000}"/>
    <cellStyle name="Percent 4 4 4 4 2 3 4" xfId="38129" xr:uid="{00000000-0005-0000-0000-00002F950000}"/>
    <cellStyle name="Percent 4 4 4 4 2 4" xfId="38130" xr:uid="{00000000-0005-0000-0000-000030950000}"/>
    <cellStyle name="Percent 4 4 4 4 2 5" xfId="38131" xr:uid="{00000000-0005-0000-0000-000031950000}"/>
    <cellStyle name="Percent 4 4 4 4 2 6" xfId="38132" xr:uid="{00000000-0005-0000-0000-000032950000}"/>
    <cellStyle name="Percent 4 4 4 4 3" xfId="38133" xr:uid="{00000000-0005-0000-0000-000033950000}"/>
    <cellStyle name="Percent 4 4 4 4 3 2" xfId="38134" xr:uid="{00000000-0005-0000-0000-000034950000}"/>
    <cellStyle name="Percent 4 4 4 4 3 2 2" xfId="38135" xr:uid="{00000000-0005-0000-0000-000035950000}"/>
    <cellStyle name="Percent 4 4 4 4 3 2 3" xfId="38136" xr:uid="{00000000-0005-0000-0000-000036950000}"/>
    <cellStyle name="Percent 4 4 4 4 3 2 4" xfId="38137" xr:uid="{00000000-0005-0000-0000-000037950000}"/>
    <cellStyle name="Percent 4 4 4 4 3 3" xfId="38138" xr:uid="{00000000-0005-0000-0000-000038950000}"/>
    <cellStyle name="Percent 4 4 4 4 3 3 2" xfId="38139" xr:uid="{00000000-0005-0000-0000-000039950000}"/>
    <cellStyle name="Percent 4 4 4 4 3 3 3" xfId="38140" xr:uid="{00000000-0005-0000-0000-00003A950000}"/>
    <cellStyle name="Percent 4 4 4 4 3 3 4" xfId="38141" xr:uid="{00000000-0005-0000-0000-00003B950000}"/>
    <cellStyle name="Percent 4 4 4 4 3 4" xfId="38142" xr:uid="{00000000-0005-0000-0000-00003C950000}"/>
    <cellStyle name="Percent 4 4 4 4 3 5" xfId="38143" xr:uid="{00000000-0005-0000-0000-00003D950000}"/>
    <cellStyle name="Percent 4 4 4 4 3 6" xfId="38144" xr:uid="{00000000-0005-0000-0000-00003E950000}"/>
    <cellStyle name="Percent 4 4 4 4 4" xfId="38145" xr:uid="{00000000-0005-0000-0000-00003F950000}"/>
    <cellStyle name="Percent 4 4 4 4 4 2" xfId="38146" xr:uid="{00000000-0005-0000-0000-000040950000}"/>
    <cellStyle name="Percent 4 4 4 4 4 3" xfId="38147" xr:uid="{00000000-0005-0000-0000-000041950000}"/>
    <cellStyle name="Percent 4 4 4 4 4 4" xfId="38148" xr:uid="{00000000-0005-0000-0000-000042950000}"/>
    <cellStyle name="Percent 4 4 4 4 5" xfId="38149" xr:uid="{00000000-0005-0000-0000-000043950000}"/>
    <cellStyle name="Percent 4 4 4 4 5 2" xfId="38150" xr:uid="{00000000-0005-0000-0000-000044950000}"/>
    <cellStyle name="Percent 4 4 4 4 5 3" xfId="38151" xr:uid="{00000000-0005-0000-0000-000045950000}"/>
    <cellStyle name="Percent 4 4 4 4 5 4" xfId="38152" xr:uid="{00000000-0005-0000-0000-000046950000}"/>
    <cellStyle name="Percent 4 4 4 4 6" xfId="38153" xr:uid="{00000000-0005-0000-0000-000047950000}"/>
    <cellStyle name="Percent 4 4 4 4 7" xfId="38154" xr:uid="{00000000-0005-0000-0000-000048950000}"/>
    <cellStyle name="Percent 4 4 4 4 8" xfId="38155" xr:uid="{00000000-0005-0000-0000-000049950000}"/>
    <cellStyle name="Percent 4 4 4 5" xfId="38156" xr:uid="{00000000-0005-0000-0000-00004A950000}"/>
    <cellStyle name="Percent 4 4 4 5 2" xfId="38157" xr:uid="{00000000-0005-0000-0000-00004B950000}"/>
    <cellStyle name="Percent 4 4 4 5 2 2" xfId="38158" xr:uid="{00000000-0005-0000-0000-00004C950000}"/>
    <cellStyle name="Percent 4 4 4 5 2 2 2" xfId="38159" xr:uid="{00000000-0005-0000-0000-00004D950000}"/>
    <cellStyle name="Percent 4 4 4 5 2 2 3" xfId="38160" xr:uid="{00000000-0005-0000-0000-00004E950000}"/>
    <cellStyle name="Percent 4 4 4 5 2 2 4" xfId="38161" xr:uid="{00000000-0005-0000-0000-00004F950000}"/>
    <cellStyle name="Percent 4 4 4 5 2 3" xfId="38162" xr:uid="{00000000-0005-0000-0000-000050950000}"/>
    <cellStyle name="Percent 4 4 4 5 2 3 2" xfId="38163" xr:uid="{00000000-0005-0000-0000-000051950000}"/>
    <cellStyle name="Percent 4 4 4 5 2 3 3" xfId="38164" xr:uid="{00000000-0005-0000-0000-000052950000}"/>
    <cellStyle name="Percent 4 4 4 5 2 3 4" xfId="38165" xr:uid="{00000000-0005-0000-0000-000053950000}"/>
    <cellStyle name="Percent 4 4 4 5 2 4" xfId="38166" xr:uid="{00000000-0005-0000-0000-000054950000}"/>
    <cellStyle name="Percent 4 4 4 5 2 5" xfId="38167" xr:uid="{00000000-0005-0000-0000-000055950000}"/>
    <cellStyle name="Percent 4 4 4 5 2 6" xfId="38168" xr:uid="{00000000-0005-0000-0000-000056950000}"/>
    <cellStyle name="Percent 4 4 4 5 3" xfId="38169" xr:uid="{00000000-0005-0000-0000-000057950000}"/>
    <cellStyle name="Percent 4 4 4 5 3 2" xfId="38170" xr:uid="{00000000-0005-0000-0000-000058950000}"/>
    <cellStyle name="Percent 4 4 4 5 3 2 2" xfId="38171" xr:uid="{00000000-0005-0000-0000-000059950000}"/>
    <cellStyle name="Percent 4 4 4 5 3 2 3" xfId="38172" xr:uid="{00000000-0005-0000-0000-00005A950000}"/>
    <cellStyle name="Percent 4 4 4 5 3 2 4" xfId="38173" xr:uid="{00000000-0005-0000-0000-00005B950000}"/>
    <cellStyle name="Percent 4 4 4 5 3 3" xfId="38174" xr:uid="{00000000-0005-0000-0000-00005C950000}"/>
    <cellStyle name="Percent 4 4 4 5 3 3 2" xfId="38175" xr:uid="{00000000-0005-0000-0000-00005D950000}"/>
    <cellStyle name="Percent 4 4 4 5 3 3 3" xfId="38176" xr:uid="{00000000-0005-0000-0000-00005E950000}"/>
    <cellStyle name="Percent 4 4 4 5 3 3 4" xfId="38177" xr:uid="{00000000-0005-0000-0000-00005F950000}"/>
    <cellStyle name="Percent 4 4 4 5 3 4" xfId="38178" xr:uid="{00000000-0005-0000-0000-000060950000}"/>
    <cellStyle name="Percent 4 4 4 5 3 5" xfId="38179" xr:uid="{00000000-0005-0000-0000-000061950000}"/>
    <cellStyle name="Percent 4 4 4 5 3 6" xfId="38180" xr:uid="{00000000-0005-0000-0000-000062950000}"/>
    <cellStyle name="Percent 4 4 4 5 4" xfId="38181" xr:uid="{00000000-0005-0000-0000-000063950000}"/>
    <cellStyle name="Percent 4 4 4 5 4 2" xfId="38182" xr:uid="{00000000-0005-0000-0000-000064950000}"/>
    <cellStyle name="Percent 4 4 4 5 4 3" xfId="38183" xr:uid="{00000000-0005-0000-0000-000065950000}"/>
    <cellStyle name="Percent 4 4 4 5 4 4" xfId="38184" xr:uid="{00000000-0005-0000-0000-000066950000}"/>
    <cellStyle name="Percent 4 4 4 5 5" xfId="38185" xr:uid="{00000000-0005-0000-0000-000067950000}"/>
    <cellStyle name="Percent 4 4 4 5 5 2" xfId="38186" xr:uid="{00000000-0005-0000-0000-000068950000}"/>
    <cellStyle name="Percent 4 4 4 5 5 3" xfId="38187" xr:uid="{00000000-0005-0000-0000-000069950000}"/>
    <cellStyle name="Percent 4 4 4 5 5 4" xfId="38188" xr:uid="{00000000-0005-0000-0000-00006A950000}"/>
    <cellStyle name="Percent 4 4 4 5 6" xfId="38189" xr:uid="{00000000-0005-0000-0000-00006B950000}"/>
    <cellStyle name="Percent 4 4 4 5 7" xfId="38190" xr:uid="{00000000-0005-0000-0000-00006C950000}"/>
    <cellStyle name="Percent 4 4 4 5 8" xfId="38191" xr:uid="{00000000-0005-0000-0000-00006D950000}"/>
    <cellStyle name="Percent 4 4 4 6" xfId="38192" xr:uid="{00000000-0005-0000-0000-00006E950000}"/>
    <cellStyle name="Percent 4 4 4 6 2" xfId="38193" xr:uid="{00000000-0005-0000-0000-00006F950000}"/>
    <cellStyle name="Percent 4 4 4 6 2 2" xfId="38194" xr:uid="{00000000-0005-0000-0000-000070950000}"/>
    <cellStyle name="Percent 4 4 4 6 2 3" xfId="38195" xr:uid="{00000000-0005-0000-0000-000071950000}"/>
    <cellStyle name="Percent 4 4 4 6 2 4" xfId="38196" xr:uid="{00000000-0005-0000-0000-000072950000}"/>
    <cellStyle name="Percent 4 4 4 6 3" xfId="38197" xr:uid="{00000000-0005-0000-0000-000073950000}"/>
    <cellStyle name="Percent 4 4 4 6 3 2" xfId="38198" xr:uid="{00000000-0005-0000-0000-000074950000}"/>
    <cellStyle name="Percent 4 4 4 6 3 3" xfId="38199" xr:uid="{00000000-0005-0000-0000-000075950000}"/>
    <cellStyle name="Percent 4 4 4 6 3 4" xfId="38200" xr:uid="{00000000-0005-0000-0000-000076950000}"/>
    <cellStyle name="Percent 4 4 4 6 4" xfId="38201" xr:uid="{00000000-0005-0000-0000-000077950000}"/>
    <cellStyle name="Percent 4 4 4 6 5" xfId="38202" xr:uid="{00000000-0005-0000-0000-000078950000}"/>
    <cellStyle name="Percent 4 4 4 6 6" xfId="38203" xr:uid="{00000000-0005-0000-0000-000079950000}"/>
    <cellStyle name="Percent 4 4 4 7" xfId="38204" xr:uid="{00000000-0005-0000-0000-00007A950000}"/>
    <cellStyle name="Percent 4 4 4 7 2" xfId="38205" xr:uid="{00000000-0005-0000-0000-00007B950000}"/>
    <cellStyle name="Percent 4 4 4 7 2 2" xfId="38206" xr:uid="{00000000-0005-0000-0000-00007C950000}"/>
    <cellStyle name="Percent 4 4 4 7 2 3" xfId="38207" xr:uid="{00000000-0005-0000-0000-00007D950000}"/>
    <cellStyle name="Percent 4 4 4 7 2 4" xfId="38208" xr:uid="{00000000-0005-0000-0000-00007E950000}"/>
    <cellStyle name="Percent 4 4 4 7 3" xfId="38209" xr:uid="{00000000-0005-0000-0000-00007F950000}"/>
    <cellStyle name="Percent 4 4 4 7 3 2" xfId="38210" xr:uid="{00000000-0005-0000-0000-000080950000}"/>
    <cellStyle name="Percent 4 4 4 7 3 3" xfId="38211" xr:uid="{00000000-0005-0000-0000-000081950000}"/>
    <cellStyle name="Percent 4 4 4 7 3 4" xfId="38212" xr:uid="{00000000-0005-0000-0000-000082950000}"/>
    <cellStyle name="Percent 4 4 4 7 4" xfId="38213" xr:uid="{00000000-0005-0000-0000-000083950000}"/>
    <cellStyle name="Percent 4 4 4 7 5" xfId="38214" xr:uid="{00000000-0005-0000-0000-000084950000}"/>
    <cellStyle name="Percent 4 4 4 7 6" xfId="38215" xr:uid="{00000000-0005-0000-0000-000085950000}"/>
    <cellStyle name="Percent 4 4 4 8" xfId="38216" xr:uid="{00000000-0005-0000-0000-000086950000}"/>
    <cellStyle name="Percent 4 4 4 8 2" xfId="38217" xr:uid="{00000000-0005-0000-0000-000087950000}"/>
    <cellStyle name="Percent 4 4 4 8 3" xfId="38218" xr:uid="{00000000-0005-0000-0000-000088950000}"/>
    <cellStyle name="Percent 4 4 4 8 4" xfId="38219" xr:uid="{00000000-0005-0000-0000-000089950000}"/>
    <cellStyle name="Percent 4 4 4 9" xfId="38220" xr:uid="{00000000-0005-0000-0000-00008A950000}"/>
    <cellStyle name="Percent 4 4 4 9 2" xfId="38221" xr:uid="{00000000-0005-0000-0000-00008B950000}"/>
    <cellStyle name="Percent 4 4 4 9 3" xfId="38222" xr:uid="{00000000-0005-0000-0000-00008C950000}"/>
    <cellStyle name="Percent 4 4 4 9 4" xfId="38223" xr:uid="{00000000-0005-0000-0000-00008D950000}"/>
    <cellStyle name="Percent 4 4 5" xfId="38224" xr:uid="{00000000-0005-0000-0000-00008E950000}"/>
    <cellStyle name="Percent 4 4 5 10" xfId="38225" xr:uid="{00000000-0005-0000-0000-00008F950000}"/>
    <cellStyle name="Percent 4 4 5 2" xfId="38226" xr:uid="{00000000-0005-0000-0000-000090950000}"/>
    <cellStyle name="Percent 4 4 5 2 2" xfId="38227" xr:uid="{00000000-0005-0000-0000-000091950000}"/>
    <cellStyle name="Percent 4 4 5 2 2 2" xfId="38228" xr:uid="{00000000-0005-0000-0000-000092950000}"/>
    <cellStyle name="Percent 4 4 5 2 2 2 2" xfId="38229" xr:uid="{00000000-0005-0000-0000-000093950000}"/>
    <cellStyle name="Percent 4 4 5 2 2 2 3" xfId="38230" xr:uid="{00000000-0005-0000-0000-000094950000}"/>
    <cellStyle name="Percent 4 4 5 2 2 2 4" xfId="38231" xr:uid="{00000000-0005-0000-0000-000095950000}"/>
    <cellStyle name="Percent 4 4 5 2 2 3" xfId="38232" xr:uid="{00000000-0005-0000-0000-000096950000}"/>
    <cellStyle name="Percent 4 4 5 2 2 3 2" xfId="38233" xr:uid="{00000000-0005-0000-0000-000097950000}"/>
    <cellStyle name="Percent 4 4 5 2 2 3 3" xfId="38234" xr:uid="{00000000-0005-0000-0000-000098950000}"/>
    <cellStyle name="Percent 4 4 5 2 2 3 4" xfId="38235" xr:uid="{00000000-0005-0000-0000-000099950000}"/>
    <cellStyle name="Percent 4 4 5 2 2 4" xfId="38236" xr:uid="{00000000-0005-0000-0000-00009A950000}"/>
    <cellStyle name="Percent 4 4 5 2 2 5" xfId="38237" xr:uid="{00000000-0005-0000-0000-00009B950000}"/>
    <cellStyle name="Percent 4 4 5 2 2 6" xfId="38238" xr:uid="{00000000-0005-0000-0000-00009C950000}"/>
    <cellStyle name="Percent 4 4 5 2 3" xfId="38239" xr:uid="{00000000-0005-0000-0000-00009D950000}"/>
    <cellStyle name="Percent 4 4 5 2 3 2" xfId="38240" xr:uid="{00000000-0005-0000-0000-00009E950000}"/>
    <cellStyle name="Percent 4 4 5 2 3 2 2" xfId="38241" xr:uid="{00000000-0005-0000-0000-00009F950000}"/>
    <cellStyle name="Percent 4 4 5 2 3 2 3" xfId="38242" xr:uid="{00000000-0005-0000-0000-0000A0950000}"/>
    <cellStyle name="Percent 4 4 5 2 3 2 4" xfId="38243" xr:uid="{00000000-0005-0000-0000-0000A1950000}"/>
    <cellStyle name="Percent 4 4 5 2 3 3" xfId="38244" xr:uid="{00000000-0005-0000-0000-0000A2950000}"/>
    <cellStyle name="Percent 4 4 5 2 3 3 2" xfId="38245" xr:uid="{00000000-0005-0000-0000-0000A3950000}"/>
    <cellStyle name="Percent 4 4 5 2 3 3 3" xfId="38246" xr:uid="{00000000-0005-0000-0000-0000A4950000}"/>
    <cellStyle name="Percent 4 4 5 2 3 3 4" xfId="38247" xr:uid="{00000000-0005-0000-0000-0000A5950000}"/>
    <cellStyle name="Percent 4 4 5 2 3 4" xfId="38248" xr:uid="{00000000-0005-0000-0000-0000A6950000}"/>
    <cellStyle name="Percent 4 4 5 2 3 5" xfId="38249" xr:uid="{00000000-0005-0000-0000-0000A7950000}"/>
    <cellStyle name="Percent 4 4 5 2 3 6" xfId="38250" xr:uid="{00000000-0005-0000-0000-0000A8950000}"/>
    <cellStyle name="Percent 4 4 5 2 4" xfId="38251" xr:uid="{00000000-0005-0000-0000-0000A9950000}"/>
    <cellStyle name="Percent 4 4 5 2 4 2" xfId="38252" xr:uid="{00000000-0005-0000-0000-0000AA950000}"/>
    <cellStyle name="Percent 4 4 5 2 4 3" xfId="38253" xr:uid="{00000000-0005-0000-0000-0000AB950000}"/>
    <cellStyle name="Percent 4 4 5 2 4 4" xfId="38254" xr:uid="{00000000-0005-0000-0000-0000AC950000}"/>
    <cellStyle name="Percent 4 4 5 2 5" xfId="38255" xr:uid="{00000000-0005-0000-0000-0000AD950000}"/>
    <cellStyle name="Percent 4 4 5 2 5 2" xfId="38256" xr:uid="{00000000-0005-0000-0000-0000AE950000}"/>
    <cellStyle name="Percent 4 4 5 2 5 3" xfId="38257" xr:uid="{00000000-0005-0000-0000-0000AF950000}"/>
    <cellStyle name="Percent 4 4 5 2 5 4" xfId="38258" xr:uid="{00000000-0005-0000-0000-0000B0950000}"/>
    <cellStyle name="Percent 4 4 5 2 6" xfId="38259" xr:uid="{00000000-0005-0000-0000-0000B1950000}"/>
    <cellStyle name="Percent 4 4 5 2 7" xfId="38260" xr:uid="{00000000-0005-0000-0000-0000B2950000}"/>
    <cellStyle name="Percent 4 4 5 2 8" xfId="38261" xr:uid="{00000000-0005-0000-0000-0000B3950000}"/>
    <cellStyle name="Percent 4 4 5 3" xfId="38262" xr:uid="{00000000-0005-0000-0000-0000B4950000}"/>
    <cellStyle name="Percent 4 4 5 3 2" xfId="38263" xr:uid="{00000000-0005-0000-0000-0000B5950000}"/>
    <cellStyle name="Percent 4 4 5 3 2 2" xfId="38264" xr:uid="{00000000-0005-0000-0000-0000B6950000}"/>
    <cellStyle name="Percent 4 4 5 3 2 2 2" xfId="38265" xr:uid="{00000000-0005-0000-0000-0000B7950000}"/>
    <cellStyle name="Percent 4 4 5 3 2 2 3" xfId="38266" xr:uid="{00000000-0005-0000-0000-0000B8950000}"/>
    <cellStyle name="Percent 4 4 5 3 2 2 4" xfId="38267" xr:uid="{00000000-0005-0000-0000-0000B9950000}"/>
    <cellStyle name="Percent 4 4 5 3 2 3" xfId="38268" xr:uid="{00000000-0005-0000-0000-0000BA950000}"/>
    <cellStyle name="Percent 4 4 5 3 2 3 2" xfId="38269" xr:uid="{00000000-0005-0000-0000-0000BB950000}"/>
    <cellStyle name="Percent 4 4 5 3 2 3 3" xfId="38270" xr:uid="{00000000-0005-0000-0000-0000BC950000}"/>
    <cellStyle name="Percent 4 4 5 3 2 3 4" xfId="38271" xr:uid="{00000000-0005-0000-0000-0000BD950000}"/>
    <cellStyle name="Percent 4 4 5 3 2 4" xfId="38272" xr:uid="{00000000-0005-0000-0000-0000BE950000}"/>
    <cellStyle name="Percent 4 4 5 3 2 5" xfId="38273" xr:uid="{00000000-0005-0000-0000-0000BF950000}"/>
    <cellStyle name="Percent 4 4 5 3 2 6" xfId="38274" xr:uid="{00000000-0005-0000-0000-0000C0950000}"/>
    <cellStyle name="Percent 4 4 5 3 3" xfId="38275" xr:uid="{00000000-0005-0000-0000-0000C1950000}"/>
    <cellStyle name="Percent 4 4 5 3 3 2" xfId="38276" xr:uid="{00000000-0005-0000-0000-0000C2950000}"/>
    <cellStyle name="Percent 4 4 5 3 3 2 2" xfId="38277" xr:uid="{00000000-0005-0000-0000-0000C3950000}"/>
    <cellStyle name="Percent 4 4 5 3 3 2 3" xfId="38278" xr:uid="{00000000-0005-0000-0000-0000C4950000}"/>
    <cellStyle name="Percent 4 4 5 3 3 2 4" xfId="38279" xr:uid="{00000000-0005-0000-0000-0000C5950000}"/>
    <cellStyle name="Percent 4 4 5 3 3 3" xfId="38280" xr:uid="{00000000-0005-0000-0000-0000C6950000}"/>
    <cellStyle name="Percent 4 4 5 3 3 3 2" xfId="38281" xr:uid="{00000000-0005-0000-0000-0000C7950000}"/>
    <cellStyle name="Percent 4 4 5 3 3 3 3" xfId="38282" xr:uid="{00000000-0005-0000-0000-0000C8950000}"/>
    <cellStyle name="Percent 4 4 5 3 3 3 4" xfId="38283" xr:uid="{00000000-0005-0000-0000-0000C9950000}"/>
    <cellStyle name="Percent 4 4 5 3 3 4" xfId="38284" xr:uid="{00000000-0005-0000-0000-0000CA950000}"/>
    <cellStyle name="Percent 4 4 5 3 3 5" xfId="38285" xr:uid="{00000000-0005-0000-0000-0000CB950000}"/>
    <cellStyle name="Percent 4 4 5 3 3 6" xfId="38286" xr:uid="{00000000-0005-0000-0000-0000CC950000}"/>
    <cellStyle name="Percent 4 4 5 3 4" xfId="38287" xr:uid="{00000000-0005-0000-0000-0000CD950000}"/>
    <cellStyle name="Percent 4 4 5 3 4 2" xfId="38288" xr:uid="{00000000-0005-0000-0000-0000CE950000}"/>
    <cellStyle name="Percent 4 4 5 3 4 3" xfId="38289" xr:uid="{00000000-0005-0000-0000-0000CF950000}"/>
    <cellStyle name="Percent 4 4 5 3 4 4" xfId="38290" xr:uid="{00000000-0005-0000-0000-0000D0950000}"/>
    <cellStyle name="Percent 4 4 5 3 5" xfId="38291" xr:uid="{00000000-0005-0000-0000-0000D1950000}"/>
    <cellStyle name="Percent 4 4 5 3 5 2" xfId="38292" xr:uid="{00000000-0005-0000-0000-0000D2950000}"/>
    <cellStyle name="Percent 4 4 5 3 5 3" xfId="38293" xr:uid="{00000000-0005-0000-0000-0000D3950000}"/>
    <cellStyle name="Percent 4 4 5 3 5 4" xfId="38294" xr:uid="{00000000-0005-0000-0000-0000D4950000}"/>
    <cellStyle name="Percent 4 4 5 3 6" xfId="38295" xr:uid="{00000000-0005-0000-0000-0000D5950000}"/>
    <cellStyle name="Percent 4 4 5 3 7" xfId="38296" xr:uid="{00000000-0005-0000-0000-0000D6950000}"/>
    <cellStyle name="Percent 4 4 5 3 8" xfId="38297" xr:uid="{00000000-0005-0000-0000-0000D7950000}"/>
    <cellStyle name="Percent 4 4 5 4" xfId="38298" xr:uid="{00000000-0005-0000-0000-0000D8950000}"/>
    <cellStyle name="Percent 4 4 5 4 2" xfId="38299" xr:uid="{00000000-0005-0000-0000-0000D9950000}"/>
    <cellStyle name="Percent 4 4 5 4 2 2" xfId="38300" xr:uid="{00000000-0005-0000-0000-0000DA950000}"/>
    <cellStyle name="Percent 4 4 5 4 2 3" xfId="38301" xr:uid="{00000000-0005-0000-0000-0000DB950000}"/>
    <cellStyle name="Percent 4 4 5 4 2 4" xfId="38302" xr:uid="{00000000-0005-0000-0000-0000DC950000}"/>
    <cellStyle name="Percent 4 4 5 4 3" xfId="38303" xr:uid="{00000000-0005-0000-0000-0000DD950000}"/>
    <cellStyle name="Percent 4 4 5 4 3 2" xfId="38304" xr:uid="{00000000-0005-0000-0000-0000DE950000}"/>
    <cellStyle name="Percent 4 4 5 4 3 3" xfId="38305" xr:uid="{00000000-0005-0000-0000-0000DF950000}"/>
    <cellStyle name="Percent 4 4 5 4 3 4" xfId="38306" xr:uid="{00000000-0005-0000-0000-0000E0950000}"/>
    <cellStyle name="Percent 4 4 5 4 4" xfId="38307" xr:uid="{00000000-0005-0000-0000-0000E1950000}"/>
    <cellStyle name="Percent 4 4 5 4 5" xfId="38308" xr:uid="{00000000-0005-0000-0000-0000E2950000}"/>
    <cellStyle name="Percent 4 4 5 4 6" xfId="38309" xr:uid="{00000000-0005-0000-0000-0000E3950000}"/>
    <cellStyle name="Percent 4 4 5 5" xfId="38310" xr:uid="{00000000-0005-0000-0000-0000E4950000}"/>
    <cellStyle name="Percent 4 4 5 5 2" xfId="38311" xr:uid="{00000000-0005-0000-0000-0000E5950000}"/>
    <cellStyle name="Percent 4 4 5 5 2 2" xfId="38312" xr:uid="{00000000-0005-0000-0000-0000E6950000}"/>
    <cellStyle name="Percent 4 4 5 5 2 3" xfId="38313" xr:uid="{00000000-0005-0000-0000-0000E7950000}"/>
    <cellStyle name="Percent 4 4 5 5 2 4" xfId="38314" xr:uid="{00000000-0005-0000-0000-0000E8950000}"/>
    <cellStyle name="Percent 4 4 5 5 3" xfId="38315" xr:uid="{00000000-0005-0000-0000-0000E9950000}"/>
    <cellStyle name="Percent 4 4 5 5 3 2" xfId="38316" xr:uid="{00000000-0005-0000-0000-0000EA950000}"/>
    <cellStyle name="Percent 4 4 5 5 3 3" xfId="38317" xr:uid="{00000000-0005-0000-0000-0000EB950000}"/>
    <cellStyle name="Percent 4 4 5 5 3 4" xfId="38318" xr:uid="{00000000-0005-0000-0000-0000EC950000}"/>
    <cellStyle name="Percent 4 4 5 5 4" xfId="38319" xr:uid="{00000000-0005-0000-0000-0000ED950000}"/>
    <cellStyle name="Percent 4 4 5 5 5" xfId="38320" xr:uid="{00000000-0005-0000-0000-0000EE950000}"/>
    <cellStyle name="Percent 4 4 5 5 6" xfId="38321" xr:uid="{00000000-0005-0000-0000-0000EF950000}"/>
    <cellStyle name="Percent 4 4 5 6" xfId="38322" xr:uid="{00000000-0005-0000-0000-0000F0950000}"/>
    <cellStyle name="Percent 4 4 5 6 2" xfId="38323" xr:uid="{00000000-0005-0000-0000-0000F1950000}"/>
    <cellStyle name="Percent 4 4 5 6 3" xfId="38324" xr:uid="{00000000-0005-0000-0000-0000F2950000}"/>
    <cellStyle name="Percent 4 4 5 6 4" xfId="38325" xr:uid="{00000000-0005-0000-0000-0000F3950000}"/>
    <cellStyle name="Percent 4 4 5 7" xfId="38326" xr:uid="{00000000-0005-0000-0000-0000F4950000}"/>
    <cellStyle name="Percent 4 4 5 7 2" xfId="38327" xr:uid="{00000000-0005-0000-0000-0000F5950000}"/>
    <cellStyle name="Percent 4 4 5 7 3" xfId="38328" xr:uid="{00000000-0005-0000-0000-0000F6950000}"/>
    <cellStyle name="Percent 4 4 5 7 4" xfId="38329" xr:uid="{00000000-0005-0000-0000-0000F7950000}"/>
    <cellStyle name="Percent 4 4 5 8" xfId="38330" xr:uid="{00000000-0005-0000-0000-0000F8950000}"/>
    <cellStyle name="Percent 4 4 5 9" xfId="38331" xr:uid="{00000000-0005-0000-0000-0000F9950000}"/>
    <cellStyle name="Percent 4 4 6" xfId="38332" xr:uid="{00000000-0005-0000-0000-0000FA950000}"/>
    <cellStyle name="Percent 4 4 6 2" xfId="38333" xr:uid="{00000000-0005-0000-0000-0000FB950000}"/>
    <cellStyle name="Percent 4 4 6 2 2" xfId="38334" xr:uid="{00000000-0005-0000-0000-0000FC950000}"/>
    <cellStyle name="Percent 4 4 6 2 2 2" xfId="38335" xr:uid="{00000000-0005-0000-0000-0000FD950000}"/>
    <cellStyle name="Percent 4 4 6 2 2 3" xfId="38336" xr:uid="{00000000-0005-0000-0000-0000FE950000}"/>
    <cellStyle name="Percent 4 4 6 2 2 4" xfId="38337" xr:uid="{00000000-0005-0000-0000-0000FF950000}"/>
    <cellStyle name="Percent 4 4 6 2 3" xfId="38338" xr:uid="{00000000-0005-0000-0000-000000960000}"/>
    <cellStyle name="Percent 4 4 6 2 3 2" xfId="38339" xr:uid="{00000000-0005-0000-0000-000001960000}"/>
    <cellStyle name="Percent 4 4 6 2 3 3" xfId="38340" xr:uid="{00000000-0005-0000-0000-000002960000}"/>
    <cellStyle name="Percent 4 4 6 2 3 4" xfId="38341" xr:uid="{00000000-0005-0000-0000-000003960000}"/>
    <cellStyle name="Percent 4 4 6 2 4" xfId="38342" xr:uid="{00000000-0005-0000-0000-000004960000}"/>
    <cellStyle name="Percent 4 4 6 2 5" xfId="38343" xr:uid="{00000000-0005-0000-0000-000005960000}"/>
    <cellStyle name="Percent 4 4 6 2 6" xfId="38344" xr:uid="{00000000-0005-0000-0000-000006960000}"/>
    <cellStyle name="Percent 4 4 6 3" xfId="38345" xr:uid="{00000000-0005-0000-0000-000007960000}"/>
    <cellStyle name="Percent 4 4 6 3 2" xfId="38346" xr:uid="{00000000-0005-0000-0000-000008960000}"/>
    <cellStyle name="Percent 4 4 6 3 2 2" xfId="38347" xr:uid="{00000000-0005-0000-0000-000009960000}"/>
    <cellStyle name="Percent 4 4 6 3 2 3" xfId="38348" xr:uid="{00000000-0005-0000-0000-00000A960000}"/>
    <cellStyle name="Percent 4 4 6 3 2 4" xfId="38349" xr:uid="{00000000-0005-0000-0000-00000B960000}"/>
    <cellStyle name="Percent 4 4 6 3 3" xfId="38350" xr:uid="{00000000-0005-0000-0000-00000C960000}"/>
    <cellStyle name="Percent 4 4 6 3 3 2" xfId="38351" xr:uid="{00000000-0005-0000-0000-00000D960000}"/>
    <cellStyle name="Percent 4 4 6 3 3 3" xfId="38352" xr:uid="{00000000-0005-0000-0000-00000E960000}"/>
    <cellStyle name="Percent 4 4 6 3 3 4" xfId="38353" xr:uid="{00000000-0005-0000-0000-00000F960000}"/>
    <cellStyle name="Percent 4 4 6 3 4" xfId="38354" xr:uid="{00000000-0005-0000-0000-000010960000}"/>
    <cellStyle name="Percent 4 4 6 3 5" xfId="38355" xr:uid="{00000000-0005-0000-0000-000011960000}"/>
    <cellStyle name="Percent 4 4 6 3 6" xfId="38356" xr:uid="{00000000-0005-0000-0000-000012960000}"/>
    <cellStyle name="Percent 4 4 6 4" xfId="38357" xr:uid="{00000000-0005-0000-0000-000013960000}"/>
    <cellStyle name="Percent 4 4 6 4 2" xfId="38358" xr:uid="{00000000-0005-0000-0000-000014960000}"/>
    <cellStyle name="Percent 4 4 6 4 3" xfId="38359" xr:uid="{00000000-0005-0000-0000-000015960000}"/>
    <cellStyle name="Percent 4 4 6 4 4" xfId="38360" xr:uid="{00000000-0005-0000-0000-000016960000}"/>
    <cellStyle name="Percent 4 4 6 5" xfId="38361" xr:uid="{00000000-0005-0000-0000-000017960000}"/>
    <cellStyle name="Percent 4 4 6 5 2" xfId="38362" xr:uid="{00000000-0005-0000-0000-000018960000}"/>
    <cellStyle name="Percent 4 4 6 5 3" xfId="38363" xr:uid="{00000000-0005-0000-0000-000019960000}"/>
    <cellStyle name="Percent 4 4 6 5 4" xfId="38364" xr:uid="{00000000-0005-0000-0000-00001A960000}"/>
    <cellStyle name="Percent 4 4 6 6" xfId="38365" xr:uid="{00000000-0005-0000-0000-00001B960000}"/>
    <cellStyle name="Percent 4 4 6 7" xfId="38366" xr:uid="{00000000-0005-0000-0000-00001C960000}"/>
    <cellStyle name="Percent 4 4 6 8" xfId="38367" xr:uid="{00000000-0005-0000-0000-00001D960000}"/>
    <cellStyle name="Percent 4 4 7" xfId="38368" xr:uid="{00000000-0005-0000-0000-00001E960000}"/>
    <cellStyle name="Percent 4 4 7 2" xfId="38369" xr:uid="{00000000-0005-0000-0000-00001F960000}"/>
    <cellStyle name="Percent 4 4 7 2 2" xfId="38370" xr:uid="{00000000-0005-0000-0000-000020960000}"/>
    <cellStyle name="Percent 4 4 7 2 2 2" xfId="38371" xr:uid="{00000000-0005-0000-0000-000021960000}"/>
    <cellStyle name="Percent 4 4 7 2 2 3" xfId="38372" xr:uid="{00000000-0005-0000-0000-000022960000}"/>
    <cellStyle name="Percent 4 4 7 2 2 4" xfId="38373" xr:uid="{00000000-0005-0000-0000-000023960000}"/>
    <cellStyle name="Percent 4 4 7 2 3" xfId="38374" xr:uid="{00000000-0005-0000-0000-000024960000}"/>
    <cellStyle name="Percent 4 4 7 2 3 2" xfId="38375" xr:uid="{00000000-0005-0000-0000-000025960000}"/>
    <cellStyle name="Percent 4 4 7 2 3 3" xfId="38376" xr:uid="{00000000-0005-0000-0000-000026960000}"/>
    <cellStyle name="Percent 4 4 7 2 3 4" xfId="38377" xr:uid="{00000000-0005-0000-0000-000027960000}"/>
    <cellStyle name="Percent 4 4 7 2 4" xfId="38378" xr:uid="{00000000-0005-0000-0000-000028960000}"/>
    <cellStyle name="Percent 4 4 7 2 5" xfId="38379" xr:uid="{00000000-0005-0000-0000-000029960000}"/>
    <cellStyle name="Percent 4 4 7 2 6" xfId="38380" xr:uid="{00000000-0005-0000-0000-00002A960000}"/>
    <cellStyle name="Percent 4 4 7 3" xfId="38381" xr:uid="{00000000-0005-0000-0000-00002B960000}"/>
    <cellStyle name="Percent 4 4 7 3 2" xfId="38382" xr:uid="{00000000-0005-0000-0000-00002C960000}"/>
    <cellStyle name="Percent 4 4 7 3 2 2" xfId="38383" xr:uid="{00000000-0005-0000-0000-00002D960000}"/>
    <cellStyle name="Percent 4 4 7 3 2 3" xfId="38384" xr:uid="{00000000-0005-0000-0000-00002E960000}"/>
    <cellStyle name="Percent 4 4 7 3 2 4" xfId="38385" xr:uid="{00000000-0005-0000-0000-00002F960000}"/>
    <cellStyle name="Percent 4 4 7 3 3" xfId="38386" xr:uid="{00000000-0005-0000-0000-000030960000}"/>
    <cellStyle name="Percent 4 4 7 3 3 2" xfId="38387" xr:uid="{00000000-0005-0000-0000-000031960000}"/>
    <cellStyle name="Percent 4 4 7 3 3 3" xfId="38388" xr:uid="{00000000-0005-0000-0000-000032960000}"/>
    <cellStyle name="Percent 4 4 7 3 3 4" xfId="38389" xr:uid="{00000000-0005-0000-0000-000033960000}"/>
    <cellStyle name="Percent 4 4 7 3 4" xfId="38390" xr:uid="{00000000-0005-0000-0000-000034960000}"/>
    <cellStyle name="Percent 4 4 7 3 5" xfId="38391" xr:uid="{00000000-0005-0000-0000-000035960000}"/>
    <cellStyle name="Percent 4 4 7 3 6" xfId="38392" xr:uid="{00000000-0005-0000-0000-000036960000}"/>
    <cellStyle name="Percent 4 4 7 4" xfId="38393" xr:uid="{00000000-0005-0000-0000-000037960000}"/>
    <cellStyle name="Percent 4 4 7 4 2" xfId="38394" xr:uid="{00000000-0005-0000-0000-000038960000}"/>
    <cellStyle name="Percent 4 4 7 4 3" xfId="38395" xr:uid="{00000000-0005-0000-0000-000039960000}"/>
    <cellStyle name="Percent 4 4 7 4 4" xfId="38396" xr:uid="{00000000-0005-0000-0000-00003A960000}"/>
    <cellStyle name="Percent 4 4 7 5" xfId="38397" xr:uid="{00000000-0005-0000-0000-00003B960000}"/>
    <cellStyle name="Percent 4 4 7 5 2" xfId="38398" xr:uid="{00000000-0005-0000-0000-00003C960000}"/>
    <cellStyle name="Percent 4 4 7 5 3" xfId="38399" xr:uid="{00000000-0005-0000-0000-00003D960000}"/>
    <cellStyle name="Percent 4 4 7 5 4" xfId="38400" xr:uid="{00000000-0005-0000-0000-00003E960000}"/>
    <cellStyle name="Percent 4 4 7 6" xfId="38401" xr:uid="{00000000-0005-0000-0000-00003F960000}"/>
    <cellStyle name="Percent 4 4 7 7" xfId="38402" xr:uid="{00000000-0005-0000-0000-000040960000}"/>
    <cellStyle name="Percent 4 4 7 8" xfId="38403" xr:uid="{00000000-0005-0000-0000-000041960000}"/>
    <cellStyle name="Percent 4 4 8" xfId="38404" xr:uid="{00000000-0005-0000-0000-000042960000}"/>
    <cellStyle name="Percent 4 4 8 2" xfId="38405" xr:uid="{00000000-0005-0000-0000-000043960000}"/>
    <cellStyle name="Percent 4 4 8 2 2" xfId="38406" xr:uid="{00000000-0005-0000-0000-000044960000}"/>
    <cellStyle name="Percent 4 4 8 2 2 2" xfId="38407" xr:uid="{00000000-0005-0000-0000-000045960000}"/>
    <cellStyle name="Percent 4 4 8 2 2 3" xfId="38408" xr:uid="{00000000-0005-0000-0000-000046960000}"/>
    <cellStyle name="Percent 4 4 8 2 2 4" xfId="38409" xr:uid="{00000000-0005-0000-0000-000047960000}"/>
    <cellStyle name="Percent 4 4 8 2 3" xfId="38410" xr:uid="{00000000-0005-0000-0000-000048960000}"/>
    <cellStyle name="Percent 4 4 8 2 3 2" xfId="38411" xr:uid="{00000000-0005-0000-0000-000049960000}"/>
    <cellStyle name="Percent 4 4 8 2 3 3" xfId="38412" xr:uid="{00000000-0005-0000-0000-00004A960000}"/>
    <cellStyle name="Percent 4 4 8 2 3 4" xfId="38413" xr:uid="{00000000-0005-0000-0000-00004B960000}"/>
    <cellStyle name="Percent 4 4 8 2 4" xfId="38414" xr:uid="{00000000-0005-0000-0000-00004C960000}"/>
    <cellStyle name="Percent 4 4 8 2 5" xfId="38415" xr:uid="{00000000-0005-0000-0000-00004D960000}"/>
    <cellStyle name="Percent 4 4 8 2 6" xfId="38416" xr:uid="{00000000-0005-0000-0000-00004E960000}"/>
    <cellStyle name="Percent 4 4 8 3" xfId="38417" xr:uid="{00000000-0005-0000-0000-00004F960000}"/>
    <cellStyle name="Percent 4 4 8 3 2" xfId="38418" xr:uid="{00000000-0005-0000-0000-000050960000}"/>
    <cellStyle name="Percent 4 4 8 3 2 2" xfId="38419" xr:uid="{00000000-0005-0000-0000-000051960000}"/>
    <cellStyle name="Percent 4 4 8 3 2 3" xfId="38420" xr:uid="{00000000-0005-0000-0000-000052960000}"/>
    <cellStyle name="Percent 4 4 8 3 2 4" xfId="38421" xr:uid="{00000000-0005-0000-0000-000053960000}"/>
    <cellStyle name="Percent 4 4 8 3 3" xfId="38422" xr:uid="{00000000-0005-0000-0000-000054960000}"/>
    <cellStyle name="Percent 4 4 8 3 3 2" xfId="38423" xr:uid="{00000000-0005-0000-0000-000055960000}"/>
    <cellStyle name="Percent 4 4 8 3 3 3" xfId="38424" xr:uid="{00000000-0005-0000-0000-000056960000}"/>
    <cellStyle name="Percent 4 4 8 3 3 4" xfId="38425" xr:uid="{00000000-0005-0000-0000-000057960000}"/>
    <cellStyle name="Percent 4 4 8 3 4" xfId="38426" xr:uid="{00000000-0005-0000-0000-000058960000}"/>
    <cellStyle name="Percent 4 4 8 3 5" xfId="38427" xr:uid="{00000000-0005-0000-0000-000059960000}"/>
    <cellStyle name="Percent 4 4 8 3 6" xfId="38428" xr:uid="{00000000-0005-0000-0000-00005A960000}"/>
    <cellStyle name="Percent 4 4 8 4" xfId="38429" xr:uid="{00000000-0005-0000-0000-00005B960000}"/>
    <cellStyle name="Percent 4 4 8 4 2" xfId="38430" xr:uid="{00000000-0005-0000-0000-00005C960000}"/>
    <cellStyle name="Percent 4 4 8 4 3" xfId="38431" xr:uid="{00000000-0005-0000-0000-00005D960000}"/>
    <cellStyle name="Percent 4 4 8 4 4" xfId="38432" xr:uid="{00000000-0005-0000-0000-00005E960000}"/>
    <cellStyle name="Percent 4 4 8 5" xfId="38433" xr:uid="{00000000-0005-0000-0000-00005F960000}"/>
    <cellStyle name="Percent 4 4 8 5 2" xfId="38434" xr:uid="{00000000-0005-0000-0000-000060960000}"/>
    <cellStyle name="Percent 4 4 8 5 3" xfId="38435" xr:uid="{00000000-0005-0000-0000-000061960000}"/>
    <cellStyle name="Percent 4 4 8 5 4" xfId="38436" xr:uid="{00000000-0005-0000-0000-000062960000}"/>
    <cellStyle name="Percent 4 4 8 6" xfId="38437" xr:uid="{00000000-0005-0000-0000-000063960000}"/>
    <cellStyle name="Percent 4 4 8 7" xfId="38438" xr:uid="{00000000-0005-0000-0000-000064960000}"/>
    <cellStyle name="Percent 4 4 8 8" xfId="38439" xr:uid="{00000000-0005-0000-0000-000065960000}"/>
    <cellStyle name="Percent 4 4 9" xfId="38440" xr:uid="{00000000-0005-0000-0000-000066960000}"/>
    <cellStyle name="Percent 4 4 9 2" xfId="38441" xr:uid="{00000000-0005-0000-0000-000067960000}"/>
    <cellStyle name="Percent 4 4 9 2 2" xfId="38442" xr:uid="{00000000-0005-0000-0000-000068960000}"/>
    <cellStyle name="Percent 4 4 9 2 3" xfId="38443" xr:uid="{00000000-0005-0000-0000-000069960000}"/>
    <cellStyle name="Percent 4 4 9 2 4" xfId="38444" xr:uid="{00000000-0005-0000-0000-00006A960000}"/>
    <cellStyle name="Percent 4 4 9 3" xfId="38445" xr:uid="{00000000-0005-0000-0000-00006B960000}"/>
    <cellStyle name="Percent 4 4 9 3 2" xfId="38446" xr:uid="{00000000-0005-0000-0000-00006C960000}"/>
    <cellStyle name="Percent 4 4 9 3 3" xfId="38447" xr:uid="{00000000-0005-0000-0000-00006D960000}"/>
    <cellStyle name="Percent 4 4 9 3 4" xfId="38448" xr:uid="{00000000-0005-0000-0000-00006E960000}"/>
    <cellStyle name="Percent 4 4 9 4" xfId="38449" xr:uid="{00000000-0005-0000-0000-00006F960000}"/>
    <cellStyle name="Percent 4 4 9 5" xfId="38450" xr:uid="{00000000-0005-0000-0000-000070960000}"/>
    <cellStyle name="Percent 4 4 9 6" xfId="38451" xr:uid="{00000000-0005-0000-0000-000071960000}"/>
    <cellStyle name="Percent 4 5" xfId="38452" xr:uid="{00000000-0005-0000-0000-000072960000}"/>
    <cellStyle name="Percent 4 5 10" xfId="38453" xr:uid="{00000000-0005-0000-0000-000073960000}"/>
    <cellStyle name="Percent 4 5 10 2" xfId="38454" xr:uid="{00000000-0005-0000-0000-000074960000}"/>
    <cellStyle name="Percent 4 5 10 3" xfId="38455" xr:uid="{00000000-0005-0000-0000-000075960000}"/>
    <cellStyle name="Percent 4 5 10 4" xfId="38456" xr:uid="{00000000-0005-0000-0000-000076960000}"/>
    <cellStyle name="Percent 4 5 11" xfId="38457" xr:uid="{00000000-0005-0000-0000-000077960000}"/>
    <cellStyle name="Percent 4 5 11 2" xfId="38458" xr:uid="{00000000-0005-0000-0000-000078960000}"/>
    <cellStyle name="Percent 4 5 11 3" xfId="38459" xr:uid="{00000000-0005-0000-0000-000079960000}"/>
    <cellStyle name="Percent 4 5 11 4" xfId="38460" xr:uid="{00000000-0005-0000-0000-00007A960000}"/>
    <cellStyle name="Percent 4 5 12" xfId="38461" xr:uid="{00000000-0005-0000-0000-00007B960000}"/>
    <cellStyle name="Percent 4 5 12 2" xfId="38462" xr:uid="{00000000-0005-0000-0000-00007C960000}"/>
    <cellStyle name="Percent 4 5 12 3" xfId="38463" xr:uid="{00000000-0005-0000-0000-00007D960000}"/>
    <cellStyle name="Percent 4 5 12 4" xfId="38464" xr:uid="{00000000-0005-0000-0000-00007E960000}"/>
    <cellStyle name="Percent 4 5 13" xfId="38465" xr:uid="{00000000-0005-0000-0000-00007F960000}"/>
    <cellStyle name="Percent 4 5 14" xfId="38466" xr:uid="{00000000-0005-0000-0000-000080960000}"/>
    <cellStyle name="Percent 4 5 15" xfId="38467" xr:uid="{00000000-0005-0000-0000-000081960000}"/>
    <cellStyle name="Percent 4 5 16" xfId="38468" xr:uid="{00000000-0005-0000-0000-000082960000}"/>
    <cellStyle name="Percent 4 5 17" xfId="38469" xr:uid="{00000000-0005-0000-0000-000083960000}"/>
    <cellStyle name="Percent 4 5 2" xfId="38470" xr:uid="{00000000-0005-0000-0000-000084960000}"/>
    <cellStyle name="Percent 4 5 2 10" xfId="38471" xr:uid="{00000000-0005-0000-0000-000085960000}"/>
    <cellStyle name="Percent 4 5 2 10 2" xfId="38472" xr:uid="{00000000-0005-0000-0000-000086960000}"/>
    <cellStyle name="Percent 4 5 2 10 3" xfId="38473" xr:uid="{00000000-0005-0000-0000-000087960000}"/>
    <cellStyle name="Percent 4 5 2 10 4" xfId="38474" xr:uid="{00000000-0005-0000-0000-000088960000}"/>
    <cellStyle name="Percent 4 5 2 11" xfId="38475" xr:uid="{00000000-0005-0000-0000-000089960000}"/>
    <cellStyle name="Percent 4 5 2 12" xfId="38476" xr:uid="{00000000-0005-0000-0000-00008A960000}"/>
    <cellStyle name="Percent 4 5 2 13" xfId="38477" xr:uid="{00000000-0005-0000-0000-00008B960000}"/>
    <cellStyle name="Percent 4 5 2 2" xfId="38478" xr:uid="{00000000-0005-0000-0000-00008C960000}"/>
    <cellStyle name="Percent 4 5 2 2 10" xfId="38479" xr:uid="{00000000-0005-0000-0000-00008D960000}"/>
    <cellStyle name="Percent 4 5 2 2 11" xfId="38480" xr:uid="{00000000-0005-0000-0000-00008E960000}"/>
    <cellStyle name="Percent 4 5 2 2 12" xfId="38481" xr:uid="{00000000-0005-0000-0000-00008F960000}"/>
    <cellStyle name="Percent 4 5 2 2 2" xfId="38482" xr:uid="{00000000-0005-0000-0000-000090960000}"/>
    <cellStyle name="Percent 4 5 2 2 2 10" xfId="38483" xr:uid="{00000000-0005-0000-0000-000091960000}"/>
    <cellStyle name="Percent 4 5 2 2 2 2" xfId="38484" xr:uid="{00000000-0005-0000-0000-000092960000}"/>
    <cellStyle name="Percent 4 5 2 2 2 2 2" xfId="38485" xr:uid="{00000000-0005-0000-0000-000093960000}"/>
    <cellStyle name="Percent 4 5 2 2 2 2 2 2" xfId="38486" xr:uid="{00000000-0005-0000-0000-000094960000}"/>
    <cellStyle name="Percent 4 5 2 2 2 2 2 2 2" xfId="38487" xr:uid="{00000000-0005-0000-0000-000095960000}"/>
    <cellStyle name="Percent 4 5 2 2 2 2 2 2 3" xfId="38488" xr:uid="{00000000-0005-0000-0000-000096960000}"/>
    <cellStyle name="Percent 4 5 2 2 2 2 2 2 4" xfId="38489" xr:uid="{00000000-0005-0000-0000-000097960000}"/>
    <cellStyle name="Percent 4 5 2 2 2 2 2 3" xfId="38490" xr:uid="{00000000-0005-0000-0000-000098960000}"/>
    <cellStyle name="Percent 4 5 2 2 2 2 2 3 2" xfId="38491" xr:uid="{00000000-0005-0000-0000-000099960000}"/>
    <cellStyle name="Percent 4 5 2 2 2 2 2 3 3" xfId="38492" xr:uid="{00000000-0005-0000-0000-00009A960000}"/>
    <cellStyle name="Percent 4 5 2 2 2 2 2 3 4" xfId="38493" xr:uid="{00000000-0005-0000-0000-00009B960000}"/>
    <cellStyle name="Percent 4 5 2 2 2 2 2 4" xfId="38494" xr:uid="{00000000-0005-0000-0000-00009C960000}"/>
    <cellStyle name="Percent 4 5 2 2 2 2 2 5" xfId="38495" xr:uid="{00000000-0005-0000-0000-00009D960000}"/>
    <cellStyle name="Percent 4 5 2 2 2 2 2 6" xfId="38496" xr:uid="{00000000-0005-0000-0000-00009E960000}"/>
    <cellStyle name="Percent 4 5 2 2 2 2 3" xfId="38497" xr:uid="{00000000-0005-0000-0000-00009F960000}"/>
    <cellStyle name="Percent 4 5 2 2 2 2 3 2" xfId="38498" xr:uid="{00000000-0005-0000-0000-0000A0960000}"/>
    <cellStyle name="Percent 4 5 2 2 2 2 3 2 2" xfId="38499" xr:uid="{00000000-0005-0000-0000-0000A1960000}"/>
    <cellStyle name="Percent 4 5 2 2 2 2 3 2 3" xfId="38500" xr:uid="{00000000-0005-0000-0000-0000A2960000}"/>
    <cellStyle name="Percent 4 5 2 2 2 2 3 2 4" xfId="38501" xr:uid="{00000000-0005-0000-0000-0000A3960000}"/>
    <cellStyle name="Percent 4 5 2 2 2 2 3 3" xfId="38502" xr:uid="{00000000-0005-0000-0000-0000A4960000}"/>
    <cellStyle name="Percent 4 5 2 2 2 2 3 3 2" xfId="38503" xr:uid="{00000000-0005-0000-0000-0000A5960000}"/>
    <cellStyle name="Percent 4 5 2 2 2 2 3 3 3" xfId="38504" xr:uid="{00000000-0005-0000-0000-0000A6960000}"/>
    <cellStyle name="Percent 4 5 2 2 2 2 3 3 4" xfId="38505" xr:uid="{00000000-0005-0000-0000-0000A7960000}"/>
    <cellStyle name="Percent 4 5 2 2 2 2 3 4" xfId="38506" xr:uid="{00000000-0005-0000-0000-0000A8960000}"/>
    <cellStyle name="Percent 4 5 2 2 2 2 3 5" xfId="38507" xr:uid="{00000000-0005-0000-0000-0000A9960000}"/>
    <cellStyle name="Percent 4 5 2 2 2 2 3 6" xfId="38508" xr:uid="{00000000-0005-0000-0000-0000AA960000}"/>
    <cellStyle name="Percent 4 5 2 2 2 2 4" xfId="38509" xr:uid="{00000000-0005-0000-0000-0000AB960000}"/>
    <cellStyle name="Percent 4 5 2 2 2 2 4 2" xfId="38510" xr:uid="{00000000-0005-0000-0000-0000AC960000}"/>
    <cellStyle name="Percent 4 5 2 2 2 2 4 3" xfId="38511" xr:uid="{00000000-0005-0000-0000-0000AD960000}"/>
    <cellStyle name="Percent 4 5 2 2 2 2 4 4" xfId="38512" xr:uid="{00000000-0005-0000-0000-0000AE960000}"/>
    <cellStyle name="Percent 4 5 2 2 2 2 5" xfId="38513" xr:uid="{00000000-0005-0000-0000-0000AF960000}"/>
    <cellStyle name="Percent 4 5 2 2 2 2 5 2" xfId="38514" xr:uid="{00000000-0005-0000-0000-0000B0960000}"/>
    <cellStyle name="Percent 4 5 2 2 2 2 5 3" xfId="38515" xr:uid="{00000000-0005-0000-0000-0000B1960000}"/>
    <cellStyle name="Percent 4 5 2 2 2 2 5 4" xfId="38516" xr:uid="{00000000-0005-0000-0000-0000B2960000}"/>
    <cellStyle name="Percent 4 5 2 2 2 2 6" xfId="38517" xr:uid="{00000000-0005-0000-0000-0000B3960000}"/>
    <cellStyle name="Percent 4 5 2 2 2 2 7" xfId="38518" xr:uid="{00000000-0005-0000-0000-0000B4960000}"/>
    <cellStyle name="Percent 4 5 2 2 2 2 8" xfId="38519" xr:uid="{00000000-0005-0000-0000-0000B5960000}"/>
    <cellStyle name="Percent 4 5 2 2 2 3" xfId="38520" xr:uid="{00000000-0005-0000-0000-0000B6960000}"/>
    <cellStyle name="Percent 4 5 2 2 2 3 2" xfId="38521" xr:uid="{00000000-0005-0000-0000-0000B7960000}"/>
    <cellStyle name="Percent 4 5 2 2 2 3 2 2" xfId="38522" xr:uid="{00000000-0005-0000-0000-0000B8960000}"/>
    <cellStyle name="Percent 4 5 2 2 2 3 2 2 2" xfId="38523" xr:uid="{00000000-0005-0000-0000-0000B9960000}"/>
    <cellStyle name="Percent 4 5 2 2 2 3 2 2 3" xfId="38524" xr:uid="{00000000-0005-0000-0000-0000BA960000}"/>
    <cellStyle name="Percent 4 5 2 2 2 3 2 2 4" xfId="38525" xr:uid="{00000000-0005-0000-0000-0000BB960000}"/>
    <cellStyle name="Percent 4 5 2 2 2 3 2 3" xfId="38526" xr:uid="{00000000-0005-0000-0000-0000BC960000}"/>
    <cellStyle name="Percent 4 5 2 2 2 3 2 3 2" xfId="38527" xr:uid="{00000000-0005-0000-0000-0000BD960000}"/>
    <cellStyle name="Percent 4 5 2 2 2 3 2 3 3" xfId="38528" xr:uid="{00000000-0005-0000-0000-0000BE960000}"/>
    <cellStyle name="Percent 4 5 2 2 2 3 2 3 4" xfId="38529" xr:uid="{00000000-0005-0000-0000-0000BF960000}"/>
    <cellStyle name="Percent 4 5 2 2 2 3 2 4" xfId="38530" xr:uid="{00000000-0005-0000-0000-0000C0960000}"/>
    <cellStyle name="Percent 4 5 2 2 2 3 2 5" xfId="38531" xr:uid="{00000000-0005-0000-0000-0000C1960000}"/>
    <cellStyle name="Percent 4 5 2 2 2 3 2 6" xfId="38532" xr:uid="{00000000-0005-0000-0000-0000C2960000}"/>
    <cellStyle name="Percent 4 5 2 2 2 3 3" xfId="38533" xr:uid="{00000000-0005-0000-0000-0000C3960000}"/>
    <cellStyle name="Percent 4 5 2 2 2 3 3 2" xfId="38534" xr:uid="{00000000-0005-0000-0000-0000C4960000}"/>
    <cellStyle name="Percent 4 5 2 2 2 3 3 2 2" xfId="38535" xr:uid="{00000000-0005-0000-0000-0000C5960000}"/>
    <cellStyle name="Percent 4 5 2 2 2 3 3 2 3" xfId="38536" xr:uid="{00000000-0005-0000-0000-0000C6960000}"/>
    <cellStyle name="Percent 4 5 2 2 2 3 3 2 4" xfId="38537" xr:uid="{00000000-0005-0000-0000-0000C7960000}"/>
    <cellStyle name="Percent 4 5 2 2 2 3 3 3" xfId="38538" xr:uid="{00000000-0005-0000-0000-0000C8960000}"/>
    <cellStyle name="Percent 4 5 2 2 2 3 3 3 2" xfId="38539" xr:uid="{00000000-0005-0000-0000-0000C9960000}"/>
    <cellStyle name="Percent 4 5 2 2 2 3 3 3 3" xfId="38540" xr:uid="{00000000-0005-0000-0000-0000CA960000}"/>
    <cellStyle name="Percent 4 5 2 2 2 3 3 3 4" xfId="38541" xr:uid="{00000000-0005-0000-0000-0000CB960000}"/>
    <cellStyle name="Percent 4 5 2 2 2 3 3 4" xfId="38542" xr:uid="{00000000-0005-0000-0000-0000CC960000}"/>
    <cellStyle name="Percent 4 5 2 2 2 3 3 5" xfId="38543" xr:uid="{00000000-0005-0000-0000-0000CD960000}"/>
    <cellStyle name="Percent 4 5 2 2 2 3 3 6" xfId="38544" xr:uid="{00000000-0005-0000-0000-0000CE960000}"/>
    <cellStyle name="Percent 4 5 2 2 2 3 4" xfId="38545" xr:uid="{00000000-0005-0000-0000-0000CF960000}"/>
    <cellStyle name="Percent 4 5 2 2 2 3 4 2" xfId="38546" xr:uid="{00000000-0005-0000-0000-0000D0960000}"/>
    <cellStyle name="Percent 4 5 2 2 2 3 4 3" xfId="38547" xr:uid="{00000000-0005-0000-0000-0000D1960000}"/>
    <cellStyle name="Percent 4 5 2 2 2 3 4 4" xfId="38548" xr:uid="{00000000-0005-0000-0000-0000D2960000}"/>
    <cellStyle name="Percent 4 5 2 2 2 3 5" xfId="38549" xr:uid="{00000000-0005-0000-0000-0000D3960000}"/>
    <cellStyle name="Percent 4 5 2 2 2 3 5 2" xfId="38550" xr:uid="{00000000-0005-0000-0000-0000D4960000}"/>
    <cellStyle name="Percent 4 5 2 2 2 3 5 3" xfId="38551" xr:uid="{00000000-0005-0000-0000-0000D5960000}"/>
    <cellStyle name="Percent 4 5 2 2 2 3 5 4" xfId="38552" xr:uid="{00000000-0005-0000-0000-0000D6960000}"/>
    <cellStyle name="Percent 4 5 2 2 2 3 6" xfId="38553" xr:uid="{00000000-0005-0000-0000-0000D7960000}"/>
    <cellStyle name="Percent 4 5 2 2 2 3 7" xfId="38554" xr:uid="{00000000-0005-0000-0000-0000D8960000}"/>
    <cellStyle name="Percent 4 5 2 2 2 3 8" xfId="38555" xr:uid="{00000000-0005-0000-0000-0000D9960000}"/>
    <cellStyle name="Percent 4 5 2 2 2 4" xfId="38556" xr:uid="{00000000-0005-0000-0000-0000DA960000}"/>
    <cellStyle name="Percent 4 5 2 2 2 4 2" xfId="38557" xr:uid="{00000000-0005-0000-0000-0000DB960000}"/>
    <cellStyle name="Percent 4 5 2 2 2 4 2 2" xfId="38558" xr:uid="{00000000-0005-0000-0000-0000DC960000}"/>
    <cellStyle name="Percent 4 5 2 2 2 4 2 3" xfId="38559" xr:uid="{00000000-0005-0000-0000-0000DD960000}"/>
    <cellStyle name="Percent 4 5 2 2 2 4 2 4" xfId="38560" xr:uid="{00000000-0005-0000-0000-0000DE960000}"/>
    <cellStyle name="Percent 4 5 2 2 2 4 3" xfId="38561" xr:uid="{00000000-0005-0000-0000-0000DF960000}"/>
    <cellStyle name="Percent 4 5 2 2 2 4 3 2" xfId="38562" xr:uid="{00000000-0005-0000-0000-0000E0960000}"/>
    <cellStyle name="Percent 4 5 2 2 2 4 3 3" xfId="38563" xr:uid="{00000000-0005-0000-0000-0000E1960000}"/>
    <cellStyle name="Percent 4 5 2 2 2 4 3 4" xfId="38564" xr:uid="{00000000-0005-0000-0000-0000E2960000}"/>
    <cellStyle name="Percent 4 5 2 2 2 4 4" xfId="38565" xr:uid="{00000000-0005-0000-0000-0000E3960000}"/>
    <cellStyle name="Percent 4 5 2 2 2 4 5" xfId="38566" xr:uid="{00000000-0005-0000-0000-0000E4960000}"/>
    <cellStyle name="Percent 4 5 2 2 2 4 6" xfId="38567" xr:uid="{00000000-0005-0000-0000-0000E5960000}"/>
    <cellStyle name="Percent 4 5 2 2 2 5" xfId="38568" xr:uid="{00000000-0005-0000-0000-0000E6960000}"/>
    <cellStyle name="Percent 4 5 2 2 2 5 2" xfId="38569" xr:uid="{00000000-0005-0000-0000-0000E7960000}"/>
    <cellStyle name="Percent 4 5 2 2 2 5 2 2" xfId="38570" xr:uid="{00000000-0005-0000-0000-0000E8960000}"/>
    <cellStyle name="Percent 4 5 2 2 2 5 2 3" xfId="38571" xr:uid="{00000000-0005-0000-0000-0000E9960000}"/>
    <cellStyle name="Percent 4 5 2 2 2 5 2 4" xfId="38572" xr:uid="{00000000-0005-0000-0000-0000EA960000}"/>
    <cellStyle name="Percent 4 5 2 2 2 5 3" xfId="38573" xr:uid="{00000000-0005-0000-0000-0000EB960000}"/>
    <cellStyle name="Percent 4 5 2 2 2 5 3 2" xfId="38574" xr:uid="{00000000-0005-0000-0000-0000EC960000}"/>
    <cellStyle name="Percent 4 5 2 2 2 5 3 3" xfId="38575" xr:uid="{00000000-0005-0000-0000-0000ED960000}"/>
    <cellStyle name="Percent 4 5 2 2 2 5 3 4" xfId="38576" xr:uid="{00000000-0005-0000-0000-0000EE960000}"/>
    <cellStyle name="Percent 4 5 2 2 2 5 4" xfId="38577" xr:uid="{00000000-0005-0000-0000-0000EF960000}"/>
    <cellStyle name="Percent 4 5 2 2 2 5 5" xfId="38578" xr:uid="{00000000-0005-0000-0000-0000F0960000}"/>
    <cellStyle name="Percent 4 5 2 2 2 5 6" xfId="38579" xr:uid="{00000000-0005-0000-0000-0000F1960000}"/>
    <cellStyle name="Percent 4 5 2 2 2 6" xfId="38580" xr:uid="{00000000-0005-0000-0000-0000F2960000}"/>
    <cellStyle name="Percent 4 5 2 2 2 6 2" xfId="38581" xr:uid="{00000000-0005-0000-0000-0000F3960000}"/>
    <cellStyle name="Percent 4 5 2 2 2 6 3" xfId="38582" xr:uid="{00000000-0005-0000-0000-0000F4960000}"/>
    <cellStyle name="Percent 4 5 2 2 2 6 4" xfId="38583" xr:uid="{00000000-0005-0000-0000-0000F5960000}"/>
    <cellStyle name="Percent 4 5 2 2 2 7" xfId="38584" xr:uid="{00000000-0005-0000-0000-0000F6960000}"/>
    <cellStyle name="Percent 4 5 2 2 2 7 2" xfId="38585" xr:uid="{00000000-0005-0000-0000-0000F7960000}"/>
    <cellStyle name="Percent 4 5 2 2 2 7 3" xfId="38586" xr:uid="{00000000-0005-0000-0000-0000F8960000}"/>
    <cellStyle name="Percent 4 5 2 2 2 7 4" xfId="38587" xr:uid="{00000000-0005-0000-0000-0000F9960000}"/>
    <cellStyle name="Percent 4 5 2 2 2 8" xfId="38588" xr:uid="{00000000-0005-0000-0000-0000FA960000}"/>
    <cellStyle name="Percent 4 5 2 2 2 9" xfId="38589" xr:uid="{00000000-0005-0000-0000-0000FB960000}"/>
    <cellStyle name="Percent 4 5 2 2 3" xfId="38590" xr:uid="{00000000-0005-0000-0000-0000FC960000}"/>
    <cellStyle name="Percent 4 5 2 2 3 2" xfId="38591" xr:uid="{00000000-0005-0000-0000-0000FD960000}"/>
    <cellStyle name="Percent 4 5 2 2 3 2 2" xfId="38592" xr:uid="{00000000-0005-0000-0000-0000FE960000}"/>
    <cellStyle name="Percent 4 5 2 2 3 2 2 2" xfId="38593" xr:uid="{00000000-0005-0000-0000-0000FF960000}"/>
    <cellStyle name="Percent 4 5 2 2 3 2 2 3" xfId="38594" xr:uid="{00000000-0005-0000-0000-000000970000}"/>
    <cellStyle name="Percent 4 5 2 2 3 2 2 4" xfId="38595" xr:uid="{00000000-0005-0000-0000-000001970000}"/>
    <cellStyle name="Percent 4 5 2 2 3 2 3" xfId="38596" xr:uid="{00000000-0005-0000-0000-000002970000}"/>
    <cellStyle name="Percent 4 5 2 2 3 2 3 2" xfId="38597" xr:uid="{00000000-0005-0000-0000-000003970000}"/>
    <cellStyle name="Percent 4 5 2 2 3 2 3 3" xfId="38598" xr:uid="{00000000-0005-0000-0000-000004970000}"/>
    <cellStyle name="Percent 4 5 2 2 3 2 3 4" xfId="38599" xr:uid="{00000000-0005-0000-0000-000005970000}"/>
    <cellStyle name="Percent 4 5 2 2 3 2 4" xfId="38600" xr:uid="{00000000-0005-0000-0000-000006970000}"/>
    <cellStyle name="Percent 4 5 2 2 3 2 5" xfId="38601" xr:uid="{00000000-0005-0000-0000-000007970000}"/>
    <cellStyle name="Percent 4 5 2 2 3 2 6" xfId="38602" xr:uid="{00000000-0005-0000-0000-000008970000}"/>
    <cellStyle name="Percent 4 5 2 2 3 3" xfId="38603" xr:uid="{00000000-0005-0000-0000-000009970000}"/>
    <cellStyle name="Percent 4 5 2 2 3 3 2" xfId="38604" xr:uid="{00000000-0005-0000-0000-00000A970000}"/>
    <cellStyle name="Percent 4 5 2 2 3 3 2 2" xfId="38605" xr:uid="{00000000-0005-0000-0000-00000B970000}"/>
    <cellStyle name="Percent 4 5 2 2 3 3 2 3" xfId="38606" xr:uid="{00000000-0005-0000-0000-00000C970000}"/>
    <cellStyle name="Percent 4 5 2 2 3 3 2 4" xfId="38607" xr:uid="{00000000-0005-0000-0000-00000D970000}"/>
    <cellStyle name="Percent 4 5 2 2 3 3 3" xfId="38608" xr:uid="{00000000-0005-0000-0000-00000E970000}"/>
    <cellStyle name="Percent 4 5 2 2 3 3 3 2" xfId="38609" xr:uid="{00000000-0005-0000-0000-00000F970000}"/>
    <cellStyle name="Percent 4 5 2 2 3 3 3 3" xfId="38610" xr:uid="{00000000-0005-0000-0000-000010970000}"/>
    <cellStyle name="Percent 4 5 2 2 3 3 3 4" xfId="38611" xr:uid="{00000000-0005-0000-0000-000011970000}"/>
    <cellStyle name="Percent 4 5 2 2 3 3 4" xfId="38612" xr:uid="{00000000-0005-0000-0000-000012970000}"/>
    <cellStyle name="Percent 4 5 2 2 3 3 5" xfId="38613" xr:uid="{00000000-0005-0000-0000-000013970000}"/>
    <cellStyle name="Percent 4 5 2 2 3 3 6" xfId="38614" xr:uid="{00000000-0005-0000-0000-000014970000}"/>
    <cellStyle name="Percent 4 5 2 2 3 4" xfId="38615" xr:uid="{00000000-0005-0000-0000-000015970000}"/>
    <cellStyle name="Percent 4 5 2 2 3 4 2" xfId="38616" xr:uid="{00000000-0005-0000-0000-000016970000}"/>
    <cellStyle name="Percent 4 5 2 2 3 4 3" xfId="38617" xr:uid="{00000000-0005-0000-0000-000017970000}"/>
    <cellStyle name="Percent 4 5 2 2 3 4 4" xfId="38618" xr:uid="{00000000-0005-0000-0000-000018970000}"/>
    <cellStyle name="Percent 4 5 2 2 3 5" xfId="38619" xr:uid="{00000000-0005-0000-0000-000019970000}"/>
    <cellStyle name="Percent 4 5 2 2 3 5 2" xfId="38620" xr:uid="{00000000-0005-0000-0000-00001A970000}"/>
    <cellStyle name="Percent 4 5 2 2 3 5 3" xfId="38621" xr:uid="{00000000-0005-0000-0000-00001B970000}"/>
    <cellStyle name="Percent 4 5 2 2 3 5 4" xfId="38622" xr:uid="{00000000-0005-0000-0000-00001C970000}"/>
    <cellStyle name="Percent 4 5 2 2 3 6" xfId="38623" xr:uid="{00000000-0005-0000-0000-00001D970000}"/>
    <cellStyle name="Percent 4 5 2 2 3 7" xfId="38624" xr:uid="{00000000-0005-0000-0000-00001E970000}"/>
    <cellStyle name="Percent 4 5 2 2 3 8" xfId="38625" xr:uid="{00000000-0005-0000-0000-00001F970000}"/>
    <cellStyle name="Percent 4 5 2 2 4" xfId="38626" xr:uid="{00000000-0005-0000-0000-000020970000}"/>
    <cellStyle name="Percent 4 5 2 2 4 2" xfId="38627" xr:uid="{00000000-0005-0000-0000-000021970000}"/>
    <cellStyle name="Percent 4 5 2 2 4 2 2" xfId="38628" xr:uid="{00000000-0005-0000-0000-000022970000}"/>
    <cellStyle name="Percent 4 5 2 2 4 2 2 2" xfId="38629" xr:uid="{00000000-0005-0000-0000-000023970000}"/>
    <cellStyle name="Percent 4 5 2 2 4 2 2 3" xfId="38630" xr:uid="{00000000-0005-0000-0000-000024970000}"/>
    <cellStyle name="Percent 4 5 2 2 4 2 2 4" xfId="38631" xr:uid="{00000000-0005-0000-0000-000025970000}"/>
    <cellStyle name="Percent 4 5 2 2 4 2 3" xfId="38632" xr:uid="{00000000-0005-0000-0000-000026970000}"/>
    <cellStyle name="Percent 4 5 2 2 4 2 3 2" xfId="38633" xr:uid="{00000000-0005-0000-0000-000027970000}"/>
    <cellStyle name="Percent 4 5 2 2 4 2 3 3" xfId="38634" xr:uid="{00000000-0005-0000-0000-000028970000}"/>
    <cellStyle name="Percent 4 5 2 2 4 2 3 4" xfId="38635" xr:uid="{00000000-0005-0000-0000-000029970000}"/>
    <cellStyle name="Percent 4 5 2 2 4 2 4" xfId="38636" xr:uid="{00000000-0005-0000-0000-00002A970000}"/>
    <cellStyle name="Percent 4 5 2 2 4 2 5" xfId="38637" xr:uid="{00000000-0005-0000-0000-00002B970000}"/>
    <cellStyle name="Percent 4 5 2 2 4 2 6" xfId="38638" xr:uid="{00000000-0005-0000-0000-00002C970000}"/>
    <cellStyle name="Percent 4 5 2 2 4 3" xfId="38639" xr:uid="{00000000-0005-0000-0000-00002D970000}"/>
    <cellStyle name="Percent 4 5 2 2 4 3 2" xfId="38640" xr:uid="{00000000-0005-0000-0000-00002E970000}"/>
    <cellStyle name="Percent 4 5 2 2 4 3 2 2" xfId="38641" xr:uid="{00000000-0005-0000-0000-00002F970000}"/>
    <cellStyle name="Percent 4 5 2 2 4 3 2 3" xfId="38642" xr:uid="{00000000-0005-0000-0000-000030970000}"/>
    <cellStyle name="Percent 4 5 2 2 4 3 2 4" xfId="38643" xr:uid="{00000000-0005-0000-0000-000031970000}"/>
    <cellStyle name="Percent 4 5 2 2 4 3 3" xfId="38644" xr:uid="{00000000-0005-0000-0000-000032970000}"/>
    <cellStyle name="Percent 4 5 2 2 4 3 3 2" xfId="38645" xr:uid="{00000000-0005-0000-0000-000033970000}"/>
    <cellStyle name="Percent 4 5 2 2 4 3 3 3" xfId="38646" xr:uid="{00000000-0005-0000-0000-000034970000}"/>
    <cellStyle name="Percent 4 5 2 2 4 3 3 4" xfId="38647" xr:uid="{00000000-0005-0000-0000-000035970000}"/>
    <cellStyle name="Percent 4 5 2 2 4 3 4" xfId="38648" xr:uid="{00000000-0005-0000-0000-000036970000}"/>
    <cellStyle name="Percent 4 5 2 2 4 3 5" xfId="38649" xr:uid="{00000000-0005-0000-0000-000037970000}"/>
    <cellStyle name="Percent 4 5 2 2 4 3 6" xfId="38650" xr:uid="{00000000-0005-0000-0000-000038970000}"/>
    <cellStyle name="Percent 4 5 2 2 4 4" xfId="38651" xr:uid="{00000000-0005-0000-0000-000039970000}"/>
    <cellStyle name="Percent 4 5 2 2 4 4 2" xfId="38652" xr:uid="{00000000-0005-0000-0000-00003A970000}"/>
    <cellStyle name="Percent 4 5 2 2 4 4 3" xfId="38653" xr:uid="{00000000-0005-0000-0000-00003B970000}"/>
    <cellStyle name="Percent 4 5 2 2 4 4 4" xfId="38654" xr:uid="{00000000-0005-0000-0000-00003C970000}"/>
    <cellStyle name="Percent 4 5 2 2 4 5" xfId="38655" xr:uid="{00000000-0005-0000-0000-00003D970000}"/>
    <cellStyle name="Percent 4 5 2 2 4 5 2" xfId="38656" xr:uid="{00000000-0005-0000-0000-00003E970000}"/>
    <cellStyle name="Percent 4 5 2 2 4 5 3" xfId="38657" xr:uid="{00000000-0005-0000-0000-00003F970000}"/>
    <cellStyle name="Percent 4 5 2 2 4 5 4" xfId="38658" xr:uid="{00000000-0005-0000-0000-000040970000}"/>
    <cellStyle name="Percent 4 5 2 2 4 6" xfId="38659" xr:uid="{00000000-0005-0000-0000-000041970000}"/>
    <cellStyle name="Percent 4 5 2 2 4 7" xfId="38660" xr:uid="{00000000-0005-0000-0000-000042970000}"/>
    <cellStyle name="Percent 4 5 2 2 4 8" xfId="38661" xr:uid="{00000000-0005-0000-0000-000043970000}"/>
    <cellStyle name="Percent 4 5 2 2 5" xfId="38662" xr:uid="{00000000-0005-0000-0000-000044970000}"/>
    <cellStyle name="Percent 4 5 2 2 5 2" xfId="38663" xr:uid="{00000000-0005-0000-0000-000045970000}"/>
    <cellStyle name="Percent 4 5 2 2 5 2 2" xfId="38664" xr:uid="{00000000-0005-0000-0000-000046970000}"/>
    <cellStyle name="Percent 4 5 2 2 5 2 2 2" xfId="38665" xr:uid="{00000000-0005-0000-0000-000047970000}"/>
    <cellStyle name="Percent 4 5 2 2 5 2 2 3" xfId="38666" xr:uid="{00000000-0005-0000-0000-000048970000}"/>
    <cellStyle name="Percent 4 5 2 2 5 2 2 4" xfId="38667" xr:uid="{00000000-0005-0000-0000-000049970000}"/>
    <cellStyle name="Percent 4 5 2 2 5 2 3" xfId="38668" xr:uid="{00000000-0005-0000-0000-00004A970000}"/>
    <cellStyle name="Percent 4 5 2 2 5 2 3 2" xfId="38669" xr:uid="{00000000-0005-0000-0000-00004B970000}"/>
    <cellStyle name="Percent 4 5 2 2 5 2 3 3" xfId="38670" xr:uid="{00000000-0005-0000-0000-00004C970000}"/>
    <cellStyle name="Percent 4 5 2 2 5 2 3 4" xfId="38671" xr:uid="{00000000-0005-0000-0000-00004D970000}"/>
    <cellStyle name="Percent 4 5 2 2 5 2 4" xfId="38672" xr:uid="{00000000-0005-0000-0000-00004E970000}"/>
    <cellStyle name="Percent 4 5 2 2 5 2 5" xfId="38673" xr:uid="{00000000-0005-0000-0000-00004F970000}"/>
    <cellStyle name="Percent 4 5 2 2 5 2 6" xfId="38674" xr:uid="{00000000-0005-0000-0000-000050970000}"/>
    <cellStyle name="Percent 4 5 2 2 5 3" xfId="38675" xr:uid="{00000000-0005-0000-0000-000051970000}"/>
    <cellStyle name="Percent 4 5 2 2 5 3 2" xfId="38676" xr:uid="{00000000-0005-0000-0000-000052970000}"/>
    <cellStyle name="Percent 4 5 2 2 5 3 2 2" xfId="38677" xr:uid="{00000000-0005-0000-0000-000053970000}"/>
    <cellStyle name="Percent 4 5 2 2 5 3 2 3" xfId="38678" xr:uid="{00000000-0005-0000-0000-000054970000}"/>
    <cellStyle name="Percent 4 5 2 2 5 3 2 4" xfId="38679" xr:uid="{00000000-0005-0000-0000-000055970000}"/>
    <cellStyle name="Percent 4 5 2 2 5 3 3" xfId="38680" xr:uid="{00000000-0005-0000-0000-000056970000}"/>
    <cellStyle name="Percent 4 5 2 2 5 3 3 2" xfId="38681" xr:uid="{00000000-0005-0000-0000-000057970000}"/>
    <cellStyle name="Percent 4 5 2 2 5 3 3 3" xfId="38682" xr:uid="{00000000-0005-0000-0000-000058970000}"/>
    <cellStyle name="Percent 4 5 2 2 5 3 3 4" xfId="38683" xr:uid="{00000000-0005-0000-0000-000059970000}"/>
    <cellStyle name="Percent 4 5 2 2 5 3 4" xfId="38684" xr:uid="{00000000-0005-0000-0000-00005A970000}"/>
    <cellStyle name="Percent 4 5 2 2 5 3 5" xfId="38685" xr:uid="{00000000-0005-0000-0000-00005B970000}"/>
    <cellStyle name="Percent 4 5 2 2 5 3 6" xfId="38686" xr:uid="{00000000-0005-0000-0000-00005C970000}"/>
    <cellStyle name="Percent 4 5 2 2 5 4" xfId="38687" xr:uid="{00000000-0005-0000-0000-00005D970000}"/>
    <cellStyle name="Percent 4 5 2 2 5 4 2" xfId="38688" xr:uid="{00000000-0005-0000-0000-00005E970000}"/>
    <cellStyle name="Percent 4 5 2 2 5 4 3" xfId="38689" xr:uid="{00000000-0005-0000-0000-00005F970000}"/>
    <cellStyle name="Percent 4 5 2 2 5 4 4" xfId="38690" xr:uid="{00000000-0005-0000-0000-000060970000}"/>
    <cellStyle name="Percent 4 5 2 2 5 5" xfId="38691" xr:uid="{00000000-0005-0000-0000-000061970000}"/>
    <cellStyle name="Percent 4 5 2 2 5 5 2" xfId="38692" xr:uid="{00000000-0005-0000-0000-000062970000}"/>
    <cellStyle name="Percent 4 5 2 2 5 5 3" xfId="38693" xr:uid="{00000000-0005-0000-0000-000063970000}"/>
    <cellStyle name="Percent 4 5 2 2 5 5 4" xfId="38694" xr:uid="{00000000-0005-0000-0000-000064970000}"/>
    <cellStyle name="Percent 4 5 2 2 5 6" xfId="38695" xr:uid="{00000000-0005-0000-0000-000065970000}"/>
    <cellStyle name="Percent 4 5 2 2 5 7" xfId="38696" xr:uid="{00000000-0005-0000-0000-000066970000}"/>
    <cellStyle name="Percent 4 5 2 2 5 8" xfId="38697" xr:uid="{00000000-0005-0000-0000-000067970000}"/>
    <cellStyle name="Percent 4 5 2 2 6" xfId="38698" xr:uid="{00000000-0005-0000-0000-000068970000}"/>
    <cellStyle name="Percent 4 5 2 2 6 2" xfId="38699" xr:uid="{00000000-0005-0000-0000-000069970000}"/>
    <cellStyle name="Percent 4 5 2 2 6 2 2" xfId="38700" xr:uid="{00000000-0005-0000-0000-00006A970000}"/>
    <cellStyle name="Percent 4 5 2 2 6 2 3" xfId="38701" xr:uid="{00000000-0005-0000-0000-00006B970000}"/>
    <cellStyle name="Percent 4 5 2 2 6 2 4" xfId="38702" xr:uid="{00000000-0005-0000-0000-00006C970000}"/>
    <cellStyle name="Percent 4 5 2 2 6 3" xfId="38703" xr:uid="{00000000-0005-0000-0000-00006D970000}"/>
    <cellStyle name="Percent 4 5 2 2 6 3 2" xfId="38704" xr:uid="{00000000-0005-0000-0000-00006E970000}"/>
    <cellStyle name="Percent 4 5 2 2 6 3 3" xfId="38705" xr:uid="{00000000-0005-0000-0000-00006F970000}"/>
    <cellStyle name="Percent 4 5 2 2 6 3 4" xfId="38706" xr:uid="{00000000-0005-0000-0000-000070970000}"/>
    <cellStyle name="Percent 4 5 2 2 6 4" xfId="38707" xr:uid="{00000000-0005-0000-0000-000071970000}"/>
    <cellStyle name="Percent 4 5 2 2 6 5" xfId="38708" xr:uid="{00000000-0005-0000-0000-000072970000}"/>
    <cellStyle name="Percent 4 5 2 2 6 6" xfId="38709" xr:uid="{00000000-0005-0000-0000-000073970000}"/>
    <cellStyle name="Percent 4 5 2 2 7" xfId="38710" xr:uid="{00000000-0005-0000-0000-000074970000}"/>
    <cellStyle name="Percent 4 5 2 2 7 2" xfId="38711" xr:uid="{00000000-0005-0000-0000-000075970000}"/>
    <cellStyle name="Percent 4 5 2 2 7 2 2" xfId="38712" xr:uid="{00000000-0005-0000-0000-000076970000}"/>
    <cellStyle name="Percent 4 5 2 2 7 2 3" xfId="38713" xr:uid="{00000000-0005-0000-0000-000077970000}"/>
    <cellStyle name="Percent 4 5 2 2 7 2 4" xfId="38714" xr:uid="{00000000-0005-0000-0000-000078970000}"/>
    <cellStyle name="Percent 4 5 2 2 7 3" xfId="38715" xr:uid="{00000000-0005-0000-0000-000079970000}"/>
    <cellStyle name="Percent 4 5 2 2 7 3 2" xfId="38716" xr:uid="{00000000-0005-0000-0000-00007A970000}"/>
    <cellStyle name="Percent 4 5 2 2 7 3 3" xfId="38717" xr:uid="{00000000-0005-0000-0000-00007B970000}"/>
    <cellStyle name="Percent 4 5 2 2 7 3 4" xfId="38718" xr:uid="{00000000-0005-0000-0000-00007C970000}"/>
    <cellStyle name="Percent 4 5 2 2 7 4" xfId="38719" xr:uid="{00000000-0005-0000-0000-00007D970000}"/>
    <cellStyle name="Percent 4 5 2 2 7 5" xfId="38720" xr:uid="{00000000-0005-0000-0000-00007E970000}"/>
    <cellStyle name="Percent 4 5 2 2 7 6" xfId="38721" xr:uid="{00000000-0005-0000-0000-00007F970000}"/>
    <cellStyle name="Percent 4 5 2 2 8" xfId="38722" xr:uid="{00000000-0005-0000-0000-000080970000}"/>
    <cellStyle name="Percent 4 5 2 2 8 2" xfId="38723" xr:uid="{00000000-0005-0000-0000-000081970000}"/>
    <cellStyle name="Percent 4 5 2 2 8 3" xfId="38724" xr:uid="{00000000-0005-0000-0000-000082970000}"/>
    <cellStyle name="Percent 4 5 2 2 8 4" xfId="38725" xr:uid="{00000000-0005-0000-0000-000083970000}"/>
    <cellStyle name="Percent 4 5 2 2 9" xfId="38726" xr:uid="{00000000-0005-0000-0000-000084970000}"/>
    <cellStyle name="Percent 4 5 2 2 9 2" xfId="38727" xr:uid="{00000000-0005-0000-0000-000085970000}"/>
    <cellStyle name="Percent 4 5 2 2 9 3" xfId="38728" xr:uid="{00000000-0005-0000-0000-000086970000}"/>
    <cellStyle name="Percent 4 5 2 2 9 4" xfId="38729" xr:uid="{00000000-0005-0000-0000-000087970000}"/>
    <cellStyle name="Percent 4 5 2 3" xfId="38730" xr:uid="{00000000-0005-0000-0000-000088970000}"/>
    <cellStyle name="Percent 4 5 2 3 10" xfId="38731" xr:uid="{00000000-0005-0000-0000-000089970000}"/>
    <cellStyle name="Percent 4 5 2 3 2" xfId="38732" xr:uid="{00000000-0005-0000-0000-00008A970000}"/>
    <cellStyle name="Percent 4 5 2 3 2 2" xfId="38733" xr:uid="{00000000-0005-0000-0000-00008B970000}"/>
    <cellStyle name="Percent 4 5 2 3 2 2 2" xfId="38734" xr:uid="{00000000-0005-0000-0000-00008C970000}"/>
    <cellStyle name="Percent 4 5 2 3 2 2 2 2" xfId="38735" xr:uid="{00000000-0005-0000-0000-00008D970000}"/>
    <cellStyle name="Percent 4 5 2 3 2 2 2 3" xfId="38736" xr:uid="{00000000-0005-0000-0000-00008E970000}"/>
    <cellStyle name="Percent 4 5 2 3 2 2 2 4" xfId="38737" xr:uid="{00000000-0005-0000-0000-00008F970000}"/>
    <cellStyle name="Percent 4 5 2 3 2 2 3" xfId="38738" xr:uid="{00000000-0005-0000-0000-000090970000}"/>
    <cellStyle name="Percent 4 5 2 3 2 2 3 2" xfId="38739" xr:uid="{00000000-0005-0000-0000-000091970000}"/>
    <cellStyle name="Percent 4 5 2 3 2 2 3 3" xfId="38740" xr:uid="{00000000-0005-0000-0000-000092970000}"/>
    <cellStyle name="Percent 4 5 2 3 2 2 3 4" xfId="38741" xr:uid="{00000000-0005-0000-0000-000093970000}"/>
    <cellStyle name="Percent 4 5 2 3 2 2 4" xfId="38742" xr:uid="{00000000-0005-0000-0000-000094970000}"/>
    <cellStyle name="Percent 4 5 2 3 2 2 5" xfId="38743" xr:uid="{00000000-0005-0000-0000-000095970000}"/>
    <cellStyle name="Percent 4 5 2 3 2 2 6" xfId="38744" xr:uid="{00000000-0005-0000-0000-000096970000}"/>
    <cellStyle name="Percent 4 5 2 3 2 3" xfId="38745" xr:uid="{00000000-0005-0000-0000-000097970000}"/>
    <cellStyle name="Percent 4 5 2 3 2 3 2" xfId="38746" xr:uid="{00000000-0005-0000-0000-000098970000}"/>
    <cellStyle name="Percent 4 5 2 3 2 3 2 2" xfId="38747" xr:uid="{00000000-0005-0000-0000-000099970000}"/>
    <cellStyle name="Percent 4 5 2 3 2 3 2 3" xfId="38748" xr:uid="{00000000-0005-0000-0000-00009A970000}"/>
    <cellStyle name="Percent 4 5 2 3 2 3 2 4" xfId="38749" xr:uid="{00000000-0005-0000-0000-00009B970000}"/>
    <cellStyle name="Percent 4 5 2 3 2 3 3" xfId="38750" xr:uid="{00000000-0005-0000-0000-00009C970000}"/>
    <cellStyle name="Percent 4 5 2 3 2 3 3 2" xfId="38751" xr:uid="{00000000-0005-0000-0000-00009D970000}"/>
    <cellStyle name="Percent 4 5 2 3 2 3 3 3" xfId="38752" xr:uid="{00000000-0005-0000-0000-00009E970000}"/>
    <cellStyle name="Percent 4 5 2 3 2 3 3 4" xfId="38753" xr:uid="{00000000-0005-0000-0000-00009F970000}"/>
    <cellStyle name="Percent 4 5 2 3 2 3 4" xfId="38754" xr:uid="{00000000-0005-0000-0000-0000A0970000}"/>
    <cellStyle name="Percent 4 5 2 3 2 3 5" xfId="38755" xr:uid="{00000000-0005-0000-0000-0000A1970000}"/>
    <cellStyle name="Percent 4 5 2 3 2 3 6" xfId="38756" xr:uid="{00000000-0005-0000-0000-0000A2970000}"/>
    <cellStyle name="Percent 4 5 2 3 2 4" xfId="38757" xr:uid="{00000000-0005-0000-0000-0000A3970000}"/>
    <cellStyle name="Percent 4 5 2 3 2 4 2" xfId="38758" xr:uid="{00000000-0005-0000-0000-0000A4970000}"/>
    <cellStyle name="Percent 4 5 2 3 2 4 3" xfId="38759" xr:uid="{00000000-0005-0000-0000-0000A5970000}"/>
    <cellStyle name="Percent 4 5 2 3 2 4 4" xfId="38760" xr:uid="{00000000-0005-0000-0000-0000A6970000}"/>
    <cellStyle name="Percent 4 5 2 3 2 5" xfId="38761" xr:uid="{00000000-0005-0000-0000-0000A7970000}"/>
    <cellStyle name="Percent 4 5 2 3 2 5 2" xfId="38762" xr:uid="{00000000-0005-0000-0000-0000A8970000}"/>
    <cellStyle name="Percent 4 5 2 3 2 5 3" xfId="38763" xr:uid="{00000000-0005-0000-0000-0000A9970000}"/>
    <cellStyle name="Percent 4 5 2 3 2 5 4" xfId="38764" xr:uid="{00000000-0005-0000-0000-0000AA970000}"/>
    <cellStyle name="Percent 4 5 2 3 2 6" xfId="38765" xr:uid="{00000000-0005-0000-0000-0000AB970000}"/>
    <cellStyle name="Percent 4 5 2 3 2 7" xfId="38766" xr:uid="{00000000-0005-0000-0000-0000AC970000}"/>
    <cellStyle name="Percent 4 5 2 3 2 8" xfId="38767" xr:uid="{00000000-0005-0000-0000-0000AD970000}"/>
    <cellStyle name="Percent 4 5 2 3 3" xfId="38768" xr:uid="{00000000-0005-0000-0000-0000AE970000}"/>
    <cellStyle name="Percent 4 5 2 3 3 2" xfId="38769" xr:uid="{00000000-0005-0000-0000-0000AF970000}"/>
    <cellStyle name="Percent 4 5 2 3 3 2 2" xfId="38770" xr:uid="{00000000-0005-0000-0000-0000B0970000}"/>
    <cellStyle name="Percent 4 5 2 3 3 2 2 2" xfId="38771" xr:uid="{00000000-0005-0000-0000-0000B1970000}"/>
    <cellStyle name="Percent 4 5 2 3 3 2 2 3" xfId="38772" xr:uid="{00000000-0005-0000-0000-0000B2970000}"/>
    <cellStyle name="Percent 4 5 2 3 3 2 2 4" xfId="38773" xr:uid="{00000000-0005-0000-0000-0000B3970000}"/>
    <cellStyle name="Percent 4 5 2 3 3 2 3" xfId="38774" xr:uid="{00000000-0005-0000-0000-0000B4970000}"/>
    <cellStyle name="Percent 4 5 2 3 3 2 3 2" xfId="38775" xr:uid="{00000000-0005-0000-0000-0000B5970000}"/>
    <cellStyle name="Percent 4 5 2 3 3 2 3 3" xfId="38776" xr:uid="{00000000-0005-0000-0000-0000B6970000}"/>
    <cellStyle name="Percent 4 5 2 3 3 2 3 4" xfId="38777" xr:uid="{00000000-0005-0000-0000-0000B7970000}"/>
    <cellStyle name="Percent 4 5 2 3 3 2 4" xfId="38778" xr:uid="{00000000-0005-0000-0000-0000B8970000}"/>
    <cellStyle name="Percent 4 5 2 3 3 2 5" xfId="38779" xr:uid="{00000000-0005-0000-0000-0000B9970000}"/>
    <cellStyle name="Percent 4 5 2 3 3 2 6" xfId="38780" xr:uid="{00000000-0005-0000-0000-0000BA970000}"/>
    <cellStyle name="Percent 4 5 2 3 3 3" xfId="38781" xr:uid="{00000000-0005-0000-0000-0000BB970000}"/>
    <cellStyle name="Percent 4 5 2 3 3 3 2" xfId="38782" xr:uid="{00000000-0005-0000-0000-0000BC970000}"/>
    <cellStyle name="Percent 4 5 2 3 3 3 2 2" xfId="38783" xr:uid="{00000000-0005-0000-0000-0000BD970000}"/>
    <cellStyle name="Percent 4 5 2 3 3 3 2 3" xfId="38784" xr:uid="{00000000-0005-0000-0000-0000BE970000}"/>
    <cellStyle name="Percent 4 5 2 3 3 3 2 4" xfId="38785" xr:uid="{00000000-0005-0000-0000-0000BF970000}"/>
    <cellStyle name="Percent 4 5 2 3 3 3 3" xfId="38786" xr:uid="{00000000-0005-0000-0000-0000C0970000}"/>
    <cellStyle name="Percent 4 5 2 3 3 3 3 2" xfId="38787" xr:uid="{00000000-0005-0000-0000-0000C1970000}"/>
    <cellStyle name="Percent 4 5 2 3 3 3 3 3" xfId="38788" xr:uid="{00000000-0005-0000-0000-0000C2970000}"/>
    <cellStyle name="Percent 4 5 2 3 3 3 3 4" xfId="38789" xr:uid="{00000000-0005-0000-0000-0000C3970000}"/>
    <cellStyle name="Percent 4 5 2 3 3 3 4" xfId="38790" xr:uid="{00000000-0005-0000-0000-0000C4970000}"/>
    <cellStyle name="Percent 4 5 2 3 3 3 5" xfId="38791" xr:uid="{00000000-0005-0000-0000-0000C5970000}"/>
    <cellStyle name="Percent 4 5 2 3 3 3 6" xfId="38792" xr:uid="{00000000-0005-0000-0000-0000C6970000}"/>
    <cellStyle name="Percent 4 5 2 3 3 4" xfId="38793" xr:uid="{00000000-0005-0000-0000-0000C7970000}"/>
    <cellStyle name="Percent 4 5 2 3 3 4 2" xfId="38794" xr:uid="{00000000-0005-0000-0000-0000C8970000}"/>
    <cellStyle name="Percent 4 5 2 3 3 4 3" xfId="38795" xr:uid="{00000000-0005-0000-0000-0000C9970000}"/>
    <cellStyle name="Percent 4 5 2 3 3 4 4" xfId="38796" xr:uid="{00000000-0005-0000-0000-0000CA970000}"/>
    <cellStyle name="Percent 4 5 2 3 3 5" xfId="38797" xr:uid="{00000000-0005-0000-0000-0000CB970000}"/>
    <cellStyle name="Percent 4 5 2 3 3 5 2" xfId="38798" xr:uid="{00000000-0005-0000-0000-0000CC970000}"/>
    <cellStyle name="Percent 4 5 2 3 3 5 3" xfId="38799" xr:uid="{00000000-0005-0000-0000-0000CD970000}"/>
    <cellStyle name="Percent 4 5 2 3 3 5 4" xfId="38800" xr:uid="{00000000-0005-0000-0000-0000CE970000}"/>
    <cellStyle name="Percent 4 5 2 3 3 6" xfId="38801" xr:uid="{00000000-0005-0000-0000-0000CF970000}"/>
    <cellStyle name="Percent 4 5 2 3 3 7" xfId="38802" xr:uid="{00000000-0005-0000-0000-0000D0970000}"/>
    <cellStyle name="Percent 4 5 2 3 3 8" xfId="38803" xr:uid="{00000000-0005-0000-0000-0000D1970000}"/>
    <cellStyle name="Percent 4 5 2 3 4" xfId="38804" xr:uid="{00000000-0005-0000-0000-0000D2970000}"/>
    <cellStyle name="Percent 4 5 2 3 4 2" xfId="38805" xr:uid="{00000000-0005-0000-0000-0000D3970000}"/>
    <cellStyle name="Percent 4 5 2 3 4 2 2" xfId="38806" xr:uid="{00000000-0005-0000-0000-0000D4970000}"/>
    <cellStyle name="Percent 4 5 2 3 4 2 3" xfId="38807" xr:uid="{00000000-0005-0000-0000-0000D5970000}"/>
    <cellStyle name="Percent 4 5 2 3 4 2 4" xfId="38808" xr:uid="{00000000-0005-0000-0000-0000D6970000}"/>
    <cellStyle name="Percent 4 5 2 3 4 3" xfId="38809" xr:uid="{00000000-0005-0000-0000-0000D7970000}"/>
    <cellStyle name="Percent 4 5 2 3 4 3 2" xfId="38810" xr:uid="{00000000-0005-0000-0000-0000D8970000}"/>
    <cellStyle name="Percent 4 5 2 3 4 3 3" xfId="38811" xr:uid="{00000000-0005-0000-0000-0000D9970000}"/>
    <cellStyle name="Percent 4 5 2 3 4 3 4" xfId="38812" xr:uid="{00000000-0005-0000-0000-0000DA970000}"/>
    <cellStyle name="Percent 4 5 2 3 4 4" xfId="38813" xr:uid="{00000000-0005-0000-0000-0000DB970000}"/>
    <cellStyle name="Percent 4 5 2 3 4 5" xfId="38814" xr:uid="{00000000-0005-0000-0000-0000DC970000}"/>
    <cellStyle name="Percent 4 5 2 3 4 6" xfId="38815" xr:uid="{00000000-0005-0000-0000-0000DD970000}"/>
    <cellStyle name="Percent 4 5 2 3 5" xfId="38816" xr:uid="{00000000-0005-0000-0000-0000DE970000}"/>
    <cellStyle name="Percent 4 5 2 3 5 2" xfId="38817" xr:uid="{00000000-0005-0000-0000-0000DF970000}"/>
    <cellStyle name="Percent 4 5 2 3 5 2 2" xfId="38818" xr:uid="{00000000-0005-0000-0000-0000E0970000}"/>
    <cellStyle name="Percent 4 5 2 3 5 2 3" xfId="38819" xr:uid="{00000000-0005-0000-0000-0000E1970000}"/>
    <cellStyle name="Percent 4 5 2 3 5 2 4" xfId="38820" xr:uid="{00000000-0005-0000-0000-0000E2970000}"/>
    <cellStyle name="Percent 4 5 2 3 5 3" xfId="38821" xr:uid="{00000000-0005-0000-0000-0000E3970000}"/>
    <cellStyle name="Percent 4 5 2 3 5 3 2" xfId="38822" xr:uid="{00000000-0005-0000-0000-0000E4970000}"/>
    <cellStyle name="Percent 4 5 2 3 5 3 3" xfId="38823" xr:uid="{00000000-0005-0000-0000-0000E5970000}"/>
    <cellStyle name="Percent 4 5 2 3 5 3 4" xfId="38824" xr:uid="{00000000-0005-0000-0000-0000E6970000}"/>
    <cellStyle name="Percent 4 5 2 3 5 4" xfId="38825" xr:uid="{00000000-0005-0000-0000-0000E7970000}"/>
    <cellStyle name="Percent 4 5 2 3 5 5" xfId="38826" xr:uid="{00000000-0005-0000-0000-0000E8970000}"/>
    <cellStyle name="Percent 4 5 2 3 5 6" xfId="38827" xr:uid="{00000000-0005-0000-0000-0000E9970000}"/>
    <cellStyle name="Percent 4 5 2 3 6" xfId="38828" xr:uid="{00000000-0005-0000-0000-0000EA970000}"/>
    <cellStyle name="Percent 4 5 2 3 6 2" xfId="38829" xr:uid="{00000000-0005-0000-0000-0000EB970000}"/>
    <cellStyle name="Percent 4 5 2 3 6 3" xfId="38830" xr:uid="{00000000-0005-0000-0000-0000EC970000}"/>
    <cellStyle name="Percent 4 5 2 3 6 4" xfId="38831" xr:uid="{00000000-0005-0000-0000-0000ED970000}"/>
    <cellStyle name="Percent 4 5 2 3 7" xfId="38832" xr:uid="{00000000-0005-0000-0000-0000EE970000}"/>
    <cellStyle name="Percent 4 5 2 3 7 2" xfId="38833" xr:uid="{00000000-0005-0000-0000-0000EF970000}"/>
    <cellStyle name="Percent 4 5 2 3 7 3" xfId="38834" xr:uid="{00000000-0005-0000-0000-0000F0970000}"/>
    <cellStyle name="Percent 4 5 2 3 7 4" xfId="38835" xr:uid="{00000000-0005-0000-0000-0000F1970000}"/>
    <cellStyle name="Percent 4 5 2 3 8" xfId="38836" xr:uid="{00000000-0005-0000-0000-0000F2970000}"/>
    <cellStyle name="Percent 4 5 2 3 9" xfId="38837" xr:uid="{00000000-0005-0000-0000-0000F3970000}"/>
    <cellStyle name="Percent 4 5 2 4" xfId="38838" xr:uid="{00000000-0005-0000-0000-0000F4970000}"/>
    <cellStyle name="Percent 4 5 2 4 2" xfId="38839" xr:uid="{00000000-0005-0000-0000-0000F5970000}"/>
    <cellStyle name="Percent 4 5 2 4 2 2" xfId="38840" xr:uid="{00000000-0005-0000-0000-0000F6970000}"/>
    <cellStyle name="Percent 4 5 2 4 2 2 2" xfId="38841" xr:uid="{00000000-0005-0000-0000-0000F7970000}"/>
    <cellStyle name="Percent 4 5 2 4 2 2 3" xfId="38842" xr:uid="{00000000-0005-0000-0000-0000F8970000}"/>
    <cellStyle name="Percent 4 5 2 4 2 2 4" xfId="38843" xr:uid="{00000000-0005-0000-0000-0000F9970000}"/>
    <cellStyle name="Percent 4 5 2 4 2 3" xfId="38844" xr:uid="{00000000-0005-0000-0000-0000FA970000}"/>
    <cellStyle name="Percent 4 5 2 4 2 3 2" xfId="38845" xr:uid="{00000000-0005-0000-0000-0000FB970000}"/>
    <cellStyle name="Percent 4 5 2 4 2 3 3" xfId="38846" xr:uid="{00000000-0005-0000-0000-0000FC970000}"/>
    <cellStyle name="Percent 4 5 2 4 2 3 4" xfId="38847" xr:uid="{00000000-0005-0000-0000-0000FD970000}"/>
    <cellStyle name="Percent 4 5 2 4 2 4" xfId="38848" xr:uid="{00000000-0005-0000-0000-0000FE970000}"/>
    <cellStyle name="Percent 4 5 2 4 2 5" xfId="38849" xr:uid="{00000000-0005-0000-0000-0000FF970000}"/>
    <cellStyle name="Percent 4 5 2 4 2 6" xfId="38850" xr:uid="{00000000-0005-0000-0000-000000980000}"/>
    <cellStyle name="Percent 4 5 2 4 3" xfId="38851" xr:uid="{00000000-0005-0000-0000-000001980000}"/>
    <cellStyle name="Percent 4 5 2 4 3 2" xfId="38852" xr:uid="{00000000-0005-0000-0000-000002980000}"/>
    <cellStyle name="Percent 4 5 2 4 3 2 2" xfId="38853" xr:uid="{00000000-0005-0000-0000-000003980000}"/>
    <cellStyle name="Percent 4 5 2 4 3 2 3" xfId="38854" xr:uid="{00000000-0005-0000-0000-000004980000}"/>
    <cellStyle name="Percent 4 5 2 4 3 2 4" xfId="38855" xr:uid="{00000000-0005-0000-0000-000005980000}"/>
    <cellStyle name="Percent 4 5 2 4 3 3" xfId="38856" xr:uid="{00000000-0005-0000-0000-000006980000}"/>
    <cellStyle name="Percent 4 5 2 4 3 3 2" xfId="38857" xr:uid="{00000000-0005-0000-0000-000007980000}"/>
    <cellStyle name="Percent 4 5 2 4 3 3 3" xfId="38858" xr:uid="{00000000-0005-0000-0000-000008980000}"/>
    <cellStyle name="Percent 4 5 2 4 3 3 4" xfId="38859" xr:uid="{00000000-0005-0000-0000-000009980000}"/>
    <cellStyle name="Percent 4 5 2 4 3 4" xfId="38860" xr:uid="{00000000-0005-0000-0000-00000A980000}"/>
    <cellStyle name="Percent 4 5 2 4 3 5" xfId="38861" xr:uid="{00000000-0005-0000-0000-00000B980000}"/>
    <cellStyle name="Percent 4 5 2 4 3 6" xfId="38862" xr:uid="{00000000-0005-0000-0000-00000C980000}"/>
    <cellStyle name="Percent 4 5 2 4 4" xfId="38863" xr:uid="{00000000-0005-0000-0000-00000D980000}"/>
    <cellStyle name="Percent 4 5 2 4 4 2" xfId="38864" xr:uid="{00000000-0005-0000-0000-00000E980000}"/>
    <cellStyle name="Percent 4 5 2 4 4 3" xfId="38865" xr:uid="{00000000-0005-0000-0000-00000F980000}"/>
    <cellStyle name="Percent 4 5 2 4 4 4" xfId="38866" xr:uid="{00000000-0005-0000-0000-000010980000}"/>
    <cellStyle name="Percent 4 5 2 4 5" xfId="38867" xr:uid="{00000000-0005-0000-0000-000011980000}"/>
    <cellStyle name="Percent 4 5 2 4 5 2" xfId="38868" xr:uid="{00000000-0005-0000-0000-000012980000}"/>
    <cellStyle name="Percent 4 5 2 4 5 3" xfId="38869" xr:uid="{00000000-0005-0000-0000-000013980000}"/>
    <cellStyle name="Percent 4 5 2 4 5 4" xfId="38870" xr:uid="{00000000-0005-0000-0000-000014980000}"/>
    <cellStyle name="Percent 4 5 2 4 6" xfId="38871" xr:uid="{00000000-0005-0000-0000-000015980000}"/>
    <cellStyle name="Percent 4 5 2 4 7" xfId="38872" xr:uid="{00000000-0005-0000-0000-000016980000}"/>
    <cellStyle name="Percent 4 5 2 4 8" xfId="38873" xr:uid="{00000000-0005-0000-0000-000017980000}"/>
    <cellStyle name="Percent 4 5 2 5" xfId="38874" xr:uid="{00000000-0005-0000-0000-000018980000}"/>
    <cellStyle name="Percent 4 5 2 5 2" xfId="38875" xr:uid="{00000000-0005-0000-0000-000019980000}"/>
    <cellStyle name="Percent 4 5 2 5 2 2" xfId="38876" xr:uid="{00000000-0005-0000-0000-00001A980000}"/>
    <cellStyle name="Percent 4 5 2 5 2 2 2" xfId="38877" xr:uid="{00000000-0005-0000-0000-00001B980000}"/>
    <cellStyle name="Percent 4 5 2 5 2 2 3" xfId="38878" xr:uid="{00000000-0005-0000-0000-00001C980000}"/>
    <cellStyle name="Percent 4 5 2 5 2 2 4" xfId="38879" xr:uid="{00000000-0005-0000-0000-00001D980000}"/>
    <cellStyle name="Percent 4 5 2 5 2 3" xfId="38880" xr:uid="{00000000-0005-0000-0000-00001E980000}"/>
    <cellStyle name="Percent 4 5 2 5 2 3 2" xfId="38881" xr:uid="{00000000-0005-0000-0000-00001F980000}"/>
    <cellStyle name="Percent 4 5 2 5 2 3 3" xfId="38882" xr:uid="{00000000-0005-0000-0000-000020980000}"/>
    <cellStyle name="Percent 4 5 2 5 2 3 4" xfId="38883" xr:uid="{00000000-0005-0000-0000-000021980000}"/>
    <cellStyle name="Percent 4 5 2 5 2 4" xfId="38884" xr:uid="{00000000-0005-0000-0000-000022980000}"/>
    <cellStyle name="Percent 4 5 2 5 2 5" xfId="38885" xr:uid="{00000000-0005-0000-0000-000023980000}"/>
    <cellStyle name="Percent 4 5 2 5 2 6" xfId="38886" xr:uid="{00000000-0005-0000-0000-000024980000}"/>
    <cellStyle name="Percent 4 5 2 5 3" xfId="38887" xr:uid="{00000000-0005-0000-0000-000025980000}"/>
    <cellStyle name="Percent 4 5 2 5 3 2" xfId="38888" xr:uid="{00000000-0005-0000-0000-000026980000}"/>
    <cellStyle name="Percent 4 5 2 5 3 2 2" xfId="38889" xr:uid="{00000000-0005-0000-0000-000027980000}"/>
    <cellStyle name="Percent 4 5 2 5 3 2 3" xfId="38890" xr:uid="{00000000-0005-0000-0000-000028980000}"/>
    <cellStyle name="Percent 4 5 2 5 3 2 4" xfId="38891" xr:uid="{00000000-0005-0000-0000-000029980000}"/>
    <cellStyle name="Percent 4 5 2 5 3 3" xfId="38892" xr:uid="{00000000-0005-0000-0000-00002A980000}"/>
    <cellStyle name="Percent 4 5 2 5 3 3 2" xfId="38893" xr:uid="{00000000-0005-0000-0000-00002B980000}"/>
    <cellStyle name="Percent 4 5 2 5 3 3 3" xfId="38894" xr:uid="{00000000-0005-0000-0000-00002C980000}"/>
    <cellStyle name="Percent 4 5 2 5 3 3 4" xfId="38895" xr:uid="{00000000-0005-0000-0000-00002D980000}"/>
    <cellStyle name="Percent 4 5 2 5 3 4" xfId="38896" xr:uid="{00000000-0005-0000-0000-00002E980000}"/>
    <cellStyle name="Percent 4 5 2 5 3 5" xfId="38897" xr:uid="{00000000-0005-0000-0000-00002F980000}"/>
    <cellStyle name="Percent 4 5 2 5 3 6" xfId="38898" xr:uid="{00000000-0005-0000-0000-000030980000}"/>
    <cellStyle name="Percent 4 5 2 5 4" xfId="38899" xr:uid="{00000000-0005-0000-0000-000031980000}"/>
    <cellStyle name="Percent 4 5 2 5 4 2" xfId="38900" xr:uid="{00000000-0005-0000-0000-000032980000}"/>
    <cellStyle name="Percent 4 5 2 5 4 3" xfId="38901" xr:uid="{00000000-0005-0000-0000-000033980000}"/>
    <cellStyle name="Percent 4 5 2 5 4 4" xfId="38902" xr:uid="{00000000-0005-0000-0000-000034980000}"/>
    <cellStyle name="Percent 4 5 2 5 5" xfId="38903" xr:uid="{00000000-0005-0000-0000-000035980000}"/>
    <cellStyle name="Percent 4 5 2 5 5 2" xfId="38904" xr:uid="{00000000-0005-0000-0000-000036980000}"/>
    <cellStyle name="Percent 4 5 2 5 5 3" xfId="38905" xr:uid="{00000000-0005-0000-0000-000037980000}"/>
    <cellStyle name="Percent 4 5 2 5 5 4" xfId="38906" xr:uid="{00000000-0005-0000-0000-000038980000}"/>
    <cellStyle name="Percent 4 5 2 5 6" xfId="38907" xr:uid="{00000000-0005-0000-0000-000039980000}"/>
    <cellStyle name="Percent 4 5 2 5 7" xfId="38908" xr:uid="{00000000-0005-0000-0000-00003A980000}"/>
    <cellStyle name="Percent 4 5 2 5 8" xfId="38909" xr:uid="{00000000-0005-0000-0000-00003B980000}"/>
    <cellStyle name="Percent 4 5 2 6" xfId="38910" xr:uid="{00000000-0005-0000-0000-00003C980000}"/>
    <cellStyle name="Percent 4 5 2 6 2" xfId="38911" xr:uid="{00000000-0005-0000-0000-00003D980000}"/>
    <cellStyle name="Percent 4 5 2 6 2 2" xfId="38912" xr:uid="{00000000-0005-0000-0000-00003E980000}"/>
    <cellStyle name="Percent 4 5 2 6 2 2 2" xfId="38913" xr:uid="{00000000-0005-0000-0000-00003F980000}"/>
    <cellStyle name="Percent 4 5 2 6 2 2 3" xfId="38914" xr:uid="{00000000-0005-0000-0000-000040980000}"/>
    <cellStyle name="Percent 4 5 2 6 2 2 4" xfId="38915" xr:uid="{00000000-0005-0000-0000-000041980000}"/>
    <cellStyle name="Percent 4 5 2 6 2 3" xfId="38916" xr:uid="{00000000-0005-0000-0000-000042980000}"/>
    <cellStyle name="Percent 4 5 2 6 2 3 2" xfId="38917" xr:uid="{00000000-0005-0000-0000-000043980000}"/>
    <cellStyle name="Percent 4 5 2 6 2 3 3" xfId="38918" xr:uid="{00000000-0005-0000-0000-000044980000}"/>
    <cellStyle name="Percent 4 5 2 6 2 3 4" xfId="38919" xr:uid="{00000000-0005-0000-0000-000045980000}"/>
    <cellStyle name="Percent 4 5 2 6 2 4" xfId="38920" xr:uid="{00000000-0005-0000-0000-000046980000}"/>
    <cellStyle name="Percent 4 5 2 6 2 5" xfId="38921" xr:uid="{00000000-0005-0000-0000-000047980000}"/>
    <cellStyle name="Percent 4 5 2 6 2 6" xfId="38922" xr:uid="{00000000-0005-0000-0000-000048980000}"/>
    <cellStyle name="Percent 4 5 2 6 3" xfId="38923" xr:uid="{00000000-0005-0000-0000-000049980000}"/>
    <cellStyle name="Percent 4 5 2 6 3 2" xfId="38924" xr:uid="{00000000-0005-0000-0000-00004A980000}"/>
    <cellStyle name="Percent 4 5 2 6 3 2 2" xfId="38925" xr:uid="{00000000-0005-0000-0000-00004B980000}"/>
    <cellStyle name="Percent 4 5 2 6 3 2 3" xfId="38926" xr:uid="{00000000-0005-0000-0000-00004C980000}"/>
    <cellStyle name="Percent 4 5 2 6 3 2 4" xfId="38927" xr:uid="{00000000-0005-0000-0000-00004D980000}"/>
    <cellStyle name="Percent 4 5 2 6 3 3" xfId="38928" xr:uid="{00000000-0005-0000-0000-00004E980000}"/>
    <cellStyle name="Percent 4 5 2 6 3 3 2" xfId="38929" xr:uid="{00000000-0005-0000-0000-00004F980000}"/>
    <cellStyle name="Percent 4 5 2 6 3 3 3" xfId="38930" xr:uid="{00000000-0005-0000-0000-000050980000}"/>
    <cellStyle name="Percent 4 5 2 6 3 3 4" xfId="38931" xr:uid="{00000000-0005-0000-0000-000051980000}"/>
    <cellStyle name="Percent 4 5 2 6 3 4" xfId="38932" xr:uid="{00000000-0005-0000-0000-000052980000}"/>
    <cellStyle name="Percent 4 5 2 6 3 5" xfId="38933" xr:uid="{00000000-0005-0000-0000-000053980000}"/>
    <cellStyle name="Percent 4 5 2 6 3 6" xfId="38934" xr:uid="{00000000-0005-0000-0000-000054980000}"/>
    <cellStyle name="Percent 4 5 2 6 4" xfId="38935" xr:uid="{00000000-0005-0000-0000-000055980000}"/>
    <cellStyle name="Percent 4 5 2 6 4 2" xfId="38936" xr:uid="{00000000-0005-0000-0000-000056980000}"/>
    <cellStyle name="Percent 4 5 2 6 4 3" xfId="38937" xr:uid="{00000000-0005-0000-0000-000057980000}"/>
    <cellStyle name="Percent 4 5 2 6 4 4" xfId="38938" xr:uid="{00000000-0005-0000-0000-000058980000}"/>
    <cellStyle name="Percent 4 5 2 6 5" xfId="38939" xr:uid="{00000000-0005-0000-0000-000059980000}"/>
    <cellStyle name="Percent 4 5 2 6 5 2" xfId="38940" xr:uid="{00000000-0005-0000-0000-00005A980000}"/>
    <cellStyle name="Percent 4 5 2 6 5 3" xfId="38941" xr:uid="{00000000-0005-0000-0000-00005B980000}"/>
    <cellStyle name="Percent 4 5 2 6 5 4" xfId="38942" xr:uid="{00000000-0005-0000-0000-00005C980000}"/>
    <cellStyle name="Percent 4 5 2 6 6" xfId="38943" xr:uid="{00000000-0005-0000-0000-00005D980000}"/>
    <cellStyle name="Percent 4 5 2 6 7" xfId="38944" xr:uid="{00000000-0005-0000-0000-00005E980000}"/>
    <cellStyle name="Percent 4 5 2 6 8" xfId="38945" xr:uid="{00000000-0005-0000-0000-00005F980000}"/>
    <cellStyle name="Percent 4 5 2 7" xfId="38946" xr:uid="{00000000-0005-0000-0000-000060980000}"/>
    <cellStyle name="Percent 4 5 2 7 2" xfId="38947" xr:uid="{00000000-0005-0000-0000-000061980000}"/>
    <cellStyle name="Percent 4 5 2 7 2 2" xfId="38948" xr:uid="{00000000-0005-0000-0000-000062980000}"/>
    <cellStyle name="Percent 4 5 2 7 2 3" xfId="38949" xr:uid="{00000000-0005-0000-0000-000063980000}"/>
    <cellStyle name="Percent 4 5 2 7 2 4" xfId="38950" xr:uid="{00000000-0005-0000-0000-000064980000}"/>
    <cellStyle name="Percent 4 5 2 7 3" xfId="38951" xr:uid="{00000000-0005-0000-0000-000065980000}"/>
    <cellStyle name="Percent 4 5 2 7 3 2" xfId="38952" xr:uid="{00000000-0005-0000-0000-000066980000}"/>
    <cellStyle name="Percent 4 5 2 7 3 3" xfId="38953" xr:uid="{00000000-0005-0000-0000-000067980000}"/>
    <cellStyle name="Percent 4 5 2 7 3 4" xfId="38954" xr:uid="{00000000-0005-0000-0000-000068980000}"/>
    <cellStyle name="Percent 4 5 2 7 4" xfId="38955" xr:uid="{00000000-0005-0000-0000-000069980000}"/>
    <cellStyle name="Percent 4 5 2 7 5" xfId="38956" xr:uid="{00000000-0005-0000-0000-00006A980000}"/>
    <cellStyle name="Percent 4 5 2 7 6" xfId="38957" xr:uid="{00000000-0005-0000-0000-00006B980000}"/>
    <cellStyle name="Percent 4 5 2 8" xfId="38958" xr:uid="{00000000-0005-0000-0000-00006C980000}"/>
    <cellStyle name="Percent 4 5 2 8 2" xfId="38959" xr:uid="{00000000-0005-0000-0000-00006D980000}"/>
    <cellStyle name="Percent 4 5 2 8 2 2" xfId="38960" xr:uid="{00000000-0005-0000-0000-00006E980000}"/>
    <cellStyle name="Percent 4 5 2 8 2 3" xfId="38961" xr:uid="{00000000-0005-0000-0000-00006F980000}"/>
    <cellStyle name="Percent 4 5 2 8 2 4" xfId="38962" xr:uid="{00000000-0005-0000-0000-000070980000}"/>
    <cellStyle name="Percent 4 5 2 8 3" xfId="38963" xr:uid="{00000000-0005-0000-0000-000071980000}"/>
    <cellStyle name="Percent 4 5 2 8 3 2" xfId="38964" xr:uid="{00000000-0005-0000-0000-000072980000}"/>
    <cellStyle name="Percent 4 5 2 8 3 3" xfId="38965" xr:uid="{00000000-0005-0000-0000-000073980000}"/>
    <cellStyle name="Percent 4 5 2 8 3 4" xfId="38966" xr:uid="{00000000-0005-0000-0000-000074980000}"/>
    <cellStyle name="Percent 4 5 2 8 4" xfId="38967" xr:uid="{00000000-0005-0000-0000-000075980000}"/>
    <cellStyle name="Percent 4 5 2 8 5" xfId="38968" xr:uid="{00000000-0005-0000-0000-000076980000}"/>
    <cellStyle name="Percent 4 5 2 8 6" xfId="38969" xr:uid="{00000000-0005-0000-0000-000077980000}"/>
    <cellStyle name="Percent 4 5 2 9" xfId="38970" xr:uid="{00000000-0005-0000-0000-000078980000}"/>
    <cellStyle name="Percent 4 5 2 9 2" xfId="38971" xr:uid="{00000000-0005-0000-0000-000079980000}"/>
    <cellStyle name="Percent 4 5 2 9 3" xfId="38972" xr:uid="{00000000-0005-0000-0000-00007A980000}"/>
    <cellStyle name="Percent 4 5 2 9 4" xfId="38973" xr:uid="{00000000-0005-0000-0000-00007B980000}"/>
    <cellStyle name="Percent 4 5 3" xfId="38974" xr:uid="{00000000-0005-0000-0000-00007C980000}"/>
    <cellStyle name="Percent 4 5 3 10" xfId="38975" xr:uid="{00000000-0005-0000-0000-00007D980000}"/>
    <cellStyle name="Percent 4 5 3 11" xfId="38976" xr:uid="{00000000-0005-0000-0000-00007E980000}"/>
    <cellStyle name="Percent 4 5 3 12" xfId="38977" xr:uid="{00000000-0005-0000-0000-00007F980000}"/>
    <cellStyle name="Percent 4 5 3 2" xfId="38978" xr:uid="{00000000-0005-0000-0000-000080980000}"/>
    <cellStyle name="Percent 4 5 3 2 10" xfId="38979" xr:uid="{00000000-0005-0000-0000-000081980000}"/>
    <cellStyle name="Percent 4 5 3 2 2" xfId="38980" xr:uid="{00000000-0005-0000-0000-000082980000}"/>
    <cellStyle name="Percent 4 5 3 2 2 2" xfId="38981" xr:uid="{00000000-0005-0000-0000-000083980000}"/>
    <cellStyle name="Percent 4 5 3 2 2 2 2" xfId="38982" xr:uid="{00000000-0005-0000-0000-000084980000}"/>
    <cellStyle name="Percent 4 5 3 2 2 2 2 2" xfId="38983" xr:uid="{00000000-0005-0000-0000-000085980000}"/>
    <cellStyle name="Percent 4 5 3 2 2 2 2 3" xfId="38984" xr:uid="{00000000-0005-0000-0000-000086980000}"/>
    <cellStyle name="Percent 4 5 3 2 2 2 2 4" xfId="38985" xr:uid="{00000000-0005-0000-0000-000087980000}"/>
    <cellStyle name="Percent 4 5 3 2 2 2 3" xfId="38986" xr:uid="{00000000-0005-0000-0000-000088980000}"/>
    <cellStyle name="Percent 4 5 3 2 2 2 3 2" xfId="38987" xr:uid="{00000000-0005-0000-0000-000089980000}"/>
    <cellStyle name="Percent 4 5 3 2 2 2 3 3" xfId="38988" xr:uid="{00000000-0005-0000-0000-00008A980000}"/>
    <cellStyle name="Percent 4 5 3 2 2 2 3 4" xfId="38989" xr:uid="{00000000-0005-0000-0000-00008B980000}"/>
    <cellStyle name="Percent 4 5 3 2 2 2 4" xfId="38990" xr:uid="{00000000-0005-0000-0000-00008C980000}"/>
    <cellStyle name="Percent 4 5 3 2 2 2 5" xfId="38991" xr:uid="{00000000-0005-0000-0000-00008D980000}"/>
    <cellStyle name="Percent 4 5 3 2 2 2 6" xfId="38992" xr:uid="{00000000-0005-0000-0000-00008E980000}"/>
    <cellStyle name="Percent 4 5 3 2 2 3" xfId="38993" xr:uid="{00000000-0005-0000-0000-00008F980000}"/>
    <cellStyle name="Percent 4 5 3 2 2 3 2" xfId="38994" xr:uid="{00000000-0005-0000-0000-000090980000}"/>
    <cellStyle name="Percent 4 5 3 2 2 3 2 2" xfId="38995" xr:uid="{00000000-0005-0000-0000-000091980000}"/>
    <cellStyle name="Percent 4 5 3 2 2 3 2 3" xfId="38996" xr:uid="{00000000-0005-0000-0000-000092980000}"/>
    <cellStyle name="Percent 4 5 3 2 2 3 2 4" xfId="38997" xr:uid="{00000000-0005-0000-0000-000093980000}"/>
    <cellStyle name="Percent 4 5 3 2 2 3 3" xfId="38998" xr:uid="{00000000-0005-0000-0000-000094980000}"/>
    <cellStyle name="Percent 4 5 3 2 2 3 3 2" xfId="38999" xr:uid="{00000000-0005-0000-0000-000095980000}"/>
    <cellStyle name="Percent 4 5 3 2 2 3 3 3" xfId="39000" xr:uid="{00000000-0005-0000-0000-000096980000}"/>
    <cellStyle name="Percent 4 5 3 2 2 3 3 4" xfId="39001" xr:uid="{00000000-0005-0000-0000-000097980000}"/>
    <cellStyle name="Percent 4 5 3 2 2 3 4" xfId="39002" xr:uid="{00000000-0005-0000-0000-000098980000}"/>
    <cellStyle name="Percent 4 5 3 2 2 3 5" xfId="39003" xr:uid="{00000000-0005-0000-0000-000099980000}"/>
    <cellStyle name="Percent 4 5 3 2 2 3 6" xfId="39004" xr:uid="{00000000-0005-0000-0000-00009A980000}"/>
    <cellStyle name="Percent 4 5 3 2 2 4" xfId="39005" xr:uid="{00000000-0005-0000-0000-00009B980000}"/>
    <cellStyle name="Percent 4 5 3 2 2 4 2" xfId="39006" xr:uid="{00000000-0005-0000-0000-00009C980000}"/>
    <cellStyle name="Percent 4 5 3 2 2 4 3" xfId="39007" xr:uid="{00000000-0005-0000-0000-00009D980000}"/>
    <cellStyle name="Percent 4 5 3 2 2 4 4" xfId="39008" xr:uid="{00000000-0005-0000-0000-00009E980000}"/>
    <cellStyle name="Percent 4 5 3 2 2 5" xfId="39009" xr:uid="{00000000-0005-0000-0000-00009F980000}"/>
    <cellStyle name="Percent 4 5 3 2 2 5 2" xfId="39010" xr:uid="{00000000-0005-0000-0000-0000A0980000}"/>
    <cellStyle name="Percent 4 5 3 2 2 5 3" xfId="39011" xr:uid="{00000000-0005-0000-0000-0000A1980000}"/>
    <cellStyle name="Percent 4 5 3 2 2 5 4" xfId="39012" xr:uid="{00000000-0005-0000-0000-0000A2980000}"/>
    <cellStyle name="Percent 4 5 3 2 2 6" xfId="39013" xr:uid="{00000000-0005-0000-0000-0000A3980000}"/>
    <cellStyle name="Percent 4 5 3 2 2 7" xfId="39014" xr:uid="{00000000-0005-0000-0000-0000A4980000}"/>
    <cellStyle name="Percent 4 5 3 2 2 8" xfId="39015" xr:uid="{00000000-0005-0000-0000-0000A5980000}"/>
    <cellStyle name="Percent 4 5 3 2 3" xfId="39016" xr:uid="{00000000-0005-0000-0000-0000A6980000}"/>
    <cellStyle name="Percent 4 5 3 2 3 2" xfId="39017" xr:uid="{00000000-0005-0000-0000-0000A7980000}"/>
    <cellStyle name="Percent 4 5 3 2 3 2 2" xfId="39018" xr:uid="{00000000-0005-0000-0000-0000A8980000}"/>
    <cellStyle name="Percent 4 5 3 2 3 2 2 2" xfId="39019" xr:uid="{00000000-0005-0000-0000-0000A9980000}"/>
    <cellStyle name="Percent 4 5 3 2 3 2 2 3" xfId="39020" xr:uid="{00000000-0005-0000-0000-0000AA980000}"/>
    <cellStyle name="Percent 4 5 3 2 3 2 2 4" xfId="39021" xr:uid="{00000000-0005-0000-0000-0000AB980000}"/>
    <cellStyle name="Percent 4 5 3 2 3 2 3" xfId="39022" xr:uid="{00000000-0005-0000-0000-0000AC980000}"/>
    <cellStyle name="Percent 4 5 3 2 3 2 3 2" xfId="39023" xr:uid="{00000000-0005-0000-0000-0000AD980000}"/>
    <cellStyle name="Percent 4 5 3 2 3 2 3 3" xfId="39024" xr:uid="{00000000-0005-0000-0000-0000AE980000}"/>
    <cellStyle name="Percent 4 5 3 2 3 2 3 4" xfId="39025" xr:uid="{00000000-0005-0000-0000-0000AF980000}"/>
    <cellStyle name="Percent 4 5 3 2 3 2 4" xfId="39026" xr:uid="{00000000-0005-0000-0000-0000B0980000}"/>
    <cellStyle name="Percent 4 5 3 2 3 2 5" xfId="39027" xr:uid="{00000000-0005-0000-0000-0000B1980000}"/>
    <cellStyle name="Percent 4 5 3 2 3 2 6" xfId="39028" xr:uid="{00000000-0005-0000-0000-0000B2980000}"/>
    <cellStyle name="Percent 4 5 3 2 3 3" xfId="39029" xr:uid="{00000000-0005-0000-0000-0000B3980000}"/>
    <cellStyle name="Percent 4 5 3 2 3 3 2" xfId="39030" xr:uid="{00000000-0005-0000-0000-0000B4980000}"/>
    <cellStyle name="Percent 4 5 3 2 3 3 2 2" xfId="39031" xr:uid="{00000000-0005-0000-0000-0000B5980000}"/>
    <cellStyle name="Percent 4 5 3 2 3 3 2 3" xfId="39032" xr:uid="{00000000-0005-0000-0000-0000B6980000}"/>
    <cellStyle name="Percent 4 5 3 2 3 3 2 4" xfId="39033" xr:uid="{00000000-0005-0000-0000-0000B7980000}"/>
    <cellStyle name="Percent 4 5 3 2 3 3 3" xfId="39034" xr:uid="{00000000-0005-0000-0000-0000B8980000}"/>
    <cellStyle name="Percent 4 5 3 2 3 3 3 2" xfId="39035" xr:uid="{00000000-0005-0000-0000-0000B9980000}"/>
    <cellStyle name="Percent 4 5 3 2 3 3 3 3" xfId="39036" xr:uid="{00000000-0005-0000-0000-0000BA980000}"/>
    <cellStyle name="Percent 4 5 3 2 3 3 3 4" xfId="39037" xr:uid="{00000000-0005-0000-0000-0000BB980000}"/>
    <cellStyle name="Percent 4 5 3 2 3 3 4" xfId="39038" xr:uid="{00000000-0005-0000-0000-0000BC980000}"/>
    <cellStyle name="Percent 4 5 3 2 3 3 5" xfId="39039" xr:uid="{00000000-0005-0000-0000-0000BD980000}"/>
    <cellStyle name="Percent 4 5 3 2 3 3 6" xfId="39040" xr:uid="{00000000-0005-0000-0000-0000BE980000}"/>
    <cellStyle name="Percent 4 5 3 2 3 4" xfId="39041" xr:uid="{00000000-0005-0000-0000-0000BF980000}"/>
    <cellStyle name="Percent 4 5 3 2 3 4 2" xfId="39042" xr:uid="{00000000-0005-0000-0000-0000C0980000}"/>
    <cellStyle name="Percent 4 5 3 2 3 4 3" xfId="39043" xr:uid="{00000000-0005-0000-0000-0000C1980000}"/>
    <cellStyle name="Percent 4 5 3 2 3 4 4" xfId="39044" xr:uid="{00000000-0005-0000-0000-0000C2980000}"/>
    <cellStyle name="Percent 4 5 3 2 3 5" xfId="39045" xr:uid="{00000000-0005-0000-0000-0000C3980000}"/>
    <cellStyle name="Percent 4 5 3 2 3 5 2" xfId="39046" xr:uid="{00000000-0005-0000-0000-0000C4980000}"/>
    <cellStyle name="Percent 4 5 3 2 3 5 3" xfId="39047" xr:uid="{00000000-0005-0000-0000-0000C5980000}"/>
    <cellStyle name="Percent 4 5 3 2 3 5 4" xfId="39048" xr:uid="{00000000-0005-0000-0000-0000C6980000}"/>
    <cellStyle name="Percent 4 5 3 2 3 6" xfId="39049" xr:uid="{00000000-0005-0000-0000-0000C7980000}"/>
    <cellStyle name="Percent 4 5 3 2 3 7" xfId="39050" xr:uid="{00000000-0005-0000-0000-0000C8980000}"/>
    <cellStyle name="Percent 4 5 3 2 3 8" xfId="39051" xr:uid="{00000000-0005-0000-0000-0000C9980000}"/>
    <cellStyle name="Percent 4 5 3 2 4" xfId="39052" xr:uid="{00000000-0005-0000-0000-0000CA980000}"/>
    <cellStyle name="Percent 4 5 3 2 4 2" xfId="39053" xr:uid="{00000000-0005-0000-0000-0000CB980000}"/>
    <cellStyle name="Percent 4 5 3 2 4 2 2" xfId="39054" xr:uid="{00000000-0005-0000-0000-0000CC980000}"/>
    <cellStyle name="Percent 4 5 3 2 4 2 3" xfId="39055" xr:uid="{00000000-0005-0000-0000-0000CD980000}"/>
    <cellStyle name="Percent 4 5 3 2 4 2 4" xfId="39056" xr:uid="{00000000-0005-0000-0000-0000CE980000}"/>
    <cellStyle name="Percent 4 5 3 2 4 3" xfId="39057" xr:uid="{00000000-0005-0000-0000-0000CF980000}"/>
    <cellStyle name="Percent 4 5 3 2 4 3 2" xfId="39058" xr:uid="{00000000-0005-0000-0000-0000D0980000}"/>
    <cellStyle name="Percent 4 5 3 2 4 3 3" xfId="39059" xr:uid="{00000000-0005-0000-0000-0000D1980000}"/>
    <cellStyle name="Percent 4 5 3 2 4 3 4" xfId="39060" xr:uid="{00000000-0005-0000-0000-0000D2980000}"/>
    <cellStyle name="Percent 4 5 3 2 4 4" xfId="39061" xr:uid="{00000000-0005-0000-0000-0000D3980000}"/>
    <cellStyle name="Percent 4 5 3 2 4 5" xfId="39062" xr:uid="{00000000-0005-0000-0000-0000D4980000}"/>
    <cellStyle name="Percent 4 5 3 2 4 6" xfId="39063" xr:uid="{00000000-0005-0000-0000-0000D5980000}"/>
    <cellStyle name="Percent 4 5 3 2 5" xfId="39064" xr:uid="{00000000-0005-0000-0000-0000D6980000}"/>
    <cellStyle name="Percent 4 5 3 2 5 2" xfId="39065" xr:uid="{00000000-0005-0000-0000-0000D7980000}"/>
    <cellStyle name="Percent 4 5 3 2 5 2 2" xfId="39066" xr:uid="{00000000-0005-0000-0000-0000D8980000}"/>
    <cellStyle name="Percent 4 5 3 2 5 2 3" xfId="39067" xr:uid="{00000000-0005-0000-0000-0000D9980000}"/>
    <cellStyle name="Percent 4 5 3 2 5 2 4" xfId="39068" xr:uid="{00000000-0005-0000-0000-0000DA980000}"/>
    <cellStyle name="Percent 4 5 3 2 5 3" xfId="39069" xr:uid="{00000000-0005-0000-0000-0000DB980000}"/>
    <cellStyle name="Percent 4 5 3 2 5 3 2" xfId="39070" xr:uid="{00000000-0005-0000-0000-0000DC980000}"/>
    <cellStyle name="Percent 4 5 3 2 5 3 3" xfId="39071" xr:uid="{00000000-0005-0000-0000-0000DD980000}"/>
    <cellStyle name="Percent 4 5 3 2 5 3 4" xfId="39072" xr:uid="{00000000-0005-0000-0000-0000DE980000}"/>
    <cellStyle name="Percent 4 5 3 2 5 4" xfId="39073" xr:uid="{00000000-0005-0000-0000-0000DF980000}"/>
    <cellStyle name="Percent 4 5 3 2 5 5" xfId="39074" xr:uid="{00000000-0005-0000-0000-0000E0980000}"/>
    <cellStyle name="Percent 4 5 3 2 5 6" xfId="39075" xr:uid="{00000000-0005-0000-0000-0000E1980000}"/>
    <cellStyle name="Percent 4 5 3 2 6" xfId="39076" xr:uid="{00000000-0005-0000-0000-0000E2980000}"/>
    <cellStyle name="Percent 4 5 3 2 6 2" xfId="39077" xr:uid="{00000000-0005-0000-0000-0000E3980000}"/>
    <cellStyle name="Percent 4 5 3 2 6 3" xfId="39078" xr:uid="{00000000-0005-0000-0000-0000E4980000}"/>
    <cellStyle name="Percent 4 5 3 2 6 4" xfId="39079" xr:uid="{00000000-0005-0000-0000-0000E5980000}"/>
    <cellStyle name="Percent 4 5 3 2 7" xfId="39080" xr:uid="{00000000-0005-0000-0000-0000E6980000}"/>
    <cellStyle name="Percent 4 5 3 2 7 2" xfId="39081" xr:uid="{00000000-0005-0000-0000-0000E7980000}"/>
    <cellStyle name="Percent 4 5 3 2 7 3" xfId="39082" xr:uid="{00000000-0005-0000-0000-0000E8980000}"/>
    <cellStyle name="Percent 4 5 3 2 7 4" xfId="39083" xr:uid="{00000000-0005-0000-0000-0000E9980000}"/>
    <cellStyle name="Percent 4 5 3 2 8" xfId="39084" xr:uid="{00000000-0005-0000-0000-0000EA980000}"/>
    <cellStyle name="Percent 4 5 3 2 9" xfId="39085" xr:uid="{00000000-0005-0000-0000-0000EB980000}"/>
    <cellStyle name="Percent 4 5 3 3" xfId="39086" xr:uid="{00000000-0005-0000-0000-0000EC980000}"/>
    <cellStyle name="Percent 4 5 3 3 2" xfId="39087" xr:uid="{00000000-0005-0000-0000-0000ED980000}"/>
    <cellStyle name="Percent 4 5 3 3 2 2" xfId="39088" xr:uid="{00000000-0005-0000-0000-0000EE980000}"/>
    <cellStyle name="Percent 4 5 3 3 2 2 2" xfId="39089" xr:uid="{00000000-0005-0000-0000-0000EF980000}"/>
    <cellStyle name="Percent 4 5 3 3 2 2 3" xfId="39090" xr:uid="{00000000-0005-0000-0000-0000F0980000}"/>
    <cellStyle name="Percent 4 5 3 3 2 2 4" xfId="39091" xr:uid="{00000000-0005-0000-0000-0000F1980000}"/>
    <cellStyle name="Percent 4 5 3 3 2 3" xfId="39092" xr:uid="{00000000-0005-0000-0000-0000F2980000}"/>
    <cellStyle name="Percent 4 5 3 3 2 3 2" xfId="39093" xr:uid="{00000000-0005-0000-0000-0000F3980000}"/>
    <cellStyle name="Percent 4 5 3 3 2 3 3" xfId="39094" xr:uid="{00000000-0005-0000-0000-0000F4980000}"/>
    <cellStyle name="Percent 4 5 3 3 2 3 4" xfId="39095" xr:uid="{00000000-0005-0000-0000-0000F5980000}"/>
    <cellStyle name="Percent 4 5 3 3 2 4" xfId="39096" xr:uid="{00000000-0005-0000-0000-0000F6980000}"/>
    <cellStyle name="Percent 4 5 3 3 2 5" xfId="39097" xr:uid="{00000000-0005-0000-0000-0000F7980000}"/>
    <cellStyle name="Percent 4 5 3 3 2 6" xfId="39098" xr:uid="{00000000-0005-0000-0000-0000F8980000}"/>
    <cellStyle name="Percent 4 5 3 3 3" xfId="39099" xr:uid="{00000000-0005-0000-0000-0000F9980000}"/>
    <cellStyle name="Percent 4 5 3 3 3 2" xfId="39100" xr:uid="{00000000-0005-0000-0000-0000FA980000}"/>
    <cellStyle name="Percent 4 5 3 3 3 2 2" xfId="39101" xr:uid="{00000000-0005-0000-0000-0000FB980000}"/>
    <cellStyle name="Percent 4 5 3 3 3 2 3" xfId="39102" xr:uid="{00000000-0005-0000-0000-0000FC980000}"/>
    <cellStyle name="Percent 4 5 3 3 3 2 4" xfId="39103" xr:uid="{00000000-0005-0000-0000-0000FD980000}"/>
    <cellStyle name="Percent 4 5 3 3 3 3" xfId="39104" xr:uid="{00000000-0005-0000-0000-0000FE980000}"/>
    <cellStyle name="Percent 4 5 3 3 3 3 2" xfId="39105" xr:uid="{00000000-0005-0000-0000-0000FF980000}"/>
    <cellStyle name="Percent 4 5 3 3 3 3 3" xfId="39106" xr:uid="{00000000-0005-0000-0000-000000990000}"/>
    <cellStyle name="Percent 4 5 3 3 3 3 4" xfId="39107" xr:uid="{00000000-0005-0000-0000-000001990000}"/>
    <cellStyle name="Percent 4 5 3 3 3 4" xfId="39108" xr:uid="{00000000-0005-0000-0000-000002990000}"/>
    <cellStyle name="Percent 4 5 3 3 3 5" xfId="39109" xr:uid="{00000000-0005-0000-0000-000003990000}"/>
    <cellStyle name="Percent 4 5 3 3 3 6" xfId="39110" xr:uid="{00000000-0005-0000-0000-000004990000}"/>
    <cellStyle name="Percent 4 5 3 3 4" xfId="39111" xr:uid="{00000000-0005-0000-0000-000005990000}"/>
    <cellStyle name="Percent 4 5 3 3 4 2" xfId="39112" xr:uid="{00000000-0005-0000-0000-000006990000}"/>
    <cellStyle name="Percent 4 5 3 3 4 3" xfId="39113" xr:uid="{00000000-0005-0000-0000-000007990000}"/>
    <cellStyle name="Percent 4 5 3 3 4 4" xfId="39114" xr:uid="{00000000-0005-0000-0000-000008990000}"/>
    <cellStyle name="Percent 4 5 3 3 5" xfId="39115" xr:uid="{00000000-0005-0000-0000-000009990000}"/>
    <cellStyle name="Percent 4 5 3 3 5 2" xfId="39116" xr:uid="{00000000-0005-0000-0000-00000A990000}"/>
    <cellStyle name="Percent 4 5 3 3 5 3" xfId="39117" xr:uid="{00000000-0005-0000-0000-00000B990000}"/>
    <cellStyle name="Percent 4 5 3 3 5 4" xfId="39118" xr:uid="{00000000-0005-0000-0000-00000C990000}"/>
    <cellStyle name="Percent 4 5 3 3 6" xfId="39119" xr:uid="{00000000-0005-0000-0000-00000D990000}"/>
    <cellStyle name="Percent 4 5 3 3 7" xfId="39120" xr:uid="{00000000-0005-0000-0000-00000E990000}"/>
    <cellStyle name="Percent 4 5 3 3 8" xfId="39121" xr:uid="{00000000-0005-0000-0000-00000F990000}"/>
    <cellStyle name="Percent 4 5 3 4" xfId="39122" xr:uid="{00000000-0005-0000-0000-000010990000}"/>
    <cellStyle name="Percent 4 5 3 4 2" xfId="39123" xr:uid="{00000000-0005-0000-0000-000011990000}"/>
    <cellStyle name="Percent 4 5 3 4 2 2" xfId="39124" xr:uid="{00000000-0005-0000-0000-000012990000}"/>
    <cellStyle name="Percent 4 5 3 4 2 2 2" xfId="39125" xr:uid="{00000000-0005-0000-0000-000013990000}"/>
    <cellStyle name="Percent 4 5 3 4 2 2 3" xfId="39126" xr:uid="{00000000-0005-0000-0000-000014990000}"/>
    <cellStyle name="Percent 4 5 3 4 2 2 4" xfId="39127" xr:uid="{00000000-0005-0000-0000-000015990000}"/>
    <cellStyle name="Percent 4 5 3 4 2 3" xfId="39128" xr:uid="{00000000-0005-0000-0000-000016990000}"/>
    <cellStyle name="Percent 4 5 3 4 2 3 2" xfId="39129" xr:uid="{00000000-0005-0000-0000-000017990000}"/>
    <cellStyle name="Percent 4 5 3 4 2 3 3" xfId="39130" xr:uid="{00000000-0005-0000-0000-000018990000}"/>
    <cellStyle name="Percent 4 5 3 4 2 3 4" xfId="39131" xr:uid="{00000000-0005-0000-0000-000019990000}"/>
    <cellStyle name="Percent 4 5 3 4 2 4" xfId="39132" xr:uid="{00000000-0005-0000-0000-00001A990000}"/>
    <cellStyle name="Percent 4 5 3 4 2 5" xfId="39133" xr:uid="{00000000-0005-0000-0000-00001B990000}"/>
    <cellStyle name="Percent 4 5 3 4 2 6" xfId="39134" xr:uid="{00000000-0005-0000-0000-00001C990000}"/>
    <cellStyle name="Percent 4 5 3 4 3" xfId="39135" xr:uid="{00000000-0005-0000-0000-00001D990000}"/>
    <cellStyle name="Percent 4 5 3 4 3 2" xfId="39136" xr:uid="{00000000-0005-0000-0000-00001E990000}"/>
    <cellStyle name="Percent 4 5 3 4 3 2 2" xfId="39137" xr:uid="{00000000-0005-0000-0000-00001F990000}"/>
    <cellStyle name="Percent 4 5 3 4 3 2 3" xfId="39138" xr:uid="{00000000-0005-0000-0000-000020990000}"/>
    <cellStyle name="Percent 4 5 3 4 3 2 4" xfId="39139" xr:uid="{00000000-0005-0000-0000-000021990000}"/>
    <cellStyle name="Percent 4 5 3 4 3 3" xfId="39140" xr:uid="{00000000-0005-0000-0000-000022990000}"/>
    <cellStyle name="Percent 4 5 3 4 3 3 2" xfId="39141" xr:uid="{00000000-0005-0000-0000-000023990000}"/>
    <cellStyle name="Percent 4 5 3 4 3 3 3" xfId="39142" xr:uid="{00000000-0005-0000-0000-000024990000}"/>
    <cellStyle name="Percent 4 5 3 4 3 3 4" xfId="39143" xr:uid="{00000000-0005-0000-0000-000025990000}"/>
    <cellStyle name="Percent 4 5 3 4 3 4" xfId="39144" xr:uid="{00000000-0005-0000-0000-000026990000}"/>
    <cellStyle name="Percent 4 5 3 4 3 5" xfId="39145" xr:uid="{00000000-0005-0000-0000-000027990000}"/>
    <cellStyle name="Percent 4 5 3 4 3 6" xfId="39146" xr:uid="{00000000-0005-0000-0000-000028990000}"/>
    <cellStyle name="Percent 4 5 3 4 4" xfId="39147" xr:uid="{00000000-0005-0000-0000-000029990000}"/>
    <cellStyle name="Percent 4 5 3 4 4 2" xfId="39148" xr:uid="{00000000-0005-0000-0000-00002A990000}"/>
    <cellStyle name="Percent 4 5 3 4 4 3" xfId="39149" xr:uid="{00000000-0005-0000-0000-00002B990000}"/>
    <cellStyle name="Percent 4 5 3 4 4 4" xfId="39150" xr:uid="{00000000-0005-0000-0000-00002C990000}"/>
    <cellStyle name="Percent 4 5 3 4 5" xfId="39151" xr:uid="{00000000-0005-0000-0000-00002D990000}"/>
    <cellStyle name="Percent 4 5 3 4 5 2" xfId="39152" xr:uid="{00000000-0005-0000-0000-00002E990000}"/>
    <cellStyle name="Percent 4 5 3 4 5 3" xfId="39153" xr:uid="{00000000-0005-0000-0000-00002F990000}"/>
    <cellStyle name="Percent 4 5 3 4 5 4" xfId="39154" xr:uid="{00000000-0005-0000-0000-000030990000}"/>
    <cellStyle name="Percent 4 5 3 4 6" xfId="39155" xr:uid="{00000000-0005-0000-0000-000031990000}"/>
    <cellStyle name="Percent 4 5 3 4 7" xfId="39156" xr:uid="{00000000-0005-0000-0000-000032990000}"/>
    <cellStyle name="Percent 4 5 3 4 8" xfId="39157" xr:uid="{00000000-0005-0000-0000-000033990000}"/>
    <cellStyle name="Percent 4 5 3 5" xfId="39158" xr:uid="{00000000-0005-0000-0000-000034990000}"/>
    <cellStyle name="Percent 4 5 3 5 2" xfId="39159" xr:uid="{00000000-0005-0000-0000-000035990000}"/>
    <cellStyle name="Percent 4 5 3 5 2 2" xfId="39160" xr:uid="{00000000-0005-0000-0000-000036990000}"/>
    <cellStyle name="Percent 4 5 3 5 2 2 2" xfId="39161" xr:uid="{00000000-0005-0000-0000-000037990000}"/>
    <cellStyle name="Percent 4 5 3 5 2 2 3" xfId="39162" xr:uid="{00000000-0005-0000-0000-000038990000}"/>
    <cellStyle name="Percent 4 5 3 5 2 2 4" xfId="39163" xr:uid="{00000000-0005-0000-0000-000039990000}"/>
    <cellStyle name="Percent 4 5 3 5 2 3" xfId="39164" xr:uid="{00000000-0005-0000-0000-00003A990000}"/>
    <cellStyle name="Percent 4 5 3 5 2 3 2" xfId="39165" xr:uid="{00000000-0005-0000-0000-00003B990000}"/>
    <cellStyle name="Percent 4 5 3 5 2 3 3" xfId="39166" xr:uid="{00000000-0005-0000-0000-00003C990000}"/>
    <cellStyle name="Percent 4 5 3 5 2 3 4" xfId="39167" xr:uid="{00000000-0005-0000-0000-00003D990000}"/>
    <cellStyle name="Percent 4 5 3 5 2 4" xfId="39168" xr:uid="{00000000-0005-0000-0000-00003E990000}"/>
    <cellStyle name="Percent 4 5 3 5 2 5" xfId="39169" xr:uid="{00000000-0005-0000-0000-00003F990000}"/>
    <cellStyle name="Percent 4 5 3 5 2 6" xfId="39170" xr:uid="{00000000-0005-0000-0000-000040990000}"/>
    <cellStyle name="Percent 4 5 3 5 3" xfId="39171" xr:uid="{00000000-0005-0000-0000-000041990000}"/>
    <cellStyle name="Percent 4 5 3 5 3 2" xfId="39172" xr:uid="{00000000-0005-0000-0000-000042990000}"/>
    <cellStyle name="Percent 4 5 3 5 3 2 2" xfId="39173" xr:uid="{00000000-0005-0000-0000-000043990000}"/>
    <cellStyle name="Percent 4 5 3 5 3 2 3" xfId="39174" xr:uid="{00000000-0005-0000-0000-000044990000}"/>
    <cellStyle name="Percent 4 5 3 5 3 2 4" xfId="39175" xr:uid="{00000000-0005-0000-0000-000045990000}"/>
    <cellStyle name="Percent 4 5 3 5 3 3" xfId="39176" xr:uid="{00000000-0005-0000-0000-000046990000}"/>
    <cellStyle name="Percent 4 5 3 5 3 3 2" xfId="39177" xr:uid="{00000000-0005-0000-0000-000047990000}"/>
    <cellStyle name="Percent 4 5 3 5 3 3 3" xfId="39178" xr:uid="{00000000-0005-0000-0000-000048990000}"/>
    <cellStyle name="Percent 4 5 3 5 3 3 4" xfId="39179" xr:uid="{00000000-0005-0000-0000-000049990000}"/>
    <cellStyle name="Percent 4 5 3 5 3 4" xfId="39180" xr:uid="{00000000-0005-0000-0000-00004A990000}"/>
    <cellStyle name="Percent 4 5 3 5 3 5" xfId="39181" xr:uid="{00000000-0005-0000-0000-00004B990000}"/>
    <cellStyle name="Percent 4 5 3 5 3 6" xfId="39182" xr:uid="{00000000-0005-0000-0000-00004C990000}"/>
    <cellStyle name="Percent 4 5 3 5 4" xfId="39183" xr:uid="{00000000-0005-0000-0000-00004D990000}"/>
    <cellStyle name="Percent 4 5 3 5 4 2" xfId="39184" xr:uid="{00000000-0005-0000-0000-00004E990000}"/>
    <cellStyle name="Percent 4 5 3 5 4 3" xfId="39185" xr:uid="{00000000-0005-0000-0000-00004F990000}"/>
    <cellStyle name="Percent 4 5 3 5 4 4" xfId="39186" xr:uid="{00000000-0005-0000-0000-000050990000}"/>
    <cellStyle name="Percent 4 5 3 5 5" xfId="39187" xr:uid="{00000000-0005-0000-0000-000051990000}"/>
    <cellStyle name="Percent 4 5 3 5 5 2" xfId="39188" xr:uid="{00000000-0005-0000-0000-000052990000}"/>
    <cellStyle name="Percent 4 5 3 5 5 3" xfId="39189" xr:uid="{00000000-0005-0000-0000-000053990000}"/>
    <cellStyle name="Percent 4 5 3 5 5 4" xfId="39190" xr:uid="{00000000-0005-0000-0000-000054990000}"/>
    <cellStyle name="Percent 4 5 3 5 6" xfId="39191" xr:uid="{00000000-0005-0000-0000-000055990000}"/>
    <cellStyle name="Percent 4 5 3 5 7" xfId="39192" xr:uid="{00000000-0005-0000-0000-000056990000}"/>
    <cellStyle name="Percent 4 5 3 5 8" xfId="39193" xr:uid="{00000000-0005-0000-0000-000057990000}"/>
    <cellStyle name="Percent 4 5 3 6" xfId="39194" xr:uid="{00000000-0005-0000-0000-000058990000}"/>
    <cellStyle name="Percent 4 5 3 6 2" xfId="39195" xr:uid="{00000000-0005-0000-0000-000059990000}"/>
    <cellStyle name="Percent 4 5 3 6 2 2" xfId="39196" xr:uid="{00000000-0005-0000-0000-00005A990000}"/>
    <cellStyle name="Percent 4 5 3 6 2 3" xfId="39197" xr:uid="{00000000-0005-0000-0000-00005B990000}"/>
    <cellStyle name="Percent 4 5 3 6 2 4" xfId="39198" xr:uid="{00000000-0005-0000-0000-00005C990000}"/>
    <cellStyle name="Percent 4 5 3 6 3" xfId="39199" xr:uid="{00000000-0005-0000-0000-00005D990000}"/>
    <cellStyle name="Percent 4 5 3 6 3 2" xfId="39200" xr:uid="{00000000-0005-0000-0000-00005E990000}"/>
    <cellStyle name="Percent 4 5 3 6 3 3" xfId="39201" xr:uid="{00000000-0005-0000-0000-00005F990000}"/>
    <cellStyle name="Percent 4 5 3 6 3 4" xfId="39202" xr:uid="{00000000-0005-0000-0000-000060990000}"/>
    <cellStyle name="Percent 4 5 3 6 4" xfId="39203" xr:uid="{00000000-0005-0000-0000-000061990000}"/>
    <cellStyle name="Percent 4 5 3 6 5" xfId="39204" xr:uid="{00000000-0005-0000-0000-000062990000}"/>
    <cellStyle name="Percent 4 5 3 6 6" xfId="39205" xr:uid="{00000000-0005-0000-0000-000063990000}"/>
    <cellStyle name="Percent 4 5 3 7" xfId="39206" xr:uid="{00000000-0005-0000-0000-000064990000}"/>
    <cellStyle name="Percent 4 5 3 7 2" xfId="39207" xr:uid="{00000000-0005-0000-0000-000065990000}"/>
    <cellStyle name="Percent 4 5 3 7 2 2" xfId="39208" xr:uid="{00000000-0005-0000-0000-000066990000}"/>
    <cellStyle name="Percent 4 5 3 7 2 3" xfId="39209" xr:uid="{00000000-0005-0000-0000-000067990000}"/>
    <cellStyle name="Percent 4 5 3 7 2 4" xfId="39210" xr:uid="{00000000-0005-0000-0000-000068990000}"/>
    <cellStyle name="Percent 4 5 3 7 3" xfId="39211" xr:uid="{00000000-0005-0000-0000-000069990000}"/>
    <cellStyle name="Percent 4 5 3 7 3 2" xfId="39212" xr:uid="{00000000-0005-0000-0000-00006A990000}"/>
    <cellStyle name="Percent 4 5 3 7 3 3" xfId="39213" xr:uid="{00000000-0005-0000-0000-00006B990000}"/>
    <cellStyle name="Percent 4 5 3 7 3 4" xfId="39214" xr:uid="{00000000-0005-0000-0000-00006C990000}"/>
    <cellStyle name="Percent 4 5 3 7 4" xfId="39215" xr:uid="{00000000-0005-0000-0000-00006D990000}"/>
    <cellStyle name="Percent 4 5 3 7 5" xfId="39216" xr:uid="{00000000-0005-0000-0000-00006E990000}"/>
    <cellStyle name="Percent 4 5 3 7 6" xfId="39217" xr:uid="{00000000-0005-0000-0000-00006F990000}"/>
    <cellStyle name="Percent 4 5 3 8" xfId="39218" xr:uid="{00000000-0005-0000-0000-000070990000}"/>
    <cellStyle name="Percent 4 5 3 8 2" xfId="39219" xr:uid="{00000000-0005-0000-0000-000071990000}"/>
    <cellStyle name="Percent 4 5 3 8 3" xfId="39220" xr:uid="{00000000-0005-0000-0000-000072990000}"/>
    <cellStyle name="Percent 4 5 3 8 4" xfId="39221" xr:uid="{00000000-0005-0000-0000-000073990000}"/>
    <cellStyle name="Percent 4 5 3 9" xfId="39222" xr:uid="{00000000-0005-0000-0000-000074990000}"/>
    <cellStyle name="Percent 4 5 3 9 2" xfId="39223" xr:uid="{00000000-0005-0000-0000-000075990000}"/>
    <cellStyle name="Percent 4 5 3 9 3" xfId="39224" xr:uid="{00000000-0005-0000-0000-000076990000}"/>
    <cellStyle name="Percent 4 5 3 9 4" xfId="39225" xr:uid="{00000000-0005-0000-0000-000077990000}"/>
    <cellStyle name="Percent 4 5 4" xfId="39226" xr:uid="{00000000-0005-0000-0000-000078990000}"/>
    <cellStyle name="Percent 4 5 4 10" xfId="39227" xr:uid="{00000000-0005-0000-0000-000079990000}"/>
    <cellStyle name="Percent 4 5 4 2" xfId="39228" xr:uid="{00000000-0005-0000-0000-00007A990000}"/>
    <cellStyle name="Percent 4 5 4 2 2" xfId="39229" xr:uid="{00000000-0005-0000-0000-00007B990000}"/>
    <cellStyle name="Percent 4 5 4 2 2 2" xfId="39230" xr:uid="{00000000-0005-0000-0000-00007C990000}"/>
    <cellStyle name="Percent 4 5 4 2 2 2 2" xfId="39231" xr:uid="{00000000-0005-0000-0000-00007D990000}"/>
    <cellStyle name="Percent 4 5 4 2 2 2 3" xfId="39232" xr:uid="{00000000-0005-0000-0000-00007E990000}"/>
    <cellStyle name="Percent 4 5 4 2 2 2 4" xfId="39233" xr:uid="{00000000-0005-0000-0000-00007F990000}"/>
    <cellStyle name="Percent 4 5 4 2 2 3" xfId="39234" xr:uid="{00000000-0005-0000-0000-000080990000}"/>
    <cellStyle name="Percent 4 5 4 2 2 3 2" xfId="39235" xr:uid="{00000000-0005-0000-0000-000081990000}"/>
    <cellStyle name="Percent 4 5 4 2 2 3 3" xfId="39236" xr:uid="{00000000-0005-0000-0000-000082990000}"/>
    <cellStyle name="Percent 4 5 4 2 2 3 4" xfId="39237" xr:uid="{00000000-0005-0000-0000-000083990000}"/>
    <cellStyle name="Percent 4 5 4 2 2 4" xfId="39238" xr:uid="{00000000-0005-0000-0000-000084990000}"/>
    <cellStyle name="Percent 4 5 4 2 2 5" xfId="39239" xr:uid="{00000000-0005-0000-0000-000085990000}"/>
    <cellStyle name="Percent 4 5 4 2 2 6" xfId="39240" xr:uid="{00000000-0005-0000-0000-000086990000}"/>
    <cellStyle name="Percent 4 5 4 2 3" xfId="39241" xr:uid="{00000000-0005-0000-0000-000087990000}"/>
    <cellStyle name="Percent 4 5 4 2 3 2" xfId="39242" xr:uid="{00000000-0005-0000-0000-000088990000}"/>
    <cellStyle name="Percent 4 5 4 2 3 2 2" xfId="39243" xr:uid="{00000000-0005-0000-0000-000089990000}"/>
    <cellStyle name="Percent 4 5 4 2 3 2 3" xfId="39244" xr:uid="{00000000-0005-0000-0000-00008A990000}"/>
    <cellStyle name="Percent 4 5 4 2 3 2 4" xfId="39245" xr:uid="{00000000-0005-0000-0000-00008B990000}"/>
    <cellStyle name="Percent 4 5 4 2 3 3" xfId="39246" xr:uid="{00000000-0005-0000-0000-00008C990000}"/>
    <cellStyle name="Percent 4 5 4 2 3 3 2" xfId="39247" xr:uid="{00000000-0005-0000-0000-00008D990000}"/>
    <cellStyle name="Percent 4 5 4 2 3 3 3" xfId="39248" xr:uid="{00000000-0005-0000-0000-00008E990000}"/>
    <cellStyle name="Percent 4 5 4 2 3 3 4" xfId="39249" xr:uid="{00000000-0005-0000-0000-00008F990000}"/>
    <cellStyle name="Percent 4 5 4 2 3 4" xfId="39250" xr:uid="{00000000-0005-0000-0000-000090990000}"/>
    <cellStyle name="Percent 4 5 4 2 3 5" xfId="39251" xr:uid="{00000000-0005-0000-0000-000091990000}"/>
    <cellStyle name="Percent 4 5 4 2 3 6" xfId="39252" xr:uid="{00000000-0005-0000-0000-000092990000}"/>
    <cellStyle name="Percent 4 5 4 2 4" xfId="39253" xr:uid="{00000000-0005-0000-0000-000093990000}"/>
    <cellStyle name="Percent 4 5 4 2 4 2" xfId="39254" xr:uid="{00000000-0005-0000-0000-000094990000}"/>
    <cellStyle name="Percent 4 5 4 2 4 3" xfId="39255" xr:uid="{00000000-0005-0000-0000-000095990000}"/>
    <cellStyle name="Percent 4 5 4 2 4 4" xfId="39256" xr:uid="{00000000-0005-0000-0000-000096990000}"/>
    <cellStyle name="Percent 4 5 4 2 5" xfId="39257" xr:uid="{00000000-0005-0000-0000-000097990000}"/>
    <cellStyle name="Percent 4 5 4 2 5 2" xfId="39258" xr:uid="{00000000-0005-0000-0000-000098990000}"/>
    <cellStyle name="Percent 4 5 4 2 5 3" xfId="39259" xr:uid="{00000000-0005-0000-0000-000099990000}"/>
    <cellStyle name="Percent 4 5 4 2 5 4" xfId="39260" xr:uid="{00000000-0005-0000-0000-00009A990000}"/>
    <cellStyle name="Percent 4 5 4 2 6" xfId="39261" xr:uid="{00000000-0005-0000-0000-00009B990000}"/>
    <cellStyle name="Percent 4 5 4 2 7" xfId="39262" xr:uid="{00000000-0005-0000-0000-00009C990000}"/>
    <cellStyle name="Percent 4 5 4 2 8" xfId="39263" xr:uid="{00000000-0005-0000-0000-00009D990000}"/>
    <cellStyle name="Percent 4 5 4 3" xfId="39264" xr:uid="{00000000-0005-0000-0000-00009E990000}"/>
    <cellStyle name="Percent 4 5 4 3 2" xfId="39265" xr:uid="{00000000-0005-0000-0000-00009F990000}"/>
    <cellStyle name="Percent 4 5 4 3 2 2" xfId="39266" xr:uid="{00000000-0005-0000-0000-0000A0990000}"/>
    <cellStyle name="Percent 4 5 4 3 2 2 2" xfId="39267" xr:uid="{00000000-0005-0000-0000-0000A1990000}"/>
    <cellStyle name="Percent 4 5 4 3 2 2 3" xfId="39268" xr:uid="{00000000-0005-0000-0000-0000A2990000}"/>
    <cellStyle name="Percent 4 5 4 3 2 2 4" xfId="39269" xr:uid="{00000000-0005-0000-0000-0000A3990000}"/>
    <cellStyle name="Percent 4 5 4 3 2 3" xfId="39270" xr:uid="{00000000-0005-0000-0000-0000A4990000}"/>
    <cellStyle name="Percent 4 5 4 3 2 3 2" xfId="39271" xr:uid="{00000000-0005-0000-0000-0000A5990000}"/>
    <cellStyle name="Percent 4 5 4 3 2 3 3" xfId="39272" xr:uid="{00000000-0005-0000-0000-0000A6990000}"/>
    <cellStyle name="Percent 4 5 4 3 2 3 4" xfId="39273" xr:uid="{00000000-0005-0000-0000-0000A7990000}"/>
    <cellStyle name="Percent 4 5 4 3 2 4" xfId="39274" xr:uid="{00000000-0005-0000-0000-0000A8990000}"/>
    <cellStyle name="Percent 4 5 4 3 2 5" xfId="39275" xr:uid="{00000000-0005-0000-0000-0000A9990000}"/>
    <cellStyle name="Percent 4 5 4 3 2 6" xfId="39276" xr:uid="{00000000-0005-0000-0000-0000AA990000}"/>
    <cellStyle name="Percent 4 5 4 3 3" xfId="39277" xr:uid="{00000000-0005-0000-0000-0000AB990000}"/>
    <cellStyle name="Percent 4 5 4 3 3 2" xfId="39278" xr:uid="{00000000-0005-0000-0000-0000AC990000}"/>
    <cellStyle name="Percent 4 5 4 3 3 2 2" xfId="39279" xr:uid="{00000000-0005-0000-0000-0000AD990000}"/>
    <cellStyle name="Percent 4 5 4 3 3 2 3" xfId="39280" xr:uid="{00000000-0005-0000-0000-0000AE990000}"/>
    <cellStyle name="Percent 4 5 4 3 3 2 4" xfId="39281" xr:uid="{00000000-0005-0000-0000-0000AF990000}"/>
    <cellStyle name="Percent 4 5 4 3 3 3" xfId="39282" xr:uid="{00000000-0005-0000-0000-0000B0990000}"/>
    <cellStyle name="Percent 4 5 4 3 3 3 2" xfId="39283" xr:uid="{00000000-0005-0000-0000-0000B1990000}"/>
    <cellStyle name="Percent 4 5 4 3 3 3 3" xfId="39284" xr:uid="{00000000-0005-0000-0000-0000B2990000}"/>
    <cellStyle name="Percent 4 5 4 3 3 3 4" xfId="39285" xr:uid="{00000000-0005-0000-0000-0000B3990000}"/>
    <cellStyle name="Percent 4 5 4 3 3 4" xfId="39286" xr:uid="{00000000-0005-0000-0000-0000B4990000}"/>
    <cellStyle name="Percent 4 5 4 3 3 5" xfId="39287" xr:uid="{00000000-0005-0000-0000-0000B5990000}"/>
    <cellStyle name="Percent 4 5 4 3 3 6" xfId="39288" xr:uid="{00000000-0005-0000-0000-0000B6990000}"/>
    <cellStyle name="Percent 4 5 4 3 4" xfId="39289" xr:uid="{00000000-0005-0000-0000-0000B7990000}"/>
    <cellStyle name="Percent 4 5 4 3 4 2" xfId="39290" xr:uid="{00000000-0005-0000-0000-0000B8990000}"/>
    <cellStyle name="Percent 4 5 4 3 4 3" xfId="39291" xr:uid="{00000000-0005-0000-0000-0000B9990000}"/>
    <cellStyle name="Percent 4 5 4 3 4 4" xfId="39292" xr:uid="{00000000-0005-0000-0000-0000BA990000}"/>
    <cellStyle name="Percent 4 5 4 3 5" xfId="39293" xr:uid="{00000000-0005-0000-0000-0000BB990000}"/>
    <cellStyle name="Percent 4 5 4 3 5 2" xfId="39294" xr:uid="{00000000-0005-0000-0000-0000BC990000}"/>
    <cellStyle name="Percent 4 5 4 3 5 3" xfId="39295" xr:uid="{00000000-0005-0000-0000-0000BD990000}"/>
    <cellStyle name="Percent 4 5 4 3 5 4" xfId="39296" xr:uid="{00000000-0005-0000-0000-0000BE990000}"/>
    <cellStyle name="Percent 4 5 4 3 6" xfId="39297" xr:uid="{00000000-0005-0000-0000-0000BF990000}"/>
    <cellStyle name="Percent 4 5 4 3 7" xfId="39298" xr:uid="{00000000-0005-0000-0000-0000C0990000}"/>
    <cellStyle name="Percent 4 5 4 3 8" xfId="39299" xr:uid="{00000000-0005-0000-0000-0000C1990000}"/>
    <cellStyle name="Percent 4 5 4 4" xfId="39300" xr:uid="{00000000-0005-0000-0000-0000C2990000}"/>
    <cellStyle name="Percent 4 5 4 4 2" xfId="39301" xr:uid="{00000000-0005-0000-0000-0000C3990000}"/>
    <cellStyle name="Percent 4 5 4 4 2 2" xfId="39302" xr:uid="{00000000-0005-0000-0000-0000C4990000}"/>
    <cellStyle name="Percent 4 5 4 4 2 3" xfId="39303" xr:uid="{00000000-0005-0000-0000-0000C5990000}"/>
    <cellStyle name="Percent 4 5 4 4 2 4" xfId="39304" xr:uid="{00000000-0005-0000-0000-0000C6990000}"/>
    <cellStyle name="Percent 4 5 4 4 3" xfId="39305" xr:uid="{00000000-0005-0000-0000-0000C7990000}"/>
    <cellStyle name="Percent 4 5 4 4 3 2" xfId="39306" xr:uid="{00000000-0005-0000-0000-0000C8990000}"/>
    <cellStyle name="Percent 4 5 4 4 3 3" xfId="39307" xr:uid="{00000000-0005-0000-0000-0000C9990000}"/>
    <cellStyle name="Percent 4 5 4 4 3 4" xfId="39308" xr:uid="{00000000-0005-0000-0000-0000CA990000}"/>
    <cellStyle name="Percent 4 5 4 4 4" xfId="39309" xr:uid="{00000000-0005-0000-0000-0000CB990000}"/>
    <cellStyle name="Percent 4 5 4 4 5" xfId="39310" xr:uid="{00000000-0005-0000-0000-0000CC990000}"/>
    <cellStyle name="Percent 4 5 4 4 6" xfId="39311" xr:uid="{00000000-0005-0000-0000-0000CD990000}"/>
    <cellStyle name="Percent 4 5 4 5" xfId="39312" xr:uid="{00000000-0005-0000-0000-0000CE990000}"/>
    <cellStyle name="Percent 4 5 4 5 2" xfId="39313" xr:uid="{00000000-0005-0000-0000-0000CF990000}"/>
    <cellStyle name="Percent 4 5 4 5 2 2" xfId="39314" xr:uid="{00000000-0005-0000-0000-0000D0990000}"/>
    <cellStyle name="Percent 4 5 4 5 2 3" xfId="39315" xr:uid="{00000000-0005-0000-0000-0000D1990000}"/>
    <cellStyle name="Percent 4 5 4 5 2 4" xfId="39316" xr:uid="{00000000-0005-0000-0000-0000D2990000}"/>
    <cellStyle name="Percent 4 5 4 5 3" xfId="39317" xr:uid="{00000000-0005-0000-0000-0000D3990000}"/>
    <cellStyle name="Percent 4 5 4 5 3 2" xfId="39318" xr:uid="{00000000-0005-0000-0000-0000D4990000}"/>
    <cellStyle name="Percent 4 5 4 5 3 3" xfId="39319" xr:uid="{00000000-0005-0000-0000-0000D5990000}"/>
    <cellStyle name="Percent 4 5 4 5 3 4" xfId="39320" xr:uid="{00000000-0005-0000-0000-0000D6990000}"/>
    <cellStyle name="Percent 4 5 4 5 4" xfId="39321" xr:uid="{00000000-0005-0000-0000-0000D7990000}"/>
    <cellStyle name="Percent 4 5 4 5 5" xfId="39322" xr:uid="{00000000-0005-0000-0000-0000D8990000}"/>
    <cellStyle name="Percent 4 5 4 5 6" xfId="39323" xr:uid="{00000000-0005-0000-0000-0000D9990000}"/>
    <cellStyle name="Percent 4 5 4 6" xfId="39324" xr:uid="{00000000-0005-0000-0000-0000DA990000}"/>
    <cellStyle name="Percent 4 5 4 6 2" xfId="39325" xr:uid="{00000000-0005-0000-0000-0000DB990000}"/>
    <cellStyle name="Percent 4 5 4 6 3" xfId="39326" xr:uid="{00000000-0005-0000-0000-0000DC990000}"/>
    <cellStyle name="Percent 4 5 4 6 4" xfId="39327" xr:uid="{00000000-0005-0000-0000-0000DD990000}"/>
    <cellStyle name="Percent 4 5 4 7" xfId="39328" xr:uid="{00000000-0005-0000-0000-0000DE990000}"/>
    <cellStyle name="Percent 4 5 4 7 2" xfId="39329" xr:uid="{00000000-0005-0000-0000-0000DF990000}"/>
    <cellStyle name="Percent 4 5 4 7 3" xfId="39330" xr:uid="{00000000-0005-0000-0000-0000E0990000}"/>
    <cellStyle name="Percent 4 5 4 7 4" xfId="39331" xr:uid="{00000000-0005-0000-0000-0000E1990000}"/>
    <cellStyle name="Percent 4 5 4 8" xfId="39332" xr:uid="{00000000-0005-0000-0000-0000E2990000}"/>
    <cellStyle name="Percent 4 5 4 9" xfId="39333" xr:uid="{00000000-0005-0000-0000-0000E3990000}"/>
    <cellStyle name="Percent 4 5 5" xfId="39334" xr:uid="{00000000-0005-0000-0000-0000E4990000}"/>
    <cellStyle name="Percent 4 5 5 2" xfId="39335" xr:uid="{00000000-0005-0000-0000-0000E5990000}"/>
    <cellStyle name="Percent 4 5 5 2 2" xfId="39336" xr:uid="{00000000-0005-0000-0000-0000E6990000}"/>
    <cellStyle name="Percent 4 5 5 2 2 2" xfId="39337" xr:uid="{00000000-0005-0000-0000-0000E7990000}"/>
    <cellStyle name="Percent 4 5 5 2 2 3" xfId="39338" xr:uid="{00000000-0005-0000-0000-0000E8990000}"/>
    <cellStyle name="Percent 4 5 5 2 2 4" xfId="39339" xr:uid="{00000000-0005-0000-0000-0000E9990000}"/>
    <cellStyle name="Percent 4 5 5 2 3" xfId="39340" xr:uid="{00000000-0005-0000-0000-0000EA990000}"/>
    <cellStyle name="Percent 4 5 5 2 3 2" xfId="39341" xr:uid="{00000000-0005-0000-0000-0000EB990000}"/>
    <cellStyle name="Percent 4 5 5 2 3 3" xfId="39342" xr:uid="{00000000-0005-0000-0000-0000EC990000}"/>
    <cellStyle name="Percent 4 5 5 2 3 4" xfId="39343" xr:uid="{00000000-0005-0000-0000-0000ED990000}"/>
    <cellStyle name="Percent 4 5 5 2 4" xfId="39344" xr:uid="{00000000-0005-0000-0000-0000EE990000}"/>
    <cellStyle name="Percent 4 5 5 2 5" xfId="39345" xr:uid="{00000000-0005-0000-0000-0000EF990000}"/>
    <cellStyle name="Percent 4 5 5 2 6" xfId="39346" xr:uid="{00000000-0005-0000-0000-0000F0990000}"/>
    <cellStyle name="Percent 4 5 5 3" xfId="39347" xr:uid="{00000000-0005-0000-0000-0000F1990000}"/>
    <cellStyle name="Percent 4 5 5 3 2" xfId="39348" xr:uid="{00000000-0005-0000-0000-0000F2990000}"/>
    <cellStyle name="Percent 4 5 5 3 2 2" xfId="39349" xr:uid="{00000000-0005-0000-0000-0000F3990000}"/>
    <cellStyle name="Percent 4 5 5 3 2 3" xfId="39350" xr:uid="{00000000-0005-0000-0000-0000F4990000}"/>
    <cellStyle name="Percent 4 5 5 3 2 4" xfId="39351" xr:uid="{00000000-0005-0000-0000-0000F5990000}"/>
    <cellStyle name="Percent 4 5 5 3 3" xfId="39352" xr:uid="{00000000-0005-0000-0000-0000F6990000}"/>
    <cellStyle name="Percent 4 5 5 3 3 2" xfId="39353" xr:uid="{00000000-0005-0000-0000-0000F7990000}"/>
    <cellStyle name="Percent 4 5 5 3 3 3" xfId="39354" xr:uid="{00000000-0005-0000-0000-0000F8990000}"/>
    <cellStyle name="Percent 4 5 5 3 3 4" xfId="39355" xr:uid="{00000000-0005-0000-0000-0000F9990000}"/>
    <cellStyle name="Percent 4 5 5 3 4" xfId="39356" xr:uid="{00000000-0005-0000-0000-0000FA990000}"/>
    <cellStyle name="Percent 4 5 5 3 5" xfId="39357" xr:uid="{00000000-0005-0000-0000-0000FB990000}"/>
    <cellStyle name="Percent 4 5 5 3 6" xfId="39358" xr:uid="{00000000-0005-0000-0000-0000FC990000}"/>
    <cellStyle name="Percent 4 5 5 4" xfId="39359" xr:uid="{00000000-0005-0000-0000-0000FD990000}"/>
    <cellStyle name="Percent 4 5 5 4 2" xfId="39360" xr:uid="{00000000-0005-0000-0000-0000FE990000}"/>
    <cellStyle name="Percent 4 5 5 4 3" xfId="39361" xr:uid="{00000000-0005-0000-0000-0000FF990000}"/>
    <cellStyle name="Percent 4 5 5 4 4" xfId="39362" xr:uid="{00000000-0005-0000-0000-0000009A0000}"/>
    <cellStyle name="Percent 4 5 5 5" xfId="39363" xr:uid="{00000000-0005-0000-0000-0000019A0000}"/>
    <cellStyle name="Percent 4 5 5 5 2" xfId="39364" xr:uid="{00000000-0005-0000-0000-0000029A0000}"/>
    <cellStyle name="Percent 4 5 5 5 3" xfId="39365" xr:uid="{00000000-0005-0000-0000-0000039A0000}"/>
    <cellStyle name="Percent 4 5 5 5 4" xfId="39366" xr:uid="{00000000-0005-0000-0000-0000049A0000}"/>
    <cellStyle name="Percent 4 5 5 6" xfId="39367" xr:uid="{00000000-0005-0000-0000-0000059A0000}"/>
    <cellStyle name="Percent 4 5 5 7" xfId="39368" xr:uid="{00000000-0005-0000-0000-0000069A0000}"/>
    <cellStyle name="Percent 4 5 5 8" xfId="39369" xr:uid="{00000000-0005-0000-0000-0000079A0000}"/>
    <cellStyle name="Percent 4 5 6" xfId="39370" xr:uid="{00000000-0005-0000-0000-0000089A0000}"/>
    <cellStyle name="Percent 4 5 6 2" xfId="39371" xr:uid="{00000000-0005-0000-0000-0000099A0000}"/>
    <cellStyle name="Percent 4 5 6 2 2" xfId="39372" xr:uid="{00000000-0005-0000-0000-00000A9A0000}"/>
    <cellStyle name="Percent 4 5 6 2 2 2" xfId="39373" xr:uid="{00000000-0005-0000-0000-00000B9A0000}"/>
    <cellStyle name="Percent 4 5 6 2 2 3" xfId="39374" xr:uid="{00000000-0005-0000-0000-00000C9A0000}"/>
    <cellStyle name="Percent 4 5 6 2 2 4" xfId="39375" xr:uid="{00000000-0005-0000-0000-00000D9A0000}"/>
    <cellStyle name="Percent 4 5 6 2 3" xfId="39376" xr:uid="{00000000-0005-0000-0000-00000E9A0000}"/>
    <cellStyle name="Percent 4 5 6 2 3 2" xfId="39377" xr:uid="{00000000-0005-0000-0000-00000F9A0000}"/>
    <cellStyle name="Percent 4 5 6 2 3 3" xfId="39378" xr:uid="{00000000-0005-0000-0000-0000109A0000}"/>
    <cellStyle name="Percent 4 5 6 2 3 4" xfId="39379" xr:uid="{00000000-0005-0000-0000-0000119A0000}"/>
    <cellStyle name="Percent 4 5 6 2 4" xfId="39380" xr:uid="{00000000-0005-0000-0000-0000129A0000}"/>
    <cellStyle name="Percent 4 5 6 2 5" xfId="39381" xr:uid="{00000000-0005-0000-0000-0000139A0000}"/>
    <cellStyle name="Percent 4 5 6 2 6" xfId="39382" xr:uid="{00000000-0005-0000-0000-0000149A0000}"/>
    <cellStyle name="Percent 4 5 6 3" xfId="39383" xr:uid="{00000000-0005-0000-0000-0000159A0000}"/>
    <cellStyle name="Percent 4 5 6 3 2" xfId="39384" xr:uid="{00000000-0005-0000-0000-0000169A0000}"/>
    <cellStyle name="Percent 4 5 6 3 2 2" xfId="39385" xr:uid="{00000000-0005-0000-0000-0000179A0000}"/>
    <cellStyle name="Percent 4 5 6 3 2 3" xfId="39386" xr:uid="{00000000-0005-0000-0000-0000189A0000}"/>
    <cellStyle name="Percent 4 5 6 3 2 4" xfId="39387" xr:uid="{00000000-0005-0000-0000-0000199A0000}"/>
    <cellStyle name="Percent 4 5 6 3 3" xfId="39388" xr:uid="{00000000-0005-0000-0000-00001A9A0000}"/>
    <cellStyle name="Percent 4 5 6 3 3 2" xfId="39389" xr:uid="{00000000-0005-0000-0000-00001B9A0000}"/>
    <cellStyle name="Percent 4 5 6 3 3 3" xfId="39390" xr:uid="{00000000-0005-0000-0000-00001C9A0000}"/>
    <cellStyle name="Percent 4 5 6 3 3 4" xfId="39391" xr:uid="{00000000-0005-0000-0000-00001D9A0000}"/>
    <cellStyle name="Percent 4 5 6 3 4" xfId="39392" xr:uid="{00000000-0005-0000-0000-00001E9A0000}"/>
    <cellStyle name="Percent 4 5 6 3 5" xfId="39393" xr:uid="{00000000-0005-0000-0000-00001F9A0000}"/>
    <cellStyle name="Percent 4 5 6 3 6" xfId="39394" xr:uid="{00000000-0005-0000-0000-0000209A0000}"/>
    <cellStyle name="Percent 4 5 6 4" xfId="39395" xr:uid="{00000000-0005-0000-0000-0000219A0000}"/>
    <cellStyle name="Percent 4 5 6 4 2" xfId="39396" xr:uid="{00000000-0005-0000-0000-0000229A0000}"/>
    <cellStyle name="Percent 4 5 6 4 3" xfId="39397" xr:uid="{00000000-0005-0000-0000-0000239A0000}"/>
    <cellStyle name="Percent 4 5 6 4 4" xfId="39398" xr:uid="{00000000-0005-0000-0000-0000249A0000}"/>
    <cellStyle name="Percent 4 5 6 5" xfId="39399" xr:uid="{00000000-0005-0000-0000-0000259A0000}"/>
    <cellStyle name="Percent 4 5 6 5 2" xfId="39400" xr:uid="{00000000-0005-0000-0000-0000269A0000}"/>
    <cellStyle name="Percent 4 5 6 5 3" xfId="39401" xr:uid="{00000000-0005-0000-0000-0000279A0000}"/>
    <cellStyle name="Percent 4 5 6 5 4" xfId="39402" xr:uid="{00000000-0005-0000-0000-0000289A0000}"/>
    <cellStyle name="Percent 4 5 6 6" xfId="39403" xr:uid="{00000000-0005-0000-0000-0000299A0000}"/>
    <cellStyle name="Percent 4 5 6 7" xfId="39404" xr:uid="{00000000-0005-0000-0000-00002A9A0000}"/>
    <cellStyle name="Percent 4 5 6 8" xfId="39405" xr:uid="{00000000-0005-0000-0000-00002B9A0000}"/>
    <cellStyle name="Percent 4 5 7" xfId="39406" xr:uid="{00000000-0005-0000-0000-00002C9A0000}"/>
    <cellStyle name="Percent 4 5 7 2" xfId="39407" xr:uid="{00000000-0005-0000-0000-00002D9A0000}"/>
    <cellStyle name="Percent 4 5 7 2 2" xfId="39408" xr:uid="{00000000-0005-0000-0000-00002E9A0000}"/>
    <cellStyle name="Percent 4 5 7 2 2 2" xfId="39409" xr:uid="{00000000-0005-0000-0000-00002F9A0000}"/>
    <cellStyle name="Percent 4 5 7 2 2 3" xfId="39410" xr:uid="{00000000-0005-0000-0000-0000309A0000}"/>
    <cellStyle name="Percent 4 5 7 2 2 4" xfId="39411" xr:uid="{00000000-0005-0000-0000-0000319A0000}"/>
    <cellStyle name="Percent 4 5 7 2 3" xfId="39412" xr:uid="{00000000-0005-0000-0000-0000329A0000}"/>
    <cellStyle name="Percent 4 5 7 2 3 2" xfId="39413" xr:uid="{00000000-0005-0000-0000-0000339A0000}"/>
    <cellStyle name="Percent 4 5 7 2 3 3" xfId="39414" xr:uid="{00000000-0005-0000-0000-0000349A0000}"/>
    <cellStyle name="Percent 4 5 7 2 3 4" xfId="39415" xr:uid="{00000000-0005-0000-0000-0000359A0000}"/>
    <cellStyle name="Percent 4 5 7 2 4" xfId="39416" xr:uid="{00000000-0005-0000-0000-0000369A0000}"/>
    <cellStyle name="Percent 4 5 7 2 5" xfId="39417" xr:uid="{00000000-0005-0000-0000-0000379A0000}"/>
    <cellStyle name="Percent 4 5 7 2 6" xfId="39418" xr:uid="{00000000-0005-0000-0000-0000389A0000}"/>
    <cellStyle name="Percent 4 5 7 3" xfId="39419" xr:uid="{00000000-0005-0000-0000-0000399A0000}"/>
    <cellStyle name="Percent 4 5 7 3 2" xfId="39420" xr:uid="{00000000-0005-0000-0000-00003A9A0000}"/>
    <cellStyle name="Percent 4 5 7 3 2 2" xfId="39421" xr:uid="{00000000-0005-0000-0000-00003B9A0000}"/>
    <cellStyle name="Percent 4 5 7 3 2 3" xfId="39422" xr:uid="{00000000-0005-0000-0000-00003C9A0000}"/>
    <cellStyle name="Percent 4 5 7 3 2 4" xfId="39423" xr:uid="{00000000-0005-0000-0000-00003D9A0000}"/>
    <cellStyle name="Percent 4 5 7 3 3" xfId="39424" xr:uid="{00000000-0005-0000-0000-00003E9A0000}"/>
    <cellStyle name="Percent 4 5 7 3 3 2" xfId="39425" xr:uid="{00000000-0005-0000-0000-00003F9A0000}"/>
    <cellStyle name="Percent 4 5 7 3 3 3" xfId="39426" xr:uid="{00000000-0005-0000-0000-0000409A0000}"/>
    <cellStyle name="Percent 4 5 7 3 3 4" xfId="39427" xr:uid="{00000000-0005-0000-0000-0000419A0000}"/>
    <cellStyle name="Percent 4 5 7 3 4" xfId="39428" xr:uid="{00000000-0005-0000-0000-0000429A0000}"/>
    <cellStyle name="Percent 4 5 7 3 5" xfId="39429" xr:uid="{00000000-0005-0000-0000-0000439A0000}"/>
    <cellStyle name="Percent 4 5 7 3 6" xfId="39430" xr:uid="{00000000-0005-0000-0000-0000449A0000}"/>
    <cellStyle name="Percent 4 5 7 4" xfId="39431" xr:uid="{00000000-0005-0000-0000-0000459A0000}"/>
    <cellStyle name="Percent 4 5 7 4 2" xfId="39432" xr:uid="{00000000-0005-0000-0000-0000469A0000}"/>
    <cellStyle name="Percent 4 5 7 4 3" xfId="39433" xr:uid="{00000000-0005-0000-0000-0000479A0000}"/>
    <cellStyle name="Percent 4 5 7 4 4" xfId="39434" xr:uid="{00000000-0005-0000-0000-0000489A0000}"/>
    <cellStyle name="Percent 4 5 7 5" xfId="39435" xr:uid="{00000000-0005-0000-0000-0000499A0000}"/>
    <cellStyle name="Percent 4 5 7 5 2" xfId="39436" xr:uid="{00000000-0005-0000-0000-00004A9A0000}"/>
    <cellStyle name="Percent 4 5 7 5 3" xfId="39437" xr:uid="{00000000-0005-0000-0000-00004B9A0000}"/>
    <cellStyle name="Percent 4 5 7 5 4" xfId="39438" xr:uid="{00000000-0005-0000-0000-00004C9A0000}"/>
    <cellStyle name="Percent 4 5 7 6" xfId="39439" xr:uid="{00000000-0005-0000-0000-00004D9A0000}"/>
    <cellStyle name="Percent 4 5 7 7" xfId="39440" xr:uid="{00000000-0005-0000-0000-00004E9A0000}"/>
    <cellStyle name="Percent 4 5 7 8" xfId="39441" xr:uid="{00000000-0005-0000-0000-00004F9A0000}"/>
    <cellStyle name="Percent 4 5 8" xfId="39442" xr:uid="{00000000-0005-0000-0000-0000509A0000}"/>
    <cellStyle name="Percent 4 5 8 2" xfId="39443" xr:uid="{00000000-0005-0000-0000-0000519A0000}"/>
    <cellStyle name="Percent 4 5 8 2 2" xfId="39444" xr:uid="{00000000-0005-0000-0000-0000529A0000}"/>
    <cellStyle name="Percent 4 5 8 2 3" xfId="39445" xr:uid="{00000000-0005-0000-0000-0000539A0000}"/>
    <cellStyle name="Percent 4 5 8 2 4" xfId="39446" xr:uid="{00000000-0005-0000-0000-0000549A0000}"/>
    <cellStyle name="Percent 4 5 8 3" xfId="39447" xr:uid="{00000000-0005-0000-0000-0000559A0000}"/>
    <cellStyle name="Percent 4 5 8 3 2" xfId="39448" xr:uid="{00000000-0005-0000-0000-0000569A0000}"/>
    <cellStyle name="Percent 4 5 8 3 3" xfId="39449" xr:uid="{00000000-0005-0000-0000-0000579A0000}"/>
    <cellStyle name="Percent 4 5 8 3 4" xfId="39450" xr:uid="{00000000-0005-0000-0000-0000589A0000}"/>
    <cellStyle name="Percent 4 5 8 4" xfId="39451" xr:uid="{00000000-0005-0000-0000-0000599A0000}"/>
    <cellStyle name="Percent 4 5 8 5" xfId="39452" xr:uid="{00000000-0005-0000-0000-00005A9A0000}"/>
    <cellStyle name="Percent 4 5 8 6" xfId="39453" xr:uid="{00000000-0005-0000-0000-00005B9A0000}"/>
    <cellStyle name="Percent 4 5 9" xfId="39454" xr:uid="{00000000-0005-0000-0000-00005C9A0000}"/>
    <cellStyle name="Percent 4 5 9 2" xfId="39455" xr:uid="{00000000-0005-0000-0000-00005D9A0000}"/>
    <cellStyle name="Percent 4 5 9 2 2" xfId="39456" xr:uid="{00000000-0005-0000-0000-00005E9A0000}"/>
    <cellStyle name="Percent 4 5 9 2 3" xfId="39457" xr:uid="{00000000-0005-0000-0000-00005F9A0000}"/>
    <cellStyle name="Percent 4 5 9 2 4" xfId="39458" xr:uid="{00000000-0005-0000-0000-0000609A0000}"/>
    <cellStyle name="Percent 4 5 9 3" xfId="39459" xr:uid="{00000000-0005-0000-0000-0000619A0000}"/>
    <cellStyle name="Percent 4 5 9 3 2" xfId="39460" xr:uid="{00000000-0005-0000-0000-0000629A0000}"/>
    <cellStyle name="Percent 4 5 9 3 3" xfId="39461" xr:uid="{00000000-0005-0000-0000-0000639A0000}"/>
    <cellStyle name="Percent 4 5 9 3 4" xfId="39462" xr:uid="{00000000-0005-0000-0000-0000649A0000}"/>
    <cellStyle name="Percent 4 5 9 4" xfId="39463" xr:uid="{00000000-0005-0000-0000-0000659A0000}"/>
    <cellStyle name="Percent 4 5 9 5" xfId="39464" xr:uid="{00000000-0005-0000-0000-0000669A0000}"/>
    <cellStyle name="Percent 4 5 9 6" xfId="39465" xr:uid="{00000000-0005-0000-0000-0000679A0000}"/>
    <cellStyle name="Percent 4 6" xfId="39466" xr:uid="{00000000-0005-0000-0000-0000689A0000}"/>
    <cellStyle name="Percent 4 6 10" xfId="39467" xr:uid="{00000000-0005-0000-0000-0000699A0000}"/>
    <cellStyle name="Percent 4 6 10 2" xfId="39468" xr:uid="{00000000-0005-0000-0000-00006A9A0000}"/>
    <cellStyle name="Percent 4 6 10 3" xfId="39469" xr:uid="{00000000-0005-0000-0000-00006B9A0000}"/>
    <cellStyle name="Percent 4 6 10 4" xfId="39470" xr:uid="{00000000-0005-0000-0000-00006C9A0000}"/>
    <cellStyle name="Percent 4 6 11" xfId="39471" xr:uid="{00000000-0005-0000-0000-00006D9A0000}"/>
    <cellStyle name="Percent 4 6 11 2" xfId="39472" xr:uid="{00000000-0005-0000-0000-00006E9A0000}"/>
    <cellStyle name="Percent 4 6 11 3" xfId="39473" xr:uid="{00000000-0005-0000-0000-00006F9A0000}"/>
    <cellStyle name="Percent 4 6 11 4" xfId="39474" xr:uid="{00000000-0005-0000-0000-0000709A0000}"/>
    <cellStyle name="Percent 4 6 12" xfId="39475" xr:uid="{00000000-0005-0000-0000-0000719A0000}"/>
    <cellStyle name="Percent 4 6 12 2" xfId="39476" xr:uid="{00000000-0005-0000-0000-0000729A0000}"/>
    <cellStyle name="Percent 4 6 12 3" xfId="39477" xr:uid="{00000000-0005-0000-0000-0000739A0000}"/>
    <cellStyle name="Percent 4 6 12 4" xfId="39478" xr:uid="{00000000-0005-0000-0000-0000749A0000}"/>
    <cellStyle name="Percent 4 6 13" xfId="39479" xr:uid="{00000000-0005-0000-0000-0000759A0000}"/>
    <cellStyle name="Percent 4 6 14" xfId="39480" xr:uid="{00000000-0005-0000-0000-0000769A0000}"/>
    <cellStyle name="Percent 4 6 15" xfId="39481" xr:uid="{00000000-0005-0000-0000-0000779A0000}"/>
    <cellStyle name="Percent 4 6 16" xfId="39482" xr:uid="{00000000-0005-0000-0000-0000789A0000}"/>
    <cellStyle name="Percent 4 6 17" xfId="39483" xr:uid="{00000000-0005-0000-0000-0000799A0000}"/>
    <cellStyle name="Percent 4 6 2" xfId="39484" xr:uid="{00000000-0005-0000-0000-00007A9A0000}"/>
    <cellStyle name="Percent 4 6 2 10" xfId="39485" xr:uid="{00000000-0005-0000-0000-00007B9A0000}"/>
    <cellStyle name="Percent 4 6 2 10 2" xfId="39486" xr:uid="{00000000-0005-0000-0000-00007C9A0000}"/>
    <cellStyle name="Percent 4 6 2 10 3" xfId="39487" xr:uid="{00000000-0005-0000-0000-00007D9A0000}"/>
    <cellStyle name="Percent 4 6 2 10 4" xfId="39488" xr:uid="{00000000-0005-0000-0000-00007E9A0000}"/>
    <cellStyle name="Percent 4 6 2 11" xfId="39489" xr:uid="{00000000-0005-0000-0000-00007F9A0000}"/>
    <cellStyle name="Percent 4 6 2 12" xfId="39490" xr:uid="{00000000-0005-0000-0000-0000809A0000}"/>
    <cellStyle name="Percent 4 6 2 13" xfId="39491" xr:uid="{00000000-0005-0000-0000-0000819A0000}"/>
    <cellStyle name="Percent 4 6 2 2" xfId="39492" xr:uid="{00000000-0005-0000-0000-0000829A0000}"/>
    <cellStyle name="Percent 4 6 2 2 10" xfId="39493" xr:uid="{00000000-0005-0000-0000-0000839A0000}"/>
    <cellStyle name="Percent 4 6 2 2 11" xfId="39494" xr:uid="{00000000-0005-0000-0000-0000849A0000}"/>
    <cellStyle name="Percent 4 6 2 2 12" xfId="39495" xr:uid="{00000000-0005-0000-0000-0000859A0000}"/>
    <cellStyle name="Percent 4 6 2 2 2" xfId="39496" xr:uid="{00000000-0005-0000-0000-0000869A0000}"/>
    <cellStyle name="Percent 4 6 2 2 2 10" xfId="39497" xr:uid="{00000000-0005-0000-0000-0000879A0000}"/>
    <cellStyle name="Percent 4 6 2 2 2 2" xfId="39498" xr:uid="{00000000-0005-0000-0000-0000889A0000}"/>
    <cellStyle name="Percent 4 6 2 2 2 2 2" xfId="39499" xr:uid="{00000000-0005-0000-0000-0000899A0000}"/>
    <cellStyle name="Percent 4 6 2 2 2 2 2 2" xfId="39500" xr:uid="{00000000-0005-0000-0000-00008A9A0000}"/>
    <cellStyle name="Percent 4 6 2 2 2 2 2 2 2" xfId="39501" xr:uid="{00000000-0005-0000-0000-00008B9A0000}"/>
    <cellStyle name="Percent 4 6 2 2 2 2 2 2 3" xfId="39502" xr:uid="{00000000-0005-0000-0000-00008C9A0000}"/>
    <cellStyle name="Percent 4 6 2 2 2 2 2 2 4" xfId="39503" xr:uid="{00000000-0005-0000-0000-00008D9A0000}"/>
    <cellStyle name="Percent 4 6 2 2 2 2 2 3" xfId="39504" xr:uid="{00000000-0005-0000-0000-00008E9A0000}"/>
    <cellStyle name="Percent 4 6 2 2 2 2 2 3 2" xfId="39505" xr:uid="{00000000-0005-0000-0000-00008F9A0000}"/>
    <cellStyle name="Percent 4 6 2 2 2 2 2 3 3" xfId="39506" xr:uid="{00000000-0005-0000-0000-0000909A0000}"/>
    <cellStyle name="Percent 4 6 2 2 2 2 2 3 4" xfId="39507" xr:uid="{00000000-0005-0000-0000-0000919A0000}"/>
    <cellStyle name="Percent 4 6 2 2 2 2 2 4" xfId="39508" xr:uid="{00000000-0005-0000-0000-0000929A0000}"/>
    <cellStyle name="Percent 4 6 2 2 2 2 2 5" xfId="39509" xr:uid="{00000000-0005-0000-0000-0000939A0000}"/>
    <cellStyle name="Percent 4 6 2 2 2 2 2 6" xfId="39510" xr:uid="{00000000-0005-0000-0000-0000949A0000}"/>
    <cellStyle name="Percent 4 6 2 2 2 2 3" xfId="39511" xr:uid="{00000000-0005-0000-0000-0000959A0000}"/>
    <cellStyle name="Percent 4 6 2 2 2 2 3 2" xfId="39512" xr:uid="{00000000-0005-0000-0000-0000969A0000}"/>
    <cellStyle name="Percent 4 6 2 2 2 2 3 2 2" xfId="39513" xr:uid="{00000000-0005-0000-0000-0000979A0000}"/>
    <cellStyle name="Percent 4 6 2 2 2 2 3 2 3" xfId="39514" xr:uid="{00000000-0005-0000-0000-0000989A0000}"/>
    <cellStyle name="Percent 4 6 2 2 2 2 3 2 4" xfId="39515" xr:uid="{00000000-0005-0000-0000-0000999A0000}"/>
    <cellStyle name="Percent 4 6 2 2 2 2 3 3" xfId="39516" xr:uid="{00000000-0005-0000-0000-00009A9A0000}"/>
    <cellStyle name="Percent 4 6 2 2 2 2 3 3 2" xfId="39517" xr:uid="{00000000-0005-0000-0000-00009B9A0000}"/>
    <cellStyle name="Percent 4 6 2 2 2 2 3 3 3" xfId="39518" xr:uid="{00000000-0005-0000-0000-00009C9A0000}"/>
    <cellStyle name="Percent 4 6 2 2 2 2 3 3 4" xfId="39519" xr:uid="{00000000-0005-0000-0000-00009D9A0000}"/>
    <cellStyle name="Percent 4 6 2 2 2 2 3 4" xfId="39520" xr:uid="{00000000-0005-0000-0000-00009E9A0000}"/>
    <cellStyle name="Percent 4 6 2 2 2 2 3 5" xfId="39521" xr:uid="{00000000-0005-0000-0000-00009F9A0000}"/>
    <cellStyle name="Percent 4 6 2 2 2 2 3 6" xfId="39522" xr:uid="{00000000-0005-0000-0000-0000A09A0000}"/>
    <cellStyle name="Percent 4 6 2 2 2 2 4" xfId="39523" xr:uid="{00000000-0005-0000-0000-0000A19A0000}"/>
    <cellStyle name="Percent 4 6 2 2 2 2 4 2" xfId="39524" xr:uid="{00000000-0005-0000-0000-0000A29A0000}"/>
    <cellStyle name="Percent 4 6 2 2 2 2 4 3" xfId="39525" xr:uid="{00000000-0005-0000-0000-0000A39A0000}"/>
    <cellStyle name="Percent 4 6 2 2 2 2 4 4" xfId="39526" xr:uid="{00000000-0005-0000-0000-0000A49A0000}"/>
    <cellStyle name="Percent 4 6 2 2 2 2 5" xfId="39527" xr:uid="{00000000-0005-0000-0000-0000A59A0000}"/>
    <cellStyle name="Percent 4 6 2 2 2 2 5 2" xfId="39528" xr:uid="{00000000-0005-0000-0000-0000A69A0000}"/>
    <cellStyle name="Percent 4 6 2 2 2 2 5 3" xfId="39529" xr:uid="{00000000-0005-0000-0000-0000A79A0000}"/>
    <cellStyle name="Percent 4 6 2 2 2 2 5 4" xfId="39530" xr:uid="{00000000-0005-0000-0000-0000A89A0000}"/>
    <cellStyle name="Percent 4 6 2 2 2 2 6" xfId="39531" xr:uid="{00000000-0005-0000-0000-0000A99A0000}"/>
    <cellStyle name="Percent 4 6 2 2 2 2 7" xfId="39532" xr:uid="{00000000-0005-0000-0000-0000AA9A0000}"/>
    <cellStyle name="Percent 4 6 2 2 2 2 8" xfId="39533" xr:uid="{00000000-0005-0000-0000-0000AB9A0000}"/>
    <cellStyle name="Percent 4 6 2 2 2 3" xfId="39534" xr:uid="{00000000-0005-0000-0000-0000AC9A0000}"/>
    <cellStyle name="Percent 4 6 2 2 2 3 2" xfId="39535" xr:uid="{00000000-0005-0000-0000-0000AD9A0000}"/>
    <cellStyle name="Percent 4 6 2 2 2 3 2 2" xfId="39536" xr:uid="{00000000-0005-0000-0000-0000AE9A0000}"/>
    <cellStyle name="Percent 4 6 2 2 2 3 2 2 2" xfId="39537" xr:uid="{00000000-0005-0000-0000-0000AF9A0000}"/>
    <cellStyle name="Percent 4 6 2 2 2 3 2 2 3" xfId="39538" xr:uid="{00000000-0005-0000-0000-0000B09A0000}"/>
    <cellStyle name="Percent 4 6 2 2 2 3 2 2 4" xfId="39539" xr:uid="{00000000-0005-0000-0000-0000B19A0000}"/>
    <cellStyle name="Percent 4 6 2 2 2 3 2 3" xfId="39540" xr:uid="{00000000-0005-0000-0000-0000B29A0000}"/>
    <cellStyle name="Percent 4 6 2 2 2 3 2 3 2" xfId="39541" xr:uid="{00000000-0005-0000-0000-0000B39A0000}"/>
    <cellStyle name="Percent 4 6 2 2 2 3 2 3 3" xfId="39542" xr:uid="{00000000-0005-0000-0000-0000B49A0000}"/>
    <cellStyle name="Percent 4 6 2 2 2 3 2 3 4" xfId="39543" xr:uid="{00000000-0005-0000-0000-0000B59A0000}"/>
    <cellStyle name="Percent 4 6 2 2 2 3 2 4" xfId="39544" xr:uid="{00000000-0005-0000-0000-0000B69A0000}"/>
    <cellStyle name="Percent 4 6 2 2 2 3 2 5" xfId="39545" xr:uid="{00000000-0005-0000-0000-0000B79A0000}"/>
    <cellStyle name="Percent 4 6 2 2 2 3 2 6" xfId="39546" xr:uid="{00000000-0005-0000-0000-0000B89A0000}"/>
    <cellStyle name="Percent 4 6 2 2 2 3 3" xfId="39547" xr:uid="{00000000-0005-0000-0000-0000B99A0000}"/>
    <cellStyle name="Percent 4 6 2 2 2 3 3 2" xfId="39548" xr:uid="{00000000-0005-0000-0000-0000BA9A0000}"/>
    <cellStyle name="Percent 4 6 2 2 2 3 3 2 2" xfId="39549" xr:uid="{00000000-0005-0000-0000-0000BB9A0000}"/>
    <cellStyle name="Percent 4 6 2 2 2 3 3 2 3" xfId="39550" xr:uid="{00000000-0005-0000-0000-0000BC9A0000}"/>
    <cellStyle name="Percent 4 6 2 2 2 3 3 2 4" xfId="39551" xr:uid="{00000000-0005-0000-0000-0000BD9A0000}"/>
    <cellStyle name="Percent 4 6 2 2 2 3 3 3" xfId="39552" xr:uid="{00000000-0005-0000-0000-0000BE9A0000}"/>
    <cellStyle name="Percent 4 6 2 2 2 3 3 3 2" xfId="39553" xr:uid="{00000000-0005-0000-0000-0000BF9A0000}"/>
    <cellStyle name="Percent 4 6 2 2 2 3 3 3 3" xfId="39554" xr:uid="{00000000-0005-0000-0000-0000C09A0000}"/>
    <cellStyle name="Percent 4 6 2 2 2 3 3 3 4" xfId="39555" xr:uid="{00000000-0005-0000-0000-0000C19A0000}"/>
    <cellStyle name="Percent 4 6 2 2 2 3 3 4" xfId="39556" xr:uid="{00000000-0005-0000-0000-0000C29A0000}"/>
    <cellStyle name="Percent 4 6 2 2 2 3 3 5" xfId="39557" xr:uid="{00000000-0005-0000-0000-0000C39A0000}"/>
    <cellStyle name="Percent 4 6 2 2 2 3 3 6" xfId="39558" xr:uid="{00000000-0005-0000-0000-0000C49A0000}"/>
    <cellStyle name="Percent 4 6 2 2 2 3 4" xfId="39559" xr:uid="{00000000-0005-0000-0000-0000C59A0000}"/>
    <cellStyle name="Percent 4 6 2 2 2 3 4 2" xfId="39560" xr:uid="{00000000-0005-0000-0000-0000C69A0000}"/>
    <cellStyle name="Percent 4 6 2 2 2 3 4 3" xfId="39561" xr:uid="{00000000-0005-0000-0000-0000C79A0000}"/>
    <cellStyle name="Percent 4 6 2 2 2 3 4 4" xfId="39562" xr:uid="{00000000-0005-0000-0000-0000C89A0000}"/>
    <cellStyle name="Percent 4 6 2 2 2 3 5" xfId="39563" xr:uid="{00000000-0005-0000-0000-0000C99A0000}"/>
    <cellStyle name="Percent 4 6 2 2 2 3 5 2" xfId="39564" xr:uid="{00000000-0005-0000-0000-0000CA9A0000}"/>
    <cellStyle name="Percent 4 6 2 2 2 3 5 3" xfId="39565" xr:uid="{00000000-0005-0000-0000-0000CB9A0000}"/>
    <cellStyle name="Percent 4 6 2 2 2 3 5 4" xfId="39566" xr:uid="{00000000-0005-0000-0000-0000CC9A0000}"/>
    <cellStyle name="Percent 4 6 2 2 2 3 6" xfId="39567" xr:uid="{00000000-0005-0000-0000-0000CD9A0000}"/>
    <cellStyle name="Percent 4 6 2 2 2 3 7" xfId="39568" xr:uid="{00000000-0005-0000-0000-0000CE9A0000}"/>
    <cellStyle name="Percent 4 6 2 2 2 3 8" xfId="39569" xr:uid="{00000000-0005-0000-0000-0000CF9A0000}"/>
    <cellStyle name="Percent 4 6 2 2 2 4" xfId="39570" xr:uid="{00000000-0005-0000-0000-0000D09A0000}"/>
    <cellStyle name="Percent 4 6 2 2 2 4 2" xfId="39571" xr:uid="{00000000-0005-0000-0000-0000D19A0000}"/>
    <cellStyle name="Percent 4 6 2 2 2 4 2 2" xfId="39572" xr:uid="{00000000-0005-0000-0000-0000D29A0000}"/>
    <cellStyle name="Percent 4 6 2 2 2 4 2 3" xfId="39573" xr:uid="{00000000-0005-0000-0000-0000D39A0000}"/>
    <cellStyle name="Percent 4 6 2 2 2 4 2 4" xfId="39574" xr:uid="{00000000-0005-0000-0000-0000D49A0000}"/>
    <cellStyle name="Percent 4 6 2 2 2 4 3" xfId="39575" xr:uid="{00000000-0005-0000-0000-0000D59A0000}"/>
    <cellStyle name="Percent 4 6 2 2 2 4 3 2" xfId="39576" xr:uid="{00000000-0005-0000-0000-0000D69A0000}"/>
    <cellStyle name="Percent 4 6 2 2 2 4 3 3" xfId="39577" xr:uid="{00000000-0005-0000-0000-0000D79A0000}"/>
    <cellStyle name="Percent 4 6 2 2 2 4 3 4" xfId="39578" xr:uid="{00000000-0005-0000-0000-0000D89A0000}"/>
    <cellStyle name="Percent 4 6 2 2 2 4 4" xfId="39579" xr:uid="{00000000-0005-0000-0000-0000D99A0000}"/>
    <cellStyle name="Percent 4 6 2 2 2 4 5" xfId="39580" xr:uid="{00000000-0005-0000-0000-0000DA9A0000}"/>
    <cellStyle name="Percent 4 6 2 2 2 4 6" xfId="39581" xr:uid="{00000000-0005-0000-0000-0000DB9A0000}"/>
    <cellStyle name="Percent 4 6 2 2 2 5" xfId="39582" xr:uid="{00000000-0005-0000-0000-0000DC9A0000}"/>
    <cellStyle name="Percent 4 6 2 2 2 5 2" xfId="39583" xr:uid="{00000000-0005-0000-0000-0000DD9A0000}"/>
    <cellStyle name="Percent 4 6 2 2 2 5 2 2" xfId="39584" xr:uid="{00000000-0005-0000-0000-0000DE9A0000}"/>
    <cellStyle name="Percent 4 6 2 2 2 5 2 3" xfId="39585" xr:uid="{00000000-0005-0000-0000-0000DF9A0000}"/>
    <cellStyle name="Percent 4 6 2 2 2 5 2 4" xfId="39586" xr:uid="{00000000-0005-0000-0000-0000E09A0000}"/>
    <cellStyle name="Percent 4 6 2 2 2 5 3" xfId="39587" xr:uid="{00000000-0005-0000-0000-0000E19A0000}"/>
    <cellStyle name="Percent 4 6 2 2 2 5 3 2" xfId="39588" xr:uid="{00000000-0005-0000-0000-0000E29A0000}"/>
    <cellStyle name="Percent 4 6 2 2 2 5 3 3" xfId="39589" xr:uid="{00000000-0005-0000-0000-0000E39A0000}"/>
    <cellStyle name="Percent 4 6 2 2 2 5 3 4" xfId="39590" xr:uid="{00000000-0005-0000-0000-0000E49A0000}"/>
    <cellStyle name="Percent 4 6 2 2 2 5 4" xfId="39591" xr:uid="{00000000-0005-0000-0000-0000E59A0000}"/>
    <cellStyle name="Percent 4 6 2 2 2 5 5" xfId="39592" xr:uid="{00000000-0005-0000-0000-0000E69A0000}"/>
    <cellStyle name="Percent 4 6 2 2 2 5 6" xfId="39593" xr:uid="{00000000-0005-0000-0000-0000E79A0000}"/>
    <cellStyle name="Percent 4 6 2 2 2 6" xfId="39594" xr:uid="{00000000-0005-0000-0000-0000E89A0000}"/>
    <cellStyle name="Percent 4 6 2 2 2 6 2" xfId="39595" xr:uid="{00000000-0005-0000-0000-0000E99A0000}"/>
    <cellStyle name="Percent 4 6 2 2 2 6 3" xfId="39596" xr:uid="{00000000-0005-0000-0000-0000EA9A0000}"/>
    <cellStyle name="Percent 4 6 2 2 2 6 4" xfId="39597" xr:uid="{00000000-0005-0000-0000-0000EB9A0000}"/>
    <cellStyle name="Percent 4 6 2 2 2 7" xfId="39598" xr:uid="{00000000-0005-0000-0000-0000EC9A0000}"/>
    <cellStyle name="Percent 4 6 2 2 2 7 2" xfId="39599" xr:uid="{00000000-0005-0000-0000-0000ED9A0000}"/>
    <cellStyle name="Percent 4 6 2 2 2 7 3" xfId="39600" xr:uid="{00000000-0005-0000-0000-0000EE9A0000}"/>
    <cellStyle name="Percent 4 6 2 2 2 7 4" xfId="39601" xr:uid="{00000000-0005-0000-0000-0000EF9A0000}"/>
    <cellStyle name="Percent 4 6 2 2 2 8" xfId="39602" xr:uid="{00000000-0005-0000-0000-0000F09A0000}"/>
    <cellStyle name="Percent 4 6 2 2 2 9" xfId="39603" xr:uid="{00000000-0005-0000-0000-0000F19A0000}"/>
    <cellStyle name="Percent 4 6 2 2 3" xfId="39604" xr:uid="{00000000-0005-0000-0000-0000F29A0000}"/>
    <cellStyle name="Percent 4 6 2 2 3 2" xfId="39605" xr:uid="{00000000-0005-0000-0000-0000F39A0000}"/>
    <cellStyle name="Percent 4 6 2 2 3 2 2" xfId="39606" xr:uid="{00000000-0005-0000-0000-0000F49A0000}"/>
    <cellStyle name="Percent 4 6 2 2 3 2 2 2" xfId="39607" xr:uid="{00000000-0005-0000-0000-0000F59A0000}"/>
    <cellStyle name="Percent 4 6 2 2 3 2 2 3" xfId="39608" xr:uid="{00000000-0005-0000-0000-0000F69A0000}"/>
    <cellStyle name="Percent 4 6 2 2 3 2 2 4" xfId="39609" xr:uid="{00000000-0005-0000-0000-0000F79A0000}"/>
    <cellStyle name="Percent 4 6 2 2 3 2 3" xfId="39610" xr:uid="{00000000-0005-0000-0000-0000F89A0000}"/>
    <cellStyle name="Percent 4 6 2 2 3 2 3 2" xfId="39611" xr:uid="{00000000-0005-0000-0000-0000F99A0000}"/>
    <cellStyle name="Percent 4 6 2 2 3 2 3 3" xfId="39612" xr:uid="{00000000-0005-0000-0000-0000FA9A0000}"/>
    <cellStyle name="Percent 4 6 2 2 3 2 3 4" xfId="39613" xr:uid="{00000000-0005-0000-0000-0000FB9A0000}"/>
    <cellStyle name="Percent 4 6 2 2 3 2 4" xfId="39614" xr:uid="{00000000-0005-0000-0000-0000FC9A0000}"/>
    <cellStyle name="Percent 4 6 2 2 3 2 5" xfId="39615" xr:uid="{00000000-0005-0000-0000-0000FD9A0000}"/>
    <cellStyle name="Percent 4 6 2 2 3 2 6" xfId="39616" xr:uid="{00000000-0005-0000-0000-0000FE9A0000}"/>
    <cellStyle name="Percent 4 6 2 2 3 3" xfId="39617" xr:uid="{00000000-0005-0000-0000-0000FF9A0000}"/>
    <cellStyle name="Percent 4 6 2 2 3 3 2" xfId="39618" xr:uid="{00000000-0005-0000-0000-0000009B0000}"/>
    <cellStyle name="Percent 4 6 2 2 3 3 2 2" xfId="39619" xr:uid="{00000000-0005-0000-0000-0000019B0000}"/>
    <cellStyle name="Percent 4 6 2 2 3 3 2 3" xfId="39620" xr:uid="{00000000-0005-0000-0000-0000029B0000}"/>
    <cellStyle name="Percent 4 6 2 2 3 3 2 4" xfId="39621" xr:uid="{00000000-0005-0000-0000-0000039B0000}"/>
    <cellStyle name="Percent 4 6 2 2 3 3 3" xfId="39622" xr:uid="{00000000-0005-0000-0000-0000049B0000}"/>
    <cellStyle name="Percent 4 6 2 2 3 3 3 2" xfId="39623" xr:uid="{00000000-0005-0000-0000-0000059B0000}"/>
    <cellStyle name="Percent 4 6 2 2 3 3 3 3" xfId="39624" xr:uid="{00000000-0005-0000-0000-0000069B0000}"/>
    <cellStyle name="Percent 4 6 2 2 3 3 3 4" xfId="39625" xr:uid="{00000000-0005-0000-0000-0000079B0000}"/>
    <cellStyle name="Percent 4 6 2 2 3 3 4" xfId="39626" xr:uid="{00000000-0005-0000-0000-0000089B0000}"/>
    <cellStyle name="Percent 4 6 2 2 3 3 5" xfId="39627" xr:uid="{00000000-0005-0000-0000-0000099B0000}"/>
    <cellStyle name="Percent 4 6 2 2 3 3 6" xfId="39628" xr:uid="{00000000-0005-0000-0000-00000A9B0000}"/>
    <cellStyle name="Percent 4 6 2 2 3 4" xfId="39629" xr:uid="{00000000-0005-0000-0000-00000B9B0000}"/>
    <cellStyle name="Percent 4 6 2 2 3 4 2" xfId="39630" xr:uid="{00000000-0005-0000-0000-00000C9B0000}"/>
    <cellStyle name="Percent 4 6 2 2 3 4 3" xfId="39631" xr:uid="{00000000-0005-0000-0000-00000D9B0000}"/>
    <cellStyle name="Percent 4 6 2 2 3 4 4" xfId="39632" xr:uid="{00000000-0005-0000-0000-00000E9B0000}"/>
    <cellStyle name="Percent 4 6 2 2 3 5" xfId="39633" xr:uid="{00000000-0005-0000-0000-00000F9B0000}"/>
    <cellStyle name="Percent 4 6 2 2 3 5 2" xfId="39634" xr:uid="{00000000-0005-0000-0000-0000109B0000}"/>
    <cellStyle name="Percent 4 6 2 2 3 5 3" xfId="39635" xr:uid="{00000000-0005-0000-0000-0000119B0000}"/>
    <cellStyle name="Percent 4 6 2 2 3 5 4" xfId="39636" xr:uid="{00000000-0005-0000-0000-0000129B0000}"/>
    <cellStyle name="Percent 4 6 2 2 3 6" xfId="39637" xr:uid="{00000000-0005-0000-0000-0000139B0000}"/>
    <cellStyle name="Percent 4 6 2 2 3 7" xfId="39638" xr:uid="{00000000-0005-0000-0000-0000149B0000}"/>
    <cellStyle name="Percent 4 6 2 2 3 8" xfId="39639" xr:uid="{00000000-0005-0000-0000-0000159B0000}"/>
    <cellStyle name="Percent 4 6 2 2 4" xfId="39640" xr:uid="{00000000-0005-0000-0000-0000169B0000}"/>
    <cellStyle name="Percent 4 6 2 2 4 2" xfId="39641" xr:uid="{00000000-0005-0000-0000-0000179B0000}"/>
    <cellStyle name="Percent 4 6 2 2 4 2 2" xfId="39642" xr:uid="{00000000-0005-0000-0000-0000189B0000}"/>
    <cellStyle name="Percent 4 6 2 2 4 2 2 2" xfId="39643" xr:uid="{00000000-0005-0000-0000-0000199B0000}"/>
    <cellStyle name="Percent 4 6 2 2 4 2 2 3" xfId="39644" xr:uid="{00000000-0005-0000-0000-00001A9B0000}"/>
    <cellStyle name="Percent 4 6 2 2 4 2 2 4" xfId="39645" xr:uid="{00000000-0005-0000-0000-00001B9B0000}"/>
    <cellStyle name="Percent 4 6 2 2 4 2 3" xfId="39646" xr:uid="{00000000-0005-0000-0000-00001C9B0000}"/>
    <cellStyle name="Percent 4 6 2 2 4 2 3 2" xfId="39647" xr:uid="{00000000-0005-0000-0000-00001D9B0000}"/>
    <cellStyle name="Percent 4 6 2 2 4 2 3 3" xfId="39648" xr:uid="{00000000-0005-0000-0000-00001E9B0000}"/>
    <cellStyle name="Percent 4 6 2 2 4 2 3 4" xfId="39649" xr:uid="{00000000-0005-0000-0000-00001F9B0000}"/>
    <cellStyle name="Percent 4 6 2 2 4 2 4" xfId="39650" xr:uid="{00000000-0005-0000-0000-0000209B0000}"/>
    <cellStyle name="Percent 4 6 2 2 4 2 5" xfId="39651" xr:uid="{00000000-0005-0000-0000-0000219B0000}"/>
    <cellStyle name="Percent 4 6 2 2 4 2 6" xfId="39652" xr:uid="{00000000-0005-0000-0000-0000229B0000}"/>
    <cellStyle name="Percent 4 6 2 2 4 3" xfId="39653" xr:uid="{00000000-0005-0000-0000-0000239B0000}"/>
    <cellStyle name="Percent 4 6 2 2 4 3 2" xfId="39654" xr:uid="{00000000-0005-0000-0000-0000249B0000}"/>
    <cellStyle name="Percent 4 6 2 2 4 3 2 2" xfId="39655" xr:uid="{00000000-0005-0000-0000-0000259B0000}"/>
    <cellStyle name="Percent 4 6 2 2 4 3 2 3" xfId="39656" xr:uid="{00000000-0005-0000-0000-0000269B0000}"/>
    <cellStyle name="Percent 4 6 2 2 4 3 2 4" xfId="39657" xr:uid="{00000000-0005-0000-0000-0000279B0000}"/>
    <cellStyle name="Percent 4 6 2 2 4 3 3" xfId="39658" xr:uid="{00000000-0005-0000-0000-0000289B0000}"/>
    <cellStyle name="Percent 4 6 2 2 4 3 3 2" xfId="39659" xr:uid="{00000000-0005-0000-0000-0000299B0000}"/>
    <cellStyle name="Percent 4 6 2 2 4 3 3 3" xfId="39660" xr:uid="{00000000-0005-0000-0000-00002A9B0000}"/>
    <cellStyle name="Percent 4 6 2 2 4 3 3 4" xfId="39661" xr:uid="{00000000-0005-0000-0000-00002B9B0000}"/>
    <cellStyle name="Percent 4 6 2 2 4 3 4" xfId="39662" xr:uid="{00000000-0005-0000-0000-00002C9B0000}"/>
    <cellStyle name="Percent 4 6 2 2 4 3 5" xfId="39663" xr:uid="{00000000-0005-0000-0000-00002D9B0000}"/>
    <cellStyle name="Percent 4 6 2 2 4 3 6" xfId="39664" xr:uid="{00000000-0005-0000-0000-00002E9B0000}"/>
    <cellStyle name="Percent 4 6 2 2 4 4" xfId="39665" xr:uid="{00000000-0005-0000-0000-00002F9B0000}"/>
    <cellStyle name="Percent 4 6 2 2 4 4 2" xfId="39666" xr:uid="{00000000-0005-0000-0000-0000309B0000}"/>
    <cellStyle name="Percent 4 6 2 2 4 4 3" xfId="39667" xr:uid="{00000000-0005-0000-0000-0000319B0000}"/>
    <cellStyle name="Percent 4 6 2 2 4 4 4" xfId="39668" xr:uid="{00000000-0005-0000-0000-0000329B0000}"/>
    <cellStyle name="Percent 4 6 2 2 4 5" xfId="39669" xr:uid="{00000000-0005-0000-0000-0000339B0000}"/>
    <cellStyle name="Percent 4 6 2 2 4 5 2" xfId="39670" xr:uid="{00000000-0005-0000-0000-0000349B0000}"/>
    <cellStyle name="Percent 4 6 2 2 4 5 3" xfId="39671" xr:uid="{00000000-0005-0000-0000-0000359B0000}"/>
    <cellStyle name="Percent 4 6 2 2 4 5 4" xfId="39672" xr:uid="{00000000-0005-0000-0000-0000369B0000}"/>
    <cellStyle name="Percent 4 6 2 2 4 6" xfId="39673" xr:uid="{00000000-0005-0000-0000-0000379B0000}"/>
    <cellStyle name="Percent 4 6 2 2 4 7" xfId="39674" xr:uid="{00000000-0005-0000-0000-0000389B0000}"/>
    <cellStyle name="Percent 4 6 2 2 4 8" xfId="39675" xr:uid="{00000000-0005-0000-0000-0000399B0000}"/>
    <cellStyle name="Percent 4 6 2 2 5" xfId="39676" xr:uid="{00000000-0005-0000-0000-00003A9B0000}"/>
    <cellStyle name="Percent 4 6 2 2 5 2" xfId="39677" xr:uid="{00000000-0005-0000-0000-00003B9B0000}"/>
    <cellStyle name="Percent 4 6 2 2 5 2 2" xfId="39678" xr:uid="{00000000-0005-0000-0000-00003C9B0000}"/>
    <cellStyle name="Percent 4 6 2 2 5 2 2 2" xfId="39679" xr:uid="{00000000-0005-0000-0000-00003D9B0000}"/>
    <cellStyle name="Percent 4 6 2 2 5 2 2 3" xfId="39680" xr:uid="{00000000-0005-0000-0000-00003E9B0000}"/>
    <cellStyle name="Percent 4 6 2 2 5 2 2 4" xfId="39681" xr:uid="{00000000-0005-0000-0000-00003F9B0000}"/>
    <cellStyle name="Percent 4 6 2 2 5 2 3" xfId="39682" xr:uid="{00000000-0005-0000-0000-0000409B0000}"/>
    <cellStyle name="Percent 4 6 2 2 5 2 3 2" xfId="39683" xr:uid="{00000000-0005-0000-0000-0000419B0000}"/>
    <cellStyle name="Percent 4 6 2 2 5 2 3 3" xfId="39684" xr:uid="{00000000-0005-0000-0000-0000429B0000}"/>
    <cellStyle name="Percent 4 6 2 2 5 2 3 4" xfId="39685" xr:uid="{00000000-0005-0000-0000-0000439B0000}"/>
    <cellStyle name="Percent 4 6 2 2 5 2 4" xfId="39686" xr:uid="{00000000-0005-0000-0000-0000449B0000}"/>
    <cellStyle name="Percent 4 6 2 2 5 2 5" xfId="39687" xr:uid="{00000000-0005-0000-0000-0000459B0000}"/>
    <cellStyle name="Percent 4 6 2 2 5 2 6" xfId="39688" xr:uid="{00000000-0005-0000-0000-0000469B0000}"/>
    <cellStyle name="Percent 4 6 2 2 5 3" xfId="39689" xr:uid="{00000000-0005-0000-0000-0000479B0000}"/>
    <cellStyle name="Percent 4 6 2 2 5 3 2" xfId="39690" xr:uid="{00000000-0005-0000-0000-0000489B0000}"/>
    <cellStyle name="Percent 4 6 2 2 5 3 2 2" xfId="39691" xr:uid="{00000000-0005-0000-0000-0000499B0000}"/>
    <cellStyle name="Percent 4 6 2 2 5 3 2 3" xfId="39692" xr:uid="{00000000-0005-0000-0000-00004A9B0000}"/>
    <cellStyle name="Percent 4 6 2 2 5 3 2 4" xfId="39693" xr:uid="{00000000-0005-0000-0000-00004B9B0000}"/>
    <cellStyle name="Percent 4 6 2 2 5 3 3" xfId="39694" xr:uid="{00000000-0005-0000-0000-00004C9B0000}"/>
    <cellStyle name="Percent 4 6 2 2 5 3 3 2" xfId="39695" xr:uid="{00000000-0005-0000-0000-00004D9B0000}"/>
    <cellStyle name="Percent 4 6 2 2 5 3 3 3" xfId="39696" xr:uid="{00000000-0005-0000-0000-00004E9B0000}"/>
    <cellStyle name="Percent 4 6 2 2 5 3 3 4" xfId="39697" xr:uid="{00000000-0005-0000-0000-00004F9B0000}"/>
    <cellStyle name="Percent 4 6 2 2 5 3 4" xfId="39698" xr:uid="{00000000-0005-0000-0000-0000509B0000}"/>
    <cellStyle name="Percent 4 6 2 2 5 3 5" xfId="39699" xr:uid="{00000000-0005-0000-0000-0000519B0000}"/>
    <cellStyle name="Percent 4 6 2 2 5 3 6" xfId="39700" xr:uid="{00000000-0005-0000-0000-0000529B0000}"/>
    <cellStyle name="Percent 4 6 2 2 5 4" xfId="39701" xr:uid="{00000000-0005-0000-0000-0000539B0000}"/>
    <cellStyle name="Percent 4 6 2 2 5 4 2" xfId="39702" xr:uid="{00000000-0005-0000-0000-0000549B0000}"/>
    <cellStyle name="Percent 4 6 2 2 5 4 3" xfId="39703" xr:uid="{00000000-0005-0000-0000-0000559B0000}"/>
    <cellStyle name="Percent 4 6 2 2 5 4 4" xfId="39704" xr:uid="{00000000-0005-0000-0000-0000569B0000}"/>
    <cellStyle name="Percent 4 6 2 2 5 5" xfId="39705" xr:uid="{00000000-0005-0000-0000-0000579B0000}"/>
    <cellStyle name="Percent 4 6 2 2 5 5 2" xfId="39706" xr:uid="{00000000-0005-0000-0000-0000589B0000}"/>
    <cellStyle name="Percent 4 6 2 2 5 5 3" xfId="39707" xr:uid="{00000000-0005-0000-0000-0000599B0000}"/>
    <cellStyle name="Percent 4 6 2 2 5 5 4" xfId="39708" xr:uid="{00000000-0005-0000-0000-00005A9B0000}"/>
    <cellStyle name="Percent 4 6 2 2 5 6" xfId="39709" xr:uid="{00000000-0005-0000-0000-00005B9B0000}"/>
    <cellStyle name="Percent 4 6 2 2 5 7" xfId="39710" xr:uid="{00000000-0005-0000-0000-00005C9B0000}"/>
    <cellStyle name="Percent 4 6 2 2 5 8" xfId="39711" xr:uid="{00000000-0005-0000-0000-00005D9B0000}"/>
    <cellStyle name="Percent 4 6 2 2 6" xfId="39712" xr:uid="{00000000-0005-0000-0000-00005E9B0000}"/>
    <cellStyle name="Percent 4 6 2 2 6 2" xfId="39713" xr:uid="{00000000-0005-0000-0000-00005F9B0000}"/>
    <cellStyle name="Percent 4 6 2 2 6 2 2" xfId="39714" xr:uid="{00000000-0005-0000-0000-0000609B0000}"/>
    <cellStyle name="Percent 4 6 2 2 6 2 3" xfId="39715" xr:uid="{00000000-0005-0000-0000-0000619B0000}"/>
    <cellStyle name="Percent 4 6 2 2 6 2 4" xfId="39716" xr:uid="{00000000-0005-0000-0000-0000629B0000}"/>
    <cellStyle name="Percent 4 6 2 2 6 3" xfId="39717" xr:uid="{00000000-0005-0000-0000-0000639B0000}"/>
    <cellStyle name="Percent 4 6 2 2 6 3 2" xfId="39718" xr:uid="{00000000-0005-0000-0000-0000649B0000}"/>
    <cellStyle name="Percent 4 6 2 2 6 3 3" xfId="39719" xr:uid="{00000000-0005-0000-0000-0000659B0000}"/>
    <cellStyle name="Percent 4 6 2 2 6 3 4" xfId="39720" xr:uid="{00000000-0005-0000-0000-0000669B0000}"/>
    <cellStyle name="Percent 4 6 2 2 6 4" xfId="39721" xr:uid="{00000000-0005-0000-0000-0000679B0000}"/>
    <cellStyle name="Percent 4 6 2 2 6 5" xfId="39722" xr:uid="{00000000-0005-0000-0000-0000689B0000}"/>
    <cellStyle name="Percent 4 6 2 2 6 6" xfId="39723" xr:uid="{00000000-0005-0000-0000-0000699B0000}"/>
    <cellStyle name="Percent 4 6 2 2 7" xfId="39724" xr:uid="{00000000-0005-0000-0000-00006A9B0000}"/>
    <cellStyle name="Percent 4 6 2 2 7 2" xfId="39725" xr:uid="{00000000-0005-0000-0000-00006B9B0000}"/>
    <cellStyle name="Percent 4 6 2 2 7 2 2" xfId="39726" xr:uid="{00000000-0005-0000-0000-00006C9B0000}"/>
    <cellStyle name="Percent 4 6 2 2 7 2 3" xfId="39727" xr:uid="{00000000-0005-0000-0000-00006D9B0000}"/>
    <cellStyle name="Percent 4 6 2 2 7 2 4" xfId="39728" xr:uid="{00000000-0005-0000-0000-00006E9B0000}"/>
    <cellStyle name="Percent 4 6 2 2 7 3" xfId="39729" xr:uid="{00000000-0005-0000-0000-00006F9B0000}"/>
    <cellStyle name="Percent 4 6 2 2 7 3 2" xfId="39730" xr:uid="{00000000-0005-0000-0000-0000709B0000}"/>
    <cellStyle name="Percent 4 6 2 2 7 3 3" xfId="39731" xr:uid="{00000000-0005-0000-0000-0000719B0000}"/>
    <cellStyle name="Percent 4 6 2 2 7 3 4" xfId="39732" xr:uid="{00000000-0005-0000-0000-0000729B0000}"/>
    <cellStyle name="Percent 4 6 2 2 7 4" xfId="39733" xr:uid="{00000000-0005-0000-0000-0000739B0000}"/>
    <cellStyle name="Percent 4 6 2 2 7 5" xfId="39734" xr:uid="{00000000-0005-0000-0000-0000749B0000}"/>
    <cellStyle name="Percent 4 6 2 2 7 6" xfId="39735" xr:uid="{00000000-0005-0000-0000-0000759B0000}"/>
    <cellStyle name="Percent 4 6 2 2 8" xfId="39736" xr:uid="{00000000-0005-0000-0000-0000769B0000}"/>
    <cellStyle name="Percent 4 6 2 2 8 2" xfId="39737" xr:uid="{00000000-0005-0000-0000-0000779B0000}"/>
    <cellStyle name="Percent 4 6 2 2 8 3" xfId="39738" xr:uid="{00000000-0005-0000-0000-0000789B0000}"/>
    <cellStyle name="Percent 4 6 2 2 8 4" xfId="39739" xr:uid="{00000000-0005-0000-0000-0000799B0000}"/>
    <cellStyle name="Percent 4 6 2 2 9" xfId="39740" xr:uid="{00000000-0005-0000-0000-00007A9B0000}"/>
    <cellStyle name="Percent 4 6 2 2 9 2" xfId="39741" xr:uid="{00000000-0005-0000-0000-00007B9B0000}"/>
    <cellStyle name="Percent 4 6 2 2 9 3" xfId="39742" xr:uid="{00000000-0005-0000-0000-00007C9B0000}"/>
    <cellStyle name="Percent 4 6 2 2 9 4" xfId="39743" xr:uid="{00000000-0005-0000-0000-00007D9B0000}"/>
    <cellStyle name="Percent 4 6 2 3" xfId="39744" xr:uid="{00000000-0005-0000-0000-00007E9B0000}"/>
    <cellStyle name="Percent 4 6 2 3 10" xfId="39745" xr:uid="{00000000-0005-0000-0000-00007F9B0000}"/>
    <cellStyle name="Percent 4 6 2 3 2" xfId="39746" xr:uid="{00000000-0005-0000-0000-0000809B0000}"/>
    <cellStyle name="Percent 4 6 2 3 2 2" xfId="39747" xr:uid="{00000000-0005-0000-0000-0000819B0000}"/>
    <cellStyle name="Percent 4 6 2 3 2 2 2" xfId="39748" xr:uid="{00000000-0005-0000-0000-0000829B0000}"/>
    <cellStyle name="Percent 4 6 2 3 2 2 2 2" xfId="39749" xr:uid="{00000000-0005-0000-0000-0000839B0000}"/>
    <cellStyle name="Percent 4 6 2 3 2 2 2 3" xfId="39750" xr:uid="{00000000-0005-0000-0000-0000849B0000}"/>
    <cellStyle name="Percent 4 6 2 3 2 2 2 4" xfId="39751" xr:uid="{00000000-0005-0000-0000-0000859B0000}"/>
    <cellStyle name="Percent 4 6 2 3 2 2 3" xfId="39752" xr:uid="{00000000-0005-0000-0000-0000869B0000}"/>
    <cellStyle name="Percent 4 6 2 3 2 2 3 2" xfId="39753" xr:uid="{00000000-0005-0000-0000-0000879B0000}"/>
    <cellStyle name="Percent 4 6 2 3 2 2 3 3" xfId="39754" xr:uid="{00000000-0005-0000-0000-0000889B0000}"/>
    <cellStyle name="Percent 4 6 2 3 2 2 3 4" xfId="39755" xr:uid="{00000000-0005-0000-0000-0000899B0000}"/>
    <cellStyle name="Percent 4 6 2 3 2 2 4" xfId="39756" xr:uid="{00000000-0005-0000-0000-00008A9B0000}"/>
    <cellStyle name="Percent 4 6 2 3 2 2 5" xfId="39757" xr:uid="{00000000-0005-0000-0000-00008B9B0000}"/>
    <cellStyle name="Percent 4 6 2 3 2 2 6" xfId="39758" xr:uid="{00000000-0005-0000-0000-00008C9B0000}"/>
    <cellStyle name="Percent 4 6 2 3 2 3" xfId="39759" xr:uid="{00000000-0005-0000-0000-00008D9B0000}"/>
    <cellStyle name="Percent 4 6 2 3 2 3 2" xfId="39760" xr:uid="{00000000-0005-0000-0000-00008E9B0000}"/>
    <cellStyle name="Percent 4 6 2 3 2 3 2 2" xfId="39761" xr:uid="{00000000-0005-0000-0000-00008F9B0000}"/>
    <cellStyle name="Percent 4 6 2 3 2 3 2 3" xfId="39762" xr:uid="{00000000-0005-0000-0000-0000909B0000}"/>
    <cellStyle name="Percent 4 6 2 3 2 3 2 4" xfId="39763" xr:uid="{00000000-0005-0000-0000-0000919B0000}"/>
    <cellStyle name="Percent 4 6 2 3 2 3 3" xfId="39764" xr:uid="{00000000-0005-0000-0000-0000929B0000}"/>
    <cellStyle name="Percent 4 6 2 3 2 3 3 2" xfId="39765" xr:uid="{00000000-0005-0000-0000-0000939B0000}"/>
    <cellStyle name="Percent 4 6 2 3 2 3 3 3" xfId="39766" xr:uid="{00000000-0005-0000-0000-0000949B0000}"/>
    <cellStyle name="Percent 4 6 2 3 2 3 3 4" xfId="39767" xr:uid="{00000000-0005-0000-0000-0000959B0000}"/>
    <cellStyle name="Percent 4 6 2 3 2 3 4" xfId="39768" xr:uid="{00000000-0005-0000-0000-0000969B0000}"/>
    <cellStyle name="Percent 4 6 2 3 2 3 5" xfId="39769" xr:uid="{00000000-0005-0000-0000-0000979B0000}"/>
    <cellStyle name="Percent 4 6 2 3 2 3 6" xfId="39770" xr:uid="{00000000-0005-0000-0000-0000989B0000}"/>
    <cellStyle name="Percent 4 6 2 3 2 4" xfId="39771" xr:uid="{00000000-0005-0000-0000-0000999B0000}"/>
    <cellStyle name="Percent 4 6 2 3 2 4 2" xfId="39772" xr:uid="{00000000-0005-0000-0000-00009A9B0000}"/>
    <cellStyle name="Percent 4 6 2 3 2 4 3" xfId="39773" xr:uid="{00000000-0005-0000-0000-00009B9B0000}"/>
    <cellStyle name="Percent 4 6 2 3 2 4 4" xfId="39774" xr:uid="{00000000-0005-0000-0000-00009C9B0000}"/>
    <cellStyle name="Percent 4 6 2 3 2 5" xfId="39775" xr:uid="{00000000-0005-0000-0000-00009D9B0000}"/>
    <cellStyle name="Percent 4 6 2 3 2 5 2" xfId="39776" xr:uid="{00000000-0005-0000-0000-00009E9B0000}"/>
    <cellStyle name="Percent 4 6 2 3 2 5 3" xfId="39777" xr:uid="{00000000-0005-0000-0000-00009F9B0000}"/>
    <cellStyle name="Percent 4 6 2 3 2 5 4" xfId="39778" xr:uid="{00000000-0005-0000-0000-0000A09B0000}"/>
    <cellStyle name="Percent 4 6 2 3 2 6" xfId="39779" xr:uid="{00000000-0005-0000-0000-0000A19B0000}"/>
    <cellStyle name="Percent 4 6 2 3 2 7" xfId="39780" xr:uid="{00000000-0005-0000-0000-0000A29B0000}"/>
    <cellStyle name="Percent 4 6 2 3 2 8" xfId="39781" xr:uid="{00000000-0005-0000-0000-0000A39B0000}"/>
    <cellStyle name="Percent 4 6 2 3 3" xfId="39782" xr:uid="{00000000-0005-0000-0000-0000A49B0000}"/>
    <cellStyle name="Percent 4 6 2 3 3 2" xfId="39783" xr:uid="{00000000-0005-0000-0000-0000A59B0000}"/>
    <cellStyle name="Percent 4 6 2 3 3 2 2" xfId="39784" xr:uid="{00000000-0005-0000-0000-0000A69B0000}"/>
    <cellStyle name="Percent 4 6 2 3 3 2 2 2" xfId="39785" xr:uid="{00000000-0005-0000-0000-0000A79B0000}"/>
    <cellStyle name="Percent 4 6 2 3 3 2 2 3" xfId="39786" xr:uid="{00000000-0005-0000-0000-0000A89B0000}"/>
    <cellStyle name="Percent 4 6 2 3 3 2 2 4" xfId="39787" xr:uid="{00000000-0005-0000-0000-0000A99B0000}"/>
    <cellStyle name="Percent 4 6 2 3 3 2 3" xfId="39788" xr:uid="{00000000-0005-0000-0000-0000AA9B0000}"/>
    <cellStyle name="Percent 4 6 2 3 3 2 3 2" xfId="39789" xr:uid="{00000000-0005-0000-0000-0000AB9B0000}"/>
    <cellStyle name="Percent 4 6 2 3 3 2 3 3" xfId="39790" xr:uid="{00000000-0005-0000-0000-0000AC9B0000}"/>
    <cellStyle name="Percent 4 6 2 3 3 2 3 4" xfId="39791" xr:uid="{00000000-0005-0000-0000-0000AD9B0000}"/>
    <cellStyle name="Percent 4 6 2 3 3 2 4" xfId="39792" xr:uid="{00000000-0005-0000-0000-0000AE9B0000}"/>
    <cellStyle name="Percent 4 6 2 3 3 2 5" xfId="39793" xr:uid="{00000000-0005-0000-0000-0000AF9B0000}"/>
    <cellStyle name="Percent 4 6 2 3 3 2 6" xfId="39794" xr:uid="{00000000-0005-0000-0000-0000B09B0000}"/>
    <cellStyle name="Percent 4 6 2 3 3 3" xfId="39795" xr:uid="{00000000-0005-0000-0000-0000B19B0000}"/>
    <cellStyle name="Percent 4 6 2 3 3 3 2" xfId="39796" xr:uid="{00000000-0005-0000-0000-0000B29B0000}"/>
    <cellStyle name="Percent 4 6 2 3 3 3 2 2" xfId="39797" xr:uid="{00000000-0005-0000-0000-0000B39B0000}"/>
    <cellStyle name="Percent 4 6 2 3 3 3 2 3" xfId="39798" xr:uid="{00000000-0005-0000-0000-0000B49B0000}"/>
    <cellStyle name="Percent 4 6 2 3 3 3 2 4" xfId="39799" xr:uid="{00000000-0005-0000-0000-0000B59B0000}"/>
    <cellStyle name="Percent 4 6 2 3 3 3 3" xfId="39800" xr:uid="{00000000-0005-0000-0000-0000B69B0000}"/>
    <cellStyle name="Percent 4 6 2 3 3 3 3 2" xfId="39801" xr:uid="{00000000-0005-0000-0000-0000B79B0000}"/>
    <cellStyle name="Percent 4 6 2 3 3 3 3 3" xfId="39802" xr:uid="{00000000-0005-0000-0000-0000B89B0000}"/>
    <cellStyle name="Percent 4 6 2 3 3 3 3 4" xfId="39803" xr:uid="{00000000-0005-0000-0000-0000B99B0000}"/>
    <cellStyle name="Percent 4 6 2 3 3 3 4" xfId="39804" xr:uid="{00000000-0005-0000-0000-0000BA9B0000}"/>
    <cellStyle name="Percent 4 6 2 3 3 3 5" xfId="39805" xr:uid="{00000000-0005-0000-0000-0000BB9B0000}"/>
    <cellStyle name="Percent 4 6 2 3 3 3 6" xfId="39806" xr:uid="{00000000-0005-0000-0000-0000BC9B0000}"/>
    <cellStyle name="Percent 4 6 2 3 3 4" xfId="39807" xr:uid="{00000000-0005-0000-0000-0000BD9B0000}"/>
    <cellStyle name="Percent 4 6 2 3 3 4 2" xfId="39808" xr:uid="{00000000-0005-0000-0000-0000BE9B0000}"/>
    <cellStyle name="Percent 4 6 2 3 3 4 3" xfId="39809" xr:uid="{00000000-0005-0000-0000-0000BF9B0000}"/>
    <cellStyle name="Percent 4 6 2 3 3 4 4" xfId="39810" xr:uid="{00000000-0005-0000-0000-0000C09B0000}"/>
    <cellStyle name="Percent 4 6 2 3 3 5" xfId="39811" xr:uid="{00000000-0005-0000-0000-0000C19B0000}"/>
    <cellStyle name="Percent 4 6 2 3 3 5 2" xfId="39812" xr:uid="{00000000-0005-0000-0000-0000C29B0000}"/>
    <cellStyle name="Percent 4 6 2 3 3 5 3" xfId="39813" xr:uid="{00000000-0005-0000-0000-0000C39B0000}"/>
    <cellStyle name="Percent 4 6 2 3 3 5 4" xfId="39814" xr:uid="{00000000-0005-0000-0000-0000C49B0000}"/>
    <cellStyle name="Percent 4 6 2 3 3 6" xfId="39815" xr:uid="{00000000-0005-0000-0000-0000C59B0000}"/>
    <cellStyle name="Percent 4 6 2 3 3 7" xfId="39816" xr:uid="{00000000-0005-0000-0000-0000C69B0000}"/>
    <cellStyle name="Percent 4 6 2 3 3 8" xfId="39817" xr:uid="{00000000-0005-0000-0000-0000C79B0000}"/>
    <cellStyle name="Percent 4 6 2 3 4" xfId="39818" xr:uid="{00000000-0005-0000-0000-0000C89B0000}"/>
    <cellStyle name="Percent 4 6 2 3 4 2" xfId="39819" xr:uid="{00000000-0005-0000-0000-0000C99B0000}"/>
    <cellStyle name="Percent 4 6 2 3 4 2 2" xfId="39820" xr:uid="{00000000-0005-0000-0000-0000CA9B0000}"/>
    <cellStyle name="Percent 4 6 2 3 4 2 3" xfId="39821" xr:uid="{00000000-0005-0000-0000-0000CB9B0000}"/>
    <cellStyle name="Percent 4 6 2 3 4 2 4" xfId="39822" xr:uid="{00000000-0005-0000-0000-0000CC9B0000}"/>
    <cellStyle name="Percent 4 6 2 3 4 3" xfId="39823" xr:uid="{00000000-0005-0000-0000-0000CD9B0000}"/>
    <cellStyle name="Percent 4 6 2 3 4 3 2" xfId="39824" xr:uid="{00000000-0005-0000-0000-0000CE9B0000}"/>
    <cellStyle name="Percent 4 6 2 3 4 3 3" xfId="39825" xr:uid="{00000000-0005-0000-0000-0000CF9B0000}"/>
    <cellStyle name="Percent 4 6 2 3 4 3 4" xfId="39826" xr:uid="{00000000-0005-0000-0000-0000D09B0000}"/>
    <cellStyle name="Percent 4 6 2 3 4 4" xfId="39827" xr:uid="{00000000-0005-0000-0000-0000D19B0000}"/>
    <cellStyle name="Percent 4 6 2 3 4 5" xfId="39828" xr:uid="{00000000-0005-0000-0000-0000D29B0000}"/>
    <cellStyle name="Percent 4 6 2 3 4 6" xfId="39829" xr:uid="{00000000-0005-0000-0000-0000D39B0000}"/>
    <cellStyle name="Percent 4 6 2 3 5" xfId="39830" xr:uid="{00000000-0005-0000-0000-0000D49B0000}"/>
    <cellStyle name="Percent 4 6 2 3 5 2" xfId="39831" xr:uid="{00000000-0005-0000-0000-0000D59B0000}"/>
    <cellStyle name="Percent 4 6 2 3 5 2 2" xfId="39832" xr:uid="{00000000-0005-0000-0000-0000D69B0000}"/>
    <cellStyle name="Percent 4 6 2 3 5 2 3" xfId="39833" xr:uid="{00000000-0005-0000-0000-0000D79B0000}"/>
    <cellStyle name="Percent 4 6 2 3 5 2 4" xfId="39834" xr:uid="{00000000-0005-0000-0000-0000D89B0000}"/>
    <cellStyle name="Percent 4 6 2 3 5 3" xfId="39835" xr:uid="{00000000-0005-0000-0000-0000D99B0000}"/>
    <cellStyle name="Percent 4 6 2 3 5 3 2" xfId="39836" xr:uid="{00000000-0005-0000-0000-0000DA9B0000}"/>
    <cellStyle name="Percent 4 6 2 3 5 3 3" xfId="39837" xr:uid="{00000000-0005-0000-0000-0000DB9B0000}"/>
    <cellStyle name="Percent 4 6 2 3 5 3 4" xfId="39838" xr:uid="{00000000-0005-0000-0000-0000DC9B0000}"/>
    <cellStyle name="Percent 4 6 2 3 5 4" xfId="39839" xr:uid="{00000000-0005-0000-0000-0000DD9B0000}"/>
    <cellStyle name="Percent 4 6 2 3 5 5" xfId="39840" xr:uid="{00000000-0005-0000-0000-0000DE9B0000}"/>
    <cellStyle name="Percent 4 6 2 3 5 6" xfId="39841" xr:uid="{00000000-0005-0000-0000-0000DF9B0000}"/>
    <cellStyle name="Percent 4 6 2 3 6" xfId="39842" xr:uid="{00000000-0005-0000-0000-0000E09B0000}"/>
    <cellStyle name="Percent 4 6 2 3 6 2" xfId="39843" xr:uid="{00000000-0005-0000-0000-0000E19B0000}"/>
    <cellStyle name="Percent 4 6 2 3 6 3" xfId="39844" xr:uid="{00000000-0005-0000-0000-0000E29B0000}"/>
    <cellStyle name="Percent 4 6 2 3 6 4" xfId="39845" xr:uid="{00000000-0005-0000-0000-0000E39B0000}"/>
    <cellStyle name="Percent 4 6 2 3 7" xfId="39846" xr:uid="{00000000-0005-0000-0000-0000E49B0000}"/>
    <cellStyle name="Percent 4 6 2 3 7 2" xfId="39847" xr:uid="{00000000-0005-0000-0000-0000E59B0000}"/>
    <cellStyle name="Percent 4 6 2 3 7 3" xfId="39848" xr:uid="{00000000-0005-0000-0000-0000E69B0000}"/>
    <cellStyle name="Percent 4 6 2 3 7 4" xfId="39849" xr:uid="{00000000-0005-0000-0000-0000E79B0000}"/>
    <cellStyle name="Percent 4 6 2 3 8" xfId="39850" xr:uid="{00000000-0005-0000-0000-0000E89B0000}"/>
    <cellStyle name="Percent 4 6 2 3 9" xfId="39851" xr:uid="{00000000-0005-0000-0000-0000E99B0000}"/>
    <cellStyle name="Percent 4 6 2 4" xfId="39852" xr:uid="{00000000-0005-0000-0000-0000EA9B0000}"/>
    <cellStyle name="Percent 4 6 2 4 2" xfId="39853" xr:uid="{00000000-0005-0000-0000-0000EB9B0000}"/>
    <cellStyle name="Percent 4 6 2 4 2 2" xfId="39854" xr:uid="{00000000-0005-0000-0000-0000EC9B0000}"/>
    <cellStyle name="Percent 4 6 2 4 2 2 2" xfId="39855" xr:uid="{00000000-0005-0000-0000-0000ED9B0000}"/>
    <cellStyle name="Percent 4 6 2 4 2 2 3" xfId="39856" xr:uid="{00000000-0005-0000-0000-0000EE9B0000}"/>
    <cellStyle name="Percent 4 6 2 4 2 2 4" xfId="39857" xr:uid="{00000000-0005-0000-0000-0000EF9B0000}"/>
    <cellStyle name="Percent 4 6 2 4 2 3" xfId="39858" xr:uid="{00000000-0005-0000-0000-0000F09B0000}"/>
    <cellStyle name="Percent 4 6 2 4 2 3 2" xfId="39859" xr:uid="{00000000-0005-0000-0000-0000F19B0000}"/>
    <cellStyle name="Percent 4 6 2 4 2 3 3" xfId="39860" xr:uid="{00000000-0005-0000-0000-0000F29B0000}"/>
    <cellStyle name="Percent 4 6 2 4 2 3 4" xfId="39861" xr:uid="{00000000-0005-0000-0000-0000F39B0000}"/>
    <cellStyle name="Percent 4 6 2 4 2 4" xfId="39862" xr:uid="{00000000-0005-0000-0000-0000F49B0000}"/>
    <cellStyle name="Percent 4 6 2 4 2 5" xfId="39863" xr:uid="{00000000-0005-0000-0000-0000F59B0000}"/>
    <cellStyle name="Percent 4 6 2 4 2 6" xfId="39864" xr:uid="{00000000-0005-0000-0000-0000F69B0000}"/>
    <cellStyle name="Percent 4 6 2 4 3" xfId="39865" xr:uid="{00000000-0005-0000-0000-0000F79B0000}"/>
    <cellStyle name="Percent 4 6 2 4 3 2" xfId="39866" xr:uid="{00000000-0005-0000-0000-0000F89B0000}"/>
    <cellStyle name="Percent 4 6 2 4 3 2 2" xfId="39867" xr:uid="{00000000-0005-0000-0000-0000F99B0000}"/>
    <cellStyle name="Percent 4 6 2 4 3 2 3" xfId="39868" xr:uid="{00000000-0005-0000-0000-0000FA9B0000}"/>
    <cellStyle name="Percent 4 6 2 4 3 2 4" xfId="39869" xr:uid="{00000000-0005-0000-0000-0000FB9B0000}"/>
    <cellStyle name="Percent 4 6 2 4 3 3" xfId="39870" xr:uid="{00000000-0005-0000-0000-0000FC9B0000}"/>
    <cellStyle name="Percent 4 6 2 4 3 3 2" xfId="39871" xr:uid="{00000000-0005-0000-0000-0000FD9B0000}"/>
    <cellStyle name="Percent 4 6 2 4 3 3 3" xfId="39872" xr:uid="{00000000-0005-0000-0000-0000FE9B0000}"/>
    <cellStyle name="Percent 4 6 2 4 3 3 4" xfId="39873" xr:uid="{00000000-0005-0000-0000-0000FF9B0000}"/>
    <cellStyle name="Percent 4 6 2 4 3 4" xfId="39874" xr:uid="{00000000-0005-0000-0000-0000009C0000}"/>
    <cellStyle name="Percent 4 6 2 4 3 5" xfId="39875" xr:uid="{00000000-0005-0000-0000-0000019C0000}"/>
    <cellStyle name="Percent 4 6 2 4 3 6" xfId="39876" xr:uid="{00000000-0005-0000-0000-0000029C0000}"/>
    <cellStyle name="Percent 4 6 2 4 4" xfId="39877" xr:uid="{00000000-0005-0000-0000-0000039C0000}"/>
    <cellStyle name="Percent 4 6 2 4 4 2" xfId="39878" xr:uid="{00000000-0005-0000-0000-0000049C0000}"/>
    <cellStyle name="Percent 4 6 2 4 4 3" xfId="39879" xr:uid="{00000000-0005-0000-0000-0000059C0000}"/>
    <cellStyle name="Percent 4 6 2 4 4 4" xfId="39880" xr:uid="{00000000-0005-0000-0000-0000069C0000}"/>
    <cellStyle name="Percent 4 6 2 4 5" xfId="39881" xr:uid="{00000000-0005-0000-0000-0000079C0000}"/>
    <cellStyle name="Percent 4 6 2 4 5 2" xfId="39882" xr:uid="{00000000-0005-0000-0000-0000089C0000}"/>
    <cellStyle name="Percent 4 6 2 4 5 3" xfId="39883" xr:uid="{00000000-0005-0000-0000-0000099C0000}"/>
    <cellStyle name="Percent 4 6 2 4 5 4" xfId="39884" xr:uid="{00000000-0005-0000-0000-00000A9C0000}"/>
    <cellStyle name="Percent 4 6 2 4 6" xfId="39885" xr:uid="{00000000-0005-0000-0000-00000B9C0000}"/>
    <cellStyle name="Percent 4 6 2 4 7" xfId="39886" xr:uid="{00000000-0005-0000-0000-00000C9C0000}"/>
    <cellStyle name="Percent 4 6 2 4 8" xfId="39887" xr:uid="{00000000-0005-0000-0000-00000D9C0000}"/>
    <cellStyle name="Percent 4 6 2 5" xfId="39888" xr:uid="{00000000-0005-0000-0000-00000E9C0000}"/>
    <cellStyle name="Percent 4 6 2 5 2" xfId="39889" xr:uid="{00000000-0005-0000-0000-00000F9C0000}"/>
    <cellStyle name="Percent 4 6 2 5 2 2" xfId="39890" xr:uid="{00000000-0005-0000-0000-0000109C0000}"/>
    <cellStyle name="Percent 4 6 2 5 2 2 2" xfId="39891" xr:uid="{00000000-0005-0000-0000-0000119C0000}"/>
    <cellStyle name="Percent 4 6 2 5 2 2 3" xfId="39892" xr:uid="{00000000-0005-0000-0000-0000129C0000}"/>
    <cellStyle name="Percent 4 6 2 5 2 2 4" xfId="39893" xr:uid="{00000000-0005-0000-0000-0000139C0000}"/>
    <cellStyle name="Percent 4 6 2 5 2 3" xfId="39894" xr:uid="{00000000-0005-0000-0000-0000149C0000}"/>
    <cellStyle name="Percent 4 6 2 5 2 3 2" xfId="39895" xr:uid="{00000000-0005-0000-0000-0000159C0000}"/>
    <cellStyle name="Percent 4 6 2 5 2 3 3" xfId="39896" xr:uid="{00000000-0005-0000-0000-0000169C0000}"/>
    <cellStyle name="Percent 4 6 2 5 2 3 4" xfId="39897" xr:uid="{00000000-0005-0000-0000-0000179C0000}"/>
    <cellStyle name="Percent 4 6 2 5 2 4" xfId="39898" xr:uid="{00000000-0005-0000-0000-0000189C0000}"/>
    <cellStyle name="Percent 4 6 2 5 2 5" xfId="39899" xr:uid="{00000000-0005-0000-0000-0000199C0000}"/>
    <cellStyle name="Percent 4 6 2 5 2 6" xfId="39900" xr:uid="{00000000-0005-0000-0000-00001A9C0000}"/>
    <cellStyle name="Percent 4 6 2 5 3" xfId="39901" xr:uid="{00000000-0005-0000-0000-00001B9C0000}"/>
    <cellStyle name="Percent 4 6 2 5 3 2" xfId="39902" xr:uid="{00000000-0005-0000-0000-00001C9C0000}"/>
    <cellStyle name="Percent 4 6 2 5 3 2 2" xfId="39903" xr:uid="{00000000-0005-0000-0000-00001D9C0000}"/>
    <cellStyle name="Percent 4 6 2 5 3 2 3" xfId="39904" xr:uid="{00000000-0005-0000-0000-00001E9C0000}"/>
    <cellStyle name="Percent 4 6 2 5 3 2 4" xfId="39905" xr:uid="{00000000-0005-0000-0000-00001F9C0000}"/>
    <cellStyle name="Percent 4 6 2 5 3 3" xfId="39906" xr:uid="{00000000-0005-0000-0000-0000209C0000}"/>
    <cellStyle name="Percent 4 6 2 5 3 3 2" xfId="39907" xr:uid="{00000000-0005-0000-0000-0000219C0000}"/>
    <cellStyle name="Percent 4 6 2 5 3 3 3" xfId="39908" xr:uid="{00000000-0005-0000-0000-0000229C0000}"/>
    <cellStyle name="Percent 4 6 2 5 3 3 4" xfId="39909" xr:uid="{00000000-0005-0000-0000-0000239C0000}"/>
    <cellStyle name="Percent 4 6 2 5 3 4" xfId="39910" xr:uid="{00000000-0005-0000-0000-0000249C0000}"/>
    <cellStyle name="Percent 4 6 2 5 3 5" xfId="39911" xr:uid="{00000000-0005-0000-0000-0000259C0000}"/>
    <cellStyle name="Percent 4 6 2 5 3 6" xfId="39912" xr:uid="{00000000-0005-0000-0000-0000269C0000}"/>
    <cellStyle name="Percent 4 6 2 5 4" xfId="39913" xr:uid="{00000000-0005-0000-0000-0000279C0000}"/>
    <cellStyle name="Percent 4 6 2 5 4 2" xfId="39914" xr:uid="{00000000-0005-0000-0000-0000289C0000}"/>
    <cellStyle name="Percent 4 6 2 5 4 3" xfId="39915" xr:uid="{00000000-0005-0000-0000-0000299C0000}"/>
    <cellStyle name="Percent 4 6 2 5 4 4" xfId="39916" xr:uid="{00000000-0005-0000-0000-00002A9C0000}"/>
    <cellStyle name="Percent 4 6 2 5 5" xfId="39917" xr:uid="{00000000-0005-0000-0000-00002B9C0000}"/>
    <cellStyle name="Percent 4 6 2 5 5 2" xfId="39918" xr:uid="{00000000-0005-0000-0000-00002C9C0000}"/>
    <cellStyle name="Percent 4 6 2 5 5 3" xfId="39919" xr:uid="{00000000-0005-0000-0000-00002D9C0000}"/>
    <cellStyle name="Percent 4 6 2 5 5 4" xfId="39920" xr:uid="{00000000-0005-0000-0000-00002E9C0000}"/>
    <cellStyle name="Percent 4 6 2 5 6" xfId="39921" xr:uid="{00000000-0005-0000-0000-00002F9C0000}"/>
    <cellStyle name="Percent 4 6 2 5 7" xfId="39922" xr:uid="{00000000-0005-0000-0000-0000309C0000}"/>
    <cellStyle name="Percent 4 6 2 5 8" xfId="39923" xr:uid="{00000000-0005-0000-0000-0000319C0000}"/>
    <cellStyle name="Percent 4 6 2 6" xfId="39924" xr:uid="{00000000-0005-0000-0000-0000329C0000}"/>
    <cellStyle name="Percent 4 6 2 6 2" xfId="39925" xr:uid="{00000000-0005-0000-0000-0000339C0000}"/>
    <cellStyle name="Percent 4 6 2 6 2 2" xfId="39926" xr:uid="{00000000-0005-0000-0000-0000349C0000}"/>
    <cellStyle name="Percent 4 6 2 6 2 2 2" xfId="39927" xr:uid="{00000000-0005-0000-0000-0000359C0000}"/>
    <cellStyle name="Percent 4 6 2 6 2 2 3" xfId="39928" xr:uid="{00000000-0005-0000-0000-0000369C0000}"/>
    <cellStyle name="Percent 4 6 2 6 2 2 4" xfId="39929" xr:uid="{00000000-0005-0000-0000-0000379C0000}"/>
    <cellStyle name="Percent 4 6 2 6 2 3" xfId="39930" xr:uid="{00000000-0005-0000-0000-0000389C0000}"/>
    <cellStyle name="Percent 4 6 2 6 2 3 2" xfId="39931" xr:uid="{00000000-0005-0000-0000-0000399C0000}"/>
    <cellStyle name="Percent 4 6 2 6 2 3 3" xfId="39932" xr:uid="{00000000-0005-0000-0000-00003A9C0000}"/>
    <cellStyle name="Percent 4 6 2 6 2 3 4" xfId="39933" xr:uid="{00000000-0005-0000-0000-00003B9C0000}"/>
    <cellStyle name="Percent 4 6 2 6 2 4" xfId="39934" xr:uid="{00000000-0005-0000-0000-00003C9C0000}"/>
    <cellStyle name="Percent 4 6 2 6 2 5" xfId="39935" xr:uid="{00000000-0005-0000-0000-00003D9C0000}"/>
    <cellStyle name="Percent 4 6 2 6 2 6" xfId="39936" xr:uid="{00000000-0005-0000-0000-00003E9C0000}"/>
    <cellStyle name="Percent 4 6 2 6 3" xfId="39937" xr:uid="{00000000-0005-0000-0000-00003F9C0000}"/>
    <cellStyle name="Percent 4 6 2 6 3 2" xfId="39938" xr:uid="{00000000-0005-0000-0000-0000409C0000}"/>
    <cellStyle name="Percent 4 6 2 6 3 2 2" xfId="39939" xr:uid="{00000000-0005-0000-0000-0000419C0000}"/>
    <cellStyle name="Percent 4 6 2 6 3 2 3" xfId="39940" xr:uid="{00000000-0005-0000-0000-0000429C0000}"/>
    <cellStyle name="Percent 4 6 2 6 3 2 4" xfId="39941" xr:uid="{00000000-0005-0000-0000-0000439C0000}"/>
    <cellStyle name="Percent 4 6 2 6 3 3" xfId="39942" xr:uid="{00000000-0005-0000-0000-0000449C0000}"/>
    <cellStyle name="Percent 4 6 2 6 3 3 2" xfId="39943" xr:uid="{00000000-0005-0000-0000-0000459C0000}"/>
    <cellStyle name="Percent 4 6 2 6 3 3 3" xfId="39944" xr:uid="{00000000-0005-0000-0000-0000469C0000}"/>
    <cellStyle name="Percent 4 6 2 6 3 3 4" xfId="39945" xr:uid="{00000000-0005-0000-0000-0000479C0000}"/>
    <cellStyle name="Percent 4 6 2 6 3 4" xfId="39946" xr:uid="{00000000-0005-0000-0000-0000489C0000}"/>
    <cellStyle name="Percent 4 6 2 6 3 5" xfId="39947" xr:uid="{00000000-0005-0000-0000-0000499C0000}"/>
    <cellStyle name="Percent 4 6 2 6 3 6" xfId="39948" xr:uid="{00000000-0005-0000-0000-00004A9C0000}"/>
    <cellStyle name="Percent 4 6 2 6 4" xfId="39949" xr:uid="{00000000-0005-0000-0000-00004B9C0000}"/>
    <cellStyle name="Percent 4 6 2 6 4 2" xfId="39950" xr:uid="{00000000-0005-0000-0000-00004C9C0000}"/>
    <cellStyle name="Percent 4 6 2 6 4 3" xfId="39951" xr:uid="{00000000-0005-0000-0000-00004D9C0000}"/>
    <cellStyle name="Percent 4 6 2 6 4 4" xfId="39952" xr:uid="{00000000-0005-0000-0000-00004E9C0000}"/>
    <cellStyle name="Percent 4 6 2 6 5" xfId="39953" xr:uid="{00000000-0005-0000-0000-00004F9C0000}"/>
    <cellStyle name="Percent 4 6 2 6 5 2" xfId="39954" xr:uid="{00000000-0005-0000-0000-0000509C0000}"/>
    <cellStyle name="Percent 4 6 2 6 5 3" xfId="39955" xr:uid="{00000000-0005-0000-0000-0000519C0000}"/>
    <cellStyle name="Percent 4 6 2 6 5 4" xfId="39956" xr:uid="{00000000-0005-0000-0000-0000529C0000}"/>
    <cellStyle name="Percent 4 6 2 6 6" xfId="39957" xr:uid="{00000000-0005-0000-0000-0000539C0000}"/>
    <cellStyle name="Percent 4 6 2 6 7" xfId="39958" xr:uid="{00000000-0005-0000-0000-0000549C0000}"/>
    <cellStyle name="Percent 4 6 2 6 8" xfId="39959" xr:uid="{00000000-0005-0000-0000-0000559C0000}"/>
    <cellStyle name="Percent 4 6 2 7" xfId="39960" xr:uid="{00000000-0005-0000-0000-0000569C0000}"/>
    <cellStyle name="Percent 4 6 2 7 2" xfId="39961" xr:uid="{00000000-0005-0000-0000-0000579C0000}"/>
    <cellStyle name="Percent 4 6 2 7 2 2" xfId="39962" xr:uid="{00000000-0005-0000-0000-0000589C0000}"/>
    <cellStyle name="Percent 4 6 2 7 2 3" xfId="39963" xr:uid="{00000000-0005-0000-0000-0000599C0000}"/>
    <cellStyle name="Percent 4 6 2 7 2 4" xfId="39964" xr:uid="{00000000-0005-0000-0000-00005A9C0000}"/>
    <cellStyle name="Percent 4 6 2 7 3" xfId="39965" xr:uid="{00000000-0005-0000-0000-00005B9C0000}"/>
    <cellStyle name="Percent 4 6 2 7 3 2" xfId="39966" xr:uid="{00000000-0005-0000-0000-00005C9C0000}"/>
    <cellStyle name="Percent 4 6 2 7 3 3" xfId="39967" xr:uid="{00000000-0005-0000-0000-00005D9C0000}"/>
    <cellStyle name="Percent 4 6 2 7 3 4" xfId="39968" xr:uid="{00000000-0005-0000-0000-00005E9C0000}"/>
    <cellStyle name="Percent 4 6 2 7 4" xfId="39969" xr:uid="{00000000-0005-0000-0000-00005F9C0000}"/>
    <cellStyle name="Percent 4 6 2 7 5" xfId="39970" xr:uid="{00000000-0005-0000-0000-0000609C0000}"/>
    <cellStyle name="Percent 4 6 2 7 6" xfId="39971" xr:uid="{00000000-0005-0000-0000-0000619C0000}"/>
    <cellStyle name="Percent 4 6 2 8" xfId="39972" xr:uid="{00000000-0005-0000-0000-0000629C0000}"/>
    <cellStyle name="Percent 4 6 2 8 2" xfId="39973" xr:uid="{00000000-0005-0000-0000-0000639C0000}"/>
    <cellStyle name="Percent 4 6 2 8 2 2" xfId="39974" xr:uid="{00000000-0005-0000-0000-0000649C0000}"/>
    <cellStyle name="Percent 4 6 2 8 2 3" xfId="39975" xr:uid="{00000000-0005-0000-0000-0000659C0000}"/>
    <cellStyle name="Percent 4 6 2 8 2 4" xfId="39976" xr:uid="{00000000-0005-0000-0000-0000669C0000}"/>
    <cellStyle name="Percent 4 6 2 8 3" xfId="39977" xr:uid="{00000000-0005-0000-0000-0000679C0000}"/>
    <cellStyle name="Percent 4 6 2 8 3 2" xfId="39978" xr:uid="{00000000-0005-0000-0000-0000689C0000}"/>
    <cellStyle name="Percent 4 6 2 8 3 3" xfId="39979" xr:uid="{00000000-0005-0000-0000-0000699C0000}"/>
    <cellStyle name="Percent 4 6 2 8 3 4" xfId="39980" xr:uid="{00000000-0005-0000-0000-00006A9C0000}"/>
    <cellStyle name="Percent 4 6 2 8 4" xfId="39981" xr:uid="{00000000-0005-0000-0000-00006B9C0000}"/>
    <cellStyle name="Percent 4 6 2 8 5" xfId="39982" xr:uid="{00000000-0005-0000-0000-00006C9C0000}"/>
    <cellStyle name="Percent 4 6 2 8 6" xfId="39983" xr:uid="{00000000-0005-0000-0000-00006D9C0000}"/>
    <cellStyle name="Percent 4 6 2 9" xfId="39984" xr:uid="{00000000-0005-0000-0000-00006E9C0000}"/>
    <cellStyle name="Percent 4 6 2 9 2" xfId="39985" xr:uid="{00000000-0005-0000-0000-00006F9C0000}"/>
    <cellStyle name="Percent 4 6 2 9 3" xfId="39986" xr:uid="{00000000-0005-0000-0000-0000709C0000}"/>
    <cellStyle name="Percent 4 6 2 9 4" xfId="39987" xr:uid="{00000000-0005-0000-0000-0000719C0000}"/>
    <cellStyle name="Percent 4 6 3" xfId="39988" xr:uid="{00000000-0005-0000-0000-0000729C0000}"/>
    <cellStyle name="Percent 4 6 3 10" xfId="39989" xr:uid="{00000000-0005-0000-0000-0000739C0000}"/>
    <cellStyle name="Percent 4 6 3 11" xfId="39990" xr:uid="{00000000-0005-0000-0000-0000749C0000}"/>
    <cellStyle name="Percent 4 6 3 12" xfId="39991" xr:uid="{00000000-0005-0000-0000-0000759C0000}"/>
    <cellStyle name="Percent 4 6 3 2" xfId="39992" xr:uid="{00000000-0005-0000-0000-0000769C0000}"/>
    <cellStyle name="Percent 4 6 3 2 10" xfId="39993" xr:uid="{00000000-0005-0000-0000-0000779C0000}"/>
    <cellStyle name="Percent 4 6 3 2 2" xfId="39994" xr:uid="{00000000-0005-0000-0000-0000789C0000}"/>
    <cellStyle name="Percent 4 6 3 2 2 2" xfId="39995" xr:uid="{00000000-0005-0000-0000-0000799C0000}"/>
    <cellStyle name="Percent 4 6 3 2 2 2 2" xfId="39996" xr:uid="{00000000-0005-0000-0000-00007A9C0000}"/>
    <cellStyle name="Percent 4 6 3 2 2 2 2 2" xfId="39997" xr:uid="{00000000-0005-0000-0000-00007B9C0000}"/>
    <cellStyle name="Percent 4 6 3 2 2 2 2 3" xfId="39998" xr:uid="{00000000-0005-0000-0000-00007C9C0000}"/>
    <cellStyle name="Percent 4 6 3 2 2 2 2 4" xfId="39999" xr:uid="{00000000-0005-0000-0000-00007D9C0000}"/>
    <cellStyle name="Percent 4 6 3 2 2 2 3" xfId="40000" xr:uid="{00000000-0005-0000-0000-00007E9C0000}"/>
    <cellStyle name="Percent 4 6 3 2 2 2 3 2" xfId="40001" xr:uid="{00000000-0005-0000-0000-00007F9C0000}"/>
    <cellStyle name="Percent 4 6 3 2 2 2 3 3" xfId="40002" xr:uid="{00000000-0005-0000-0000-0000809C0000}"/>
    <cellStyle name="Percent 4 6 3 2 2 2 3 4" xfId="40003" xr:uid="{00000000-0005-0000-0000-0000819C0000}"/>
    <cellStyle name="Percent 4 6 3 2 2 2 4" xfId="40004" xr:uid="{00000000-0005-0000-0000-0000829C0000}"/>
    <cellStyle name="Percent 4 6 3 2 2 2 5" xfId="40005" xr:uid="{00000000-0005-0000-0000-0000839C0000}"/>
    <cellStyle name="Percent 4 6 3 2 2 2 6" xfId="40006" xr:uid="{00000000-0005-0000-0000-0000849C0000}"/>
    <cellStyle name="Percent 4 6 3 2 2 3" xfId="40007" xr:uid="{00000000-0005-0000-0000-0000859C0000}"/>
    <cellStyle name="Percent 4 6 3 2 2 3 2" xfId="40008" xr:uid="{00000000-0005-0000-0000-0000869C0000}"/>
    <cellStyle name="Percent 4 6 3 2 2 3 2 2" xfId="40009" xr:uid="{00000000-0005-0000-0000-0000879C0000}"/>
    <cellStyle name="Percent 4 6 3 2 2 3 2 3" xfId="40010" xr:uid="{00000000-0005-0000-0000-0000889C0000}"/>
    <cellStyle name="Percent 4 6 3 2 2 3 2 4" xfId="40011" xr:uid="{00000000-0005-0000-0000-0000899C0000}"/>
    <cellStyle name="Percent 4 6 3 2 2 3 3" xfId="40012" xr:uid="{00000000-0005-0000-0000-00008A9C0000}"/>
    <cellStyle name="Percent 4 6 3 2 2 3 3 2" xfId="40013" xr:uid="{00000000-0005-0000-0000-00008B9C0000}"/>
    <cellStyle name="Percent 4 6 3 2 2 3 3 3" xfId="40014" xr:uid="{00000000-0005-0000-0000-00008C9C0000}"/>
    <cellStyle name="Percent 4 6 3 2 2 3 3 4" xfId="40015" xr:uid="{00000000-0005-0000-0000-00008D9C0000}"/>
    <cellStyle name="Percent 4 6 3 2 2 3 4" xfId="40016" xr:uid="{00000000-0005-0000-0000-00008E9C0000}"/>
    <cellStyle name="Percent 4 6 3 2 2 3 5" xfId="40017" xr:uid="{00000000-0005-0000-0000-00008F9C0000}"/>
    <cellStyle name="Percent 4 6 3 2 2 3 6" xfId="40018" xr:uid="{00000000-0005-0000-0000-0000909C0000}"/>
    <cellStyle name="Percent 4 6 3 2 2 4" xfId="40019" xr:uid="{00000000-0005-0000-0000-0000919C0000}"/>
    <cellStyle name="Percent 4 6 3 2 2 4 2" xfId="40020" xr:uid="{00000000-0005-0000-0000-0000929C0000}"/>
    <cellStyle name="Percent 4 6 3 2 2 4 3" xfId="40021" xr:uid="{00000000-0005-0000-0000-0000939C0000}"/>
    <cellStyle name="Percent 4 6 3 2 2 4 4" xfId="40022" xr:uid="{00000000-0005-0000-0000-0000949C0000}"/>
    <cellStyle name="Percent 4 6 3 2 2 5" xfId="40023" xr:uid="{00000000-0005-0000-0000-0000959C0000}"/>
    <cellStyle name="Percent 4 6 3 2 2 5 2" xfId="40024" xr:uid="{00000000-0005-0000-0000-0000969C0000}"/>
    <cellStyle name="Percent 4 6 3 2 2 5 3" xfId="40025" xr:uid="{00000000-0005-0000-0000-0000979C0000}"/>
    <cellStyle name="Percent 4 6 3 2 2 5 4" xfId="40026" xr:uid="{00000000-0005-0000-0000-0000989C0000}"/>
    <cellStyle name="Percent 4 6 3 2 2 6" xfId="40027" xr:uid="{00000000-0005-0000-0000-0000999C0000}"/>
    <cellStyle name="Percent 4 6 3 2 2 7" xfId="40028" xr:uid="{00000000-0005-0000-0000-00009A9C0000}"/>
    <cellStyle name="Percent 4 6 3 2 2 8" xfId="40029" xr:uid="{00000000-0005-0000-0000-00009B9C0000}"/>
    <cellStyle name="Percent 4 6 3 2 3" xfId="40030" xr:uid="{00000000-0005-0000-0000-00009C9C0000}"/>
    <cellStyle name="Percent 4 6 3 2 3 2" xfId="40031" xr:uid="{00000000-0005-0000-0000-00009D9C0000}"/>
    <cellStyle name="Percent 4 6 3 2 3 2 2" xfId="40032" xr:uid="{00000000-0005-0000-0000-00009E9C0000}"/>
    <cellStyle name="Percent 4 6 3 2 3 2 2 2" xfId="40033" xr:uid="{00000000-0005-0000-0000-00009F9C0000}"/>
    <cellStyle name="Percent 4 6 3 2 3 2 2 3" xfId="40034" xr:uid="{00000000-0005-0000-0000-0000A09C0000}"/>
    <cellStyle name="Percent 4 6 3 2 3 2 2 4" xfId="40035" xr:uid="{00000000-0005-0000-0000-0000A19C0000}"/>
    <cellStyle name="Percent 4 6 3 2 3 2 3" xfId="40036" xr:uid="{00000000-0005-0000-0000-0000A29C0000}"/>
    <cellStyle name="Percent 4 6 3 2 3 2 3 2" xfId="40037" xr:uid="{00000000-0005-0000-0000-0000A39C0000}"/>
    <cellStyle name="Percent 4 6 3 2 3 2 3 3" xfId="40038" xr:uid="{00000000-0005-0000-0000-0000A49C0000}"/>
    <cellStyle name="Percent 4 6 3 2 3 2 3 4" xfId="40039" xr:uid="{00000000-0005-0000-0000-0000A59C0000}"/>
    <cellStyle name="Percent 4 6 3 2 3 2 4" xfId="40040" xr:uid="{00000000-0005-0000-0000-0000A69C0000}"/>
    <cellStyle name="Percent 4 6 3 2 3 2 5" xfId="40041" xr:uid="{00000000-0005-0000-0000-0000A79C0000}"/>
    <cellStyle name="Percent 4 6 3 2 3 2 6" xfId="40042" xr:uid="{00000000-0005-0000-0000-0000A89C0000}"/>
    <cellStyle name="Percent 4 6 3 2 3 3" xfId="40043" xr:uid="{00000000-0005-0000-0000-0000A99C0000}"/>
    <cellStyle name="Percent 4 6 3 2 3 3 2" xfId="40044" xr:uid="{00000000-0005-0000-0000-0000AA9C0000}"/>
    <cellStyle name="Percent 4 6 3 2 3 3 2 2" xfId="40045" xr:uid="{00000000-0005-0000-0000-0000AB9C0000}"/>
    <cellStyle name="Percent 4 6 3 2 3 3 2 3" xfId="40046" xr:uid="{00000000-0005-0000-0000-0000AC9C0000}"/>
    <cellStyle name="Percent 4 6 3 2 3 3 2 4" xfId="40047" xr:uid="{00000000-0005-0000-0000-0000AD9C0000}"/>
    <cellStyle name="Percent 4 6 3 2 3 3 3" xfId="40048" xr:uid="{00000000-0005-0000-0000-0000AE9C0000}"/>
    <cellStyle name="Percent 4 6 3 2 3 3 3 2" xfId="40049" xr:uid="{00000000-0005-0000-0000-0000AF9C0000}"/>
    <cellStyle name="Percent 4 6 3 2 3 3 3 3" xfId="40050" xr:uid="{00000000-0005-0000-0000-0000B09C0000}"/>
    <cellStyle name="Percent 4 6 3 2 3 3 3 4" xfId="40051" xr:uid="{00000000-0005-0000-0000-0000B19C0000}"/>
    <cellStyle name="Percent 4 6 3 2 3 3 4" xfId="40052" xr:uid="{00000000-0005-0000-0000-0000B29C0000}"/>
    <cellStyle name="Percent 4 6 3 2 3 3 5" xfId="40053" xr:uid="{00000000-0005-0000-0000-0000B39C0000}"/>
    <cellStyle name="Percent 4 6 3 2 3 3 6" xfId="40054" xr:uid="{00000000-0005-0000-0000-0000B49C0000}"/>
    <cellStyle name="Percent 4 6 3 2 3 4" xfId="40055" xr:uid="{00000000-0005-0000-0000-0000B59C0000}"/>
    <cellStyle name="Percent 4 6 3 2 3 4 2" xfId="40056" xr:uid="{00000000-0005-0000-0000-0000B69C0000}"/>
    <cellStyle name="Percent 4 6 3 2 3 4 3" xfId="40057" xr:uid="{00000000-0005-0000-0000-0000B79C0000}"/>
    <cellStyle name="Percent 4 6 3 2 3 4 4" xfId="40058" xr:uid="{00000000-0005-0000-0000-0000B89C0000}"/>
    <cellStyle name="Percent 4 6 3 2 3 5" xfId="40059" xr:uid="{00000000-0005-0000-0000-0000B99C0000}"/>
    <cellStyle name="Percent 4 6 3 2 3 5 2" xfId="40060" xr:uid="{00000000-0005-0000-0000-0000BA9C0000}"/>
    <cellStyle name="Percent 4 6 3 2 3 5 3" xfId="40061" xr:uid="{00000000-0005-0000-0000-0000BB9C0000}"/>
    <cellStyle name="Percent 4 6 3 2 3 5 4" xfId="40062" xr:uid="{00000000-0005-0000-0000-0000BC9C0000}"/>
    <cellStyle name="Percent 4 6 3 2 3 6" xfId="40063" xr:uid="{00000000-0005-0000-0000-0000BD9C0000}"/>
    <cellStyle name="Percent 4 6 3 2 3 7" xfId="40064" xr:uid="{00000000-0005-0000-0000-0000BE9C0000}"/>
    <cellStyle name="Percent 4 6 3 2 3 8" xfId="40065" xr:uid="{00000000-0005-0000-0000-0000BF9C0000}"/>
    <cellStyle name="Percent 4 6 3 2 4" xfId="40066" xr:uid="{00000000-0005-0000-0000-0000C09C0000}"/>
    <cellStyle name="Percent 4 6 3 2 4 2" xfId="40067" xr:uid="{00000000-0005-0000-0000-0000C19C0000}"/>
    <cellStyle name="Percent 4 6 3 2 4 2 2" xfId="40068" xr:uid="{00000000-0005-0000-0000-0000C29C0000}"/>
    <cellStyle name="Percent 4 6 3 2 4 2 3" xfId="40069" xr:uid="{00000000-0005-0000-0000-0000C39C0000}"/>
    <cellStyle name="Percent 4 6 3 2 4 2 4" xfId="40070" xr:uid="{00000000-0005-0000-0000-0000C49C0000}"/>
    <cellStyle name="Percent 4 6 3 2 4 3" xfId="40071" xr:uid="{00000000-0005-0000-0000-0000C59C0000}"/>
    <cellStyle name="Percent 4 6 3 2 4 3 2" xfId="40072" xr:uid="{00000000-0005-0000-0000-0000C69C0000}"/>
    <cellStyle name="Percent 4 6 3 2 4 3 3" xfId="40073" xr:uid="{00000000-0005-0000-0000-0000C79C0000}"/>
    <cellStyle name="Percent 4 6 3 2 4 3 4" xfId="40074" xr:uid="{00000000-0005-0000-0000-0000C89C0000}"/>
    <cellStyle name="Percent 4 6 3 2 4 4" xfId="40075" xr:uid="{00000000-0005-0000-0000-0000C99C0000}"/>
    <cellStyle name="Percent 4 6 3 2 4 5" xfId="40076" xr:uid="{00000000-0005-0000-0000-0000CA9C0000}"/>
    <cellStyle name="Percent 4 6 3 2 4 6" xfId="40077" xr:uid="{00000000-0005-0000-0000-0000CB9C0000}"/>
    <cellStyle name="Percent 4 6 3 2 5" xfId="40078" xr:uid="{00000000-0005-0000-0000-0000CC9C0000}"/>
    <cellStyle name="Percent 4 6 3 2 5 2" xfId="40079" xr:uid="{00000000-0005-0000-0000-0000CD9C0000}"/>
    <cellStyle name="Percent 4 6 3 2 5 2 2" xfId="40080" xr:uid="{00000000-0005-0000-0000-0000CE9C0000}"/>
    <cellStyle name="Percent 4 6 3 2 5 2 3" xfId="40081" xr:uid="{00000000-0005-0000-0000-0000CF9C0000}"/>
    <cellStyle name="Percent 4 6 3 2 5 2 4" xfId="40082" xr:uid="{00000000-0005-0000-0000-0000D09C0000}"/>
    <cellStyle name="Percent 4 6 3 2 5 3" xfId="40083" xr:uid="{00000000-0005-0000-0000-0000D19C0000}"/>
    <cellStyle name="Percent 4 6 3 2 5 3 2" xfId="40084" xr:uid="{00000000-0005-0000-0000-0000D29C0000}"/>
    <cellStyle name="Percent 4 6 3 2 5 3 3" xfId="40085" xr:uid="{00000000-0005-0000-0000-0000D39C0000}"/>
    <cellStyle name="Percent 4 6 3 2 5 3 4" xfId="40086" xr:uid="{00000000-0005-0000-0000-0000D49C0000}"/>
    <cellStyle name="Percent 4 6 3 2 5 4" xfId="40087" xr:uid="{00000000-0005-0000-0000-0000D59C0000}"/>
    <cellStyle name="Percent 4 6 3 2 5 5" xfId="40088" xr:uid="{00000000-0005-0000-0000-0000D69C0000}"/>
    <cellStyle name="Percent 4 6 3 2 5 6" xfId="40089" xr:uid="{00000000-0005-0000-0000-0000D79C0000}"/>
    <cellStyle name="Percent 4 6 3 2 6" xfId="40090" xr:uid="{00000000-0005-0000-0000-0000D89C0000}"/>
    <cellStyle name="Percent 4 6 3 2 6 2" xfId="40091" xr:uid="{00000000-0005-0000-0000-0000D99C0000}"/>
    <cellStyle name="Percent 4 6 3 2 6 3" xfId="40092" xr:uid="{00000000-0005-0000-0000-0000DA9C0000}"/>
    <cellStyle name="Percent 4 6 3 2 6 4" xfId="40093" xr:uid="{00000000-0005-0000-0000-0000DB9C0000}"/>
    <cellStyle name="Percent 4 6 3 2 7" xfId="40094" xr:uid="{00000000-0005-0000-0000-0000DC9C0000}"/>
    <cellStyle name="Percent 4 6 3 2 7 2" xfId="40095" xr:uid="{00000000-0005-0000-0000-0000DD9C0000}"/>
    <cellStyle name="Percent 4 6 3 2 7 3" xfId="40096" xr:uid="{00000000-0005-0000-0000-0000DE9C0000}"/>
    <cellStyle name="Percent 4 6 3 2 7 4" xfId="40097" xr:uid="{00000000-0005-0000-0000-0000DF9C0000}"/>
    <cellStyle name="Percent 4 6 3 2 8" xfId="40098" xr:uid="{00000000-0005-0000-0000-0000E09C0000}"/>
    <cellStyle name="Percent 4 6 3 2 9" xfId="40099" xr:uid="{00000000-0005-0000-0000-0000E19C0000}"/>
    <cellStyle name="Percent 4 6 3 3" xfId="40100" xr:uid="{00000000-0005-0000-0000-0000E29C0000}"/>
    <cellStyle name="Percent 4 6 3 3 2" xfId="40101" xr:uid="{00000000-0005-0000-0000-0000E39C0000}"/>
    <cellStyle name="Percent 4 6 3 3 2 2" xfId="40102" xr:uid="{00000000-0005-0000-0000-0000E49C0000}"/>
    <cellStyle name="Percent 4 6 3 3 2 2 2" xfId="40103" xr:uid="{00000000-0005-0000-0000-0000E59C0000}"/>
    <cellStyle name="Percent 4 6 3 3 2 2 3" xfId="40104" xr:uid="{00000000-0005-0000-0000-0000E69C0000}"/>
    <cellStyle name="Percent 4 6 3 3 2 2 4" xfId="40105" xr:uid="{00000000-0005-0000-0000-0000E79C0000}"/>
    <cellStyle name="Percent 4 6 3 3 2 3" xfId="40106" xr:uid="{00000000-0005-0000-0000-0000E89C0000}"/>
    <cellStyle name="Percent 4 6 3 3 2 3 2" xfId="40107" xr:uid="{00000000-0005-0000-0000-0000E99C0000}"/>
    <cellStyle name="Percent 4 6 3 3 2 3 3" xfId="40108" xr:uid="{00000000-0005-0000-0000-0000EA9C0000}"/>
    <cellStyle name="Percent 4 6 3 3 2 3 4" xfId="40109" xr:uid="{00000000-0005-0000-0000-0000EB9C0000}"/>
    <cellStyle name="Percent 4 6 3 3 2 4" xfId="40110" xr:uid="{00000000-0005-0000-0000-0000EC9C0000}"/>
    <cellStyle name="Percent 4 6 3 3 2 5" xfId="40111" xr:uid="{00000000-0005-0000-0000-0000ED9C0000}"/>
    <cellStyle name="Percent 4 6 3 3 2 6" xfId="40112" xr:uid="{00000000-0005-0000-0000-0000EE9C0000}"/>
    <cellStyle name="Percent 4 6 3 3 3" xfId="40113" xr:uid="{00000000-0005-0000-0000-0000EF9C0000}"/>
    <cellStyle name="Percent 4 6 3 3 3 2" xfId="40114" xr:uid="{00000000-0005-0000-0000-0000F09C0000}"/>
    <cellStyle name="Percent 4 6 3 3 3 2 2" xfId="40115" xr:uid="{00000000-0005-0000-0000-0000F19C0000}"/>
    <cellStyle name="Percent 4 6 3 3 3 2 3" xfId="40116" xr:uid="{00000000-0005-0000-0000-0000F29C0000}"/>
    <cellStyle name="Percent 4 6 3 3 3 2 4" xfId="40117" xr:uid="{00000000-0005-0000-0000-0000F39C0000}"/>
    <cellStyle name="Percent 4 6 3 3 3 3" xfId="40118" xr:uid="{00000000-0005-0000-0000-0000F49C0000}"/>
    <cellStyle name="Percent 4 6 3 3 3 3 2" xfId="40119" xr:uid="{00000000-0005-0000-0000-0000F59C0000}"/>
    <cellStyle name="Percent 4 6 3 3 3 3 3" xfId="40120" xr:uid="{00000000-0005-0000-0000-0000F69C0000}"/>
    <cellStyle name="Percent 4 6 3 3 3 3 4" xfId="40121" xr:uid="{00000000-0005-0000-0000-0000F79C0000}"/>
    <cellStyle name="Percent 4 6 3 3 3 4" xfId="40122" xr:uid="{00000000-0005-0000-0000-0000F89C0000}"/>
    <cellStyle name="Percent 4 6 3 3 3 5" xfId="40123" xr:uid="{00000000-0005-0000-0000-0000F99C0000}"/>
    <cellStyle name="Percent 4 6 3 3 3 6" xfId="40124" xr:uid="{00000000-0005-0000-0000-0000FA9C0000}"/>
    <cellStyle name="Percent 4 6 3 3 4" xfId="40125" xr:uid="{00000000-0005-0000-0000-0000FB9C0000}"/>
    <cellStyle name="Percent 4 6 3 3 4 2" xfId="40126" xr:uid="{00000000-0005-0000-0000-0000FC9C0000}"/>
    <cellStyle name="Percent 4 6 3 3 4 3" xfId="40127" xr:uid="{00000000-0005-0000-0000-0000FD9C0000}"/>
    <cellStyle name="Percent 4 6 3 3 4 4" xfId="40128" xr:uid="{00000000-0005-0000-0000-0000FE9C0000}"/>
    <cellStyle name="Percent 4 6 3 3 5" xfId="40129" xr:uid="{00000000-0005-0000-0000-0000FF9C0000}"/>
    <cellStyle name="Percent 4 6 3 3 5 2" xfId="40130" xr:uid="{00000000-0005-0000-0000-0000009D0000}"/>
    <cellStyle name="Percent 4 6 3 3 5 3" xfId="40131" xr:uid="{00000000-0005-0000-0000-0000019D0000}"/>
    <cellStyle name="Percent 4 6 3 3 5 4" xfId="40132" xr:uid="{00000000-0005-0000-0000-0000029D0000}"/>
    <cellStyle name="Percent 4 6 3 3 6" xfId="40133" xr:uid="{00000000-0005-0000-0000-0000039D0000}"/>
    <cellStyle name="Percent 4 6 3 3 7" xfId="40134" xr:uid="{00000000-0005-0000-0000-0000049D0000}"/>
    <cellStyle name="Percent 4 6 3 3 8" xfId="40135" xr:uid="{00000000-0005-0000-0000-0000059D0000}"/>
    <cellStyle name="Percent 4 6 3 4" xfId="40136" xr:uid="{00000000-0005-0000-0000-0000069D0000}"/>
    <cellStyle name="Percent 4 6 3 4 2" xfId="40137" xr:uid="{00000000-0005-0000-0000-0000079D0000}"/>
    <cellStyle name="Percent 4 6 3 4 2 2" xfId="40138" xr:uid="{00000000-0005-0000-0000-0000089D0000}"/>
    <cellStyle name="Percent 4 6 3 4 2 2 2" xfId="40139" xr:uid="{00000000-0005-0000-0000-0000099D0000}"/>
    <cellStyle name="Percent 4 6 3 4 2 2 3" xfId="40140" xr:uid="{00000000-0005-0000-0000-00000A9D0000}"/>
    <cellStyle name="Percent 4 6 3 4 2 2 4" xfId="40141" xr:uid="{00000000-0005-0000-0000-00000B9D0000}"/>
    <cellStyle name="Percent 4 6 3 4 2 3" xfId="40142" xr:uid="{00000000-0005-0000-0000-00000C9D0000}"/>
    <cellStyle name="Percent 4 6 3 4 2 3 2" xfId="40143" xr:uid="{00000000-0005-0000-0000-00000D9D0000}"/>
    <cellStyle name="Percent 4 6 3 4 2 3 3" xfId="40144" xr:uid="{00000000-0005-0000-0000-00000E9D0000}"/>
    <cellStyle name="Percent 4 6 3 4 2 3 4" xfId="40145" xr:uid="{00000000-0005-0000-0000-00000F9D0000}"/>
    <cellStyle name="Percent 4 6 3 4 2 4" xfId="40146" xr:uid="{00000000-0005-0000-0000-0000109D0000}"/>
    <cellStyle name="Percent 4 6 3 4 2 5" xfId="40147" xr:uid="{00000000-0005-0000-0000-0000119D0000}"/>
    <cellStyle name="Percent 4 6 3 4 2 6" xfId="40148" xr:uid="{00000000-0005-0000-0000-0000129D0000}"/>
    <cellStyle name="Percent 4 6 3 4 3" xfId="40149" xr:uid="{00000000-0005-0000-0000-0000139D0000}"/>
    <cellStyle name="Percent 4 6 3 4 3 2" xfId="40150" xr:uid="{00000000-0005-0000-0000-0000149D0000}"/>
    <cellStyle name="Percent 4 6 3 4 3 2 2" xfId="40151" xr:uid="{00000000-0005-0000-0000-0000159D0000}"/>
    <cellStyle name="Percent 4 6 3 4 3 2 3" xfId="40152" xr:uid="{00000000-0005-0000-0000-0000169D0000}"/>
    <cellStyle name="Percent 4 6 3 4 3 2 4" xfId="40153" xr:uid="{00000000-0005-0000-0000-0000179D0000}"/>
    <cellStyle name="Percent 4 6 3 4 3 3" xfId="40154" xr:uid="{00000000-0005-0000-0000-0000189D0000}"/>
    <cellStyle name="Percent 4 6 3 4 3 3 2" xfId="40155" xr:uid="{00000000-0005-0000-0000-0000199D0000}"/>
    <cellStyle name="Percent 4 6 3 4 3 3 3" xfId="40156" xr:uid="{00000000-0005-0000-0000-00001A9D0000}"/>
    <cellStyle name="Percent 4 6 3 4 3 3 4" xfId="40157" xr:uid="{00000000-0005-0000-0000-00001B9D0000}"/>
    <cellStyle name="Percent 4 6 3 4 3 4" xfId="40158" xr:uid="{00000000-0005-0000-0000-00001C9D0000}"/>
    <cellStyle name="Percent 4 6 3 4 3 5" xfId="40159" xr:uid="{00000000-0005-0000-0000-00001D9D0000}"/>
    <cellStyle name="Percent 4 6 3 4 3 6" xfId="40160" xr:uid="{00000000-0005-0000-0000-00001E9D0000}"/>
    <cellStyle name="Percent 4 6 3 4 4" xfId="40161" xr:uid="{00000000-0005-0000-0000-00001F9D0000}"/>
    <cellStyle name="Percent 4 6 3 4 4 2" xfId="40162" xr:uid="{00000000-0005-0000-0000-0000209D0000}"/>
    <cellStyle name="Percent 4 6 3 4 4 3" xfId="40163" xr:uid="{00000000-0005-0000-0000-0000219D0000}"/>
    <cellStyle name="Percent 4 6 3 4 4 4" xfId="40164" xr:uid="{00000000-0005-0000-0000-0000229D0000}"/>
    <cellStyle name="Percent 4 6 3 4 5" xfId="40165" xr:uid="{00000000-0005-0000-0000-0000239D0000}"/>
    <cellStyle name="Percent 4 6 3 4 5 2" xfId="40166" xr:uid="{00000000-0005-0000-0000-0000249D0000}"/>
    <cellStyle name="Percent 4 6 3 4 5 3" xfId="40167" xr:uid="{00000000-0005-0000-0000-0000259D0000}"/>
    <cellStyle name="Percent 4 6 3 4 5 4" xfId="40168" xr:uid="{00000000-0005-0000-0000-0000269D0000}"/>
    <cellStyle name="Percent 4 6 3 4 6" xfId="40169" xr:uid="{00000000-0005-0000-0000-0000279D0000}"/>
    <cellStyle name="Percent 4 6 3 4 7" xfId="40170" xr:uid="{00000000-0005-0000-0000-0000289D0000}"/>
    <cellStyle name="Percent 4 6 3 4 8" xfId="40171" xr:uid="{00000000-0005-0000-0000-0000299D0000}"/>
    <cellStyle name="Percent 4 6 3 5" xfId="40172" xr:uid="{00000000-0005-0000-0000-00002A9D0000}"/>
    <cellStyle name="Percent 4 6 3 5 2" xfId="40173" xr:uid="{00000000-0005-0000-0000-00002B9D0000}"/>
    <cellStyle name="Percent 4 6 3 5 2 2" xfId="40174" xr:uid="{00000000-0005-0000-0000-00002C9D0000}"/>
    <cellStyle name="Percent 4 6 3 5 2 2 2" xfId="40175" xr:uid="{00000000-0005-0000-0000-00002D9D0000}"/>
    <cellStyle name="Percent 4 6 3 5 2 2 3" xfId="40176" xr:uid="{00000000-0005-0000-0000-00002E9D0000}"/>
    <cellStyle name="Percent 4 6 3 5 2 2 4" xfId="40177" xr:uid="{00000000-0005-0000-0000-00002F9D0000}"/>
    <cellStyle name="Percent 4 6 3 5 2 3" xfId="40178" xr:uid="{00000000-0005-0000-0000-0000309D0000}"/>
    <cellStyle name="Percent 4 6 3 5 2 3 2" xfId="40179" xr:uid="{00000000-0005-0000-0000-0000319D0000}"/>
    <cellStyle name="Percent 4 6 3 5 2 3 3" xfId="40180" xr:uid="{00000000-0005-0000-0000-0000329D0000}"/>
    <cellStyle name="Percent 4 6 3 5 2 3 4" xfId="40181" xr:uid="{00000000-0005-0000-0000-0000339D0000}"/>
    <cellStyle name="Percent 4 6 3 5 2 4" xfId="40182" xr:uid="{00000000-0005-0000-0000-0000349D0000}"/>
    <cellStyle name="Percent 4 6 3 5 2 5" xfId="40183" xr:uid="{00000000-0005-0000-0000-0000359D0000}"/>
    <cellStyle name="Percent 4 6 3 5 2 6" xfId="40184" xr:uid="{00000000-0005-0000-0000-0000369D0000}"/>
    <cellStyle name="Percent 4 6 3 5 3" xfId="40185" xr:uid="{00000000-0005-0000-0000-0000379D0000}"/>
    <cellStyle name="Percent 4 6 3 5 3 2" xfId="40186" xr:uid="{00000000-0005-0000-0000-0000389D0000}"/>
    <cellStyle name="Percent 4 6 3 5 3 2 2" xfId="40187" xr:uid="{00000000-0005-0000-0000-0000399D0000}"/>
    <cellStyle name="Percent 4 6 3 5 3 2 3" xfId="40188" xr:uid="{00000000-0005-0000-0000-00003A9D0000}"/>
    <cellStyle name="Percent 4 6 3 5 3 2 4" xfId="40189" xr:uid="{00000000-0005-0000-0000-00003B9D0000}"/>
    <cellStyle name="Percent 4 6 3 5 3 3" xfId="40190" xr:uid="{00000000-0005-0000-0000-00003C9D0000}"/>
    <cellStyle name="Percent 4 6 3 5 3 3 2" xfId="40191" xr:uid="{00000000-0005-0000-0000-00003D9D0000}"/>
    <cellStyle name="Percent 4 6 3 5 3 3 3" xfId="40192" xr:uid="{00000000-0005-0000-0000-00003E9D0000}"/>
    <cellStyle name="Percent 4 6 3 5 3 3 4" xfId="40193" xr:uid="{00000000-0005-0000-0000-00003F9D0000}"/>
    <cellStyle name="Percent 4 6 3 5 3 4" xfId="40194" xr:uid="{00000000-0005-0000-0000-0000409D0000}"/>
    <cellStyle name="Percent 4 6 3 5 3 5" xfId="40195" xr:uid="{00000000-0005-0000-0000-0000419D0000}"/>
    <cellStyle name="Percent 4 6 3 5 3 6" xfId="40196" xr:uid="{00000000-0005-0000-0000-0000429D0000}"/>
    <cellStyle name="Percent 4 6 3 5 4" xfId="40197" xr:uid="{00000000-0005-0000-0000-0000439D0000}"/>
    <cellStyle name="Percent 4 6 3 5 4 2" xfId="40198" xr:uid="{00000000-0005-0000-0000-0000449D0000}"/>
    <cellStyle name="Percent 4 6 3 5 4 3" xfId="40199" xr:uid="{00000000-0005-0000-0000-0000459D0000}"/>
    <cellStyle name="Percent 4 6 3 5 4 4" xfId="40200" xr:uid="{00000000-0005-0000-0000-0000469D0000}"/>
    <cellStyle name="Percent 4 6 3 5 5" xfId="40201" xr:uid="{00000000-0005-0000-0000-0000479D0000}"/>
    <cellStyle name="Percent 4 6 3 5 5 2" xfId="40202" xr:uid="{00000000-0005-0000-0000-0000489D0000}"/>
    <cellStyle name="Percent 4 6 3 5 5 3" xfId="40203" xr:uid="{00000000-0005-0000-0000-0000499D0000}"/>
    <cellStyle name="Percent 4 6 3 5 5 4" xfId="40204" xr:uid="{00000000-0005-0000-0000-00004A9D0000}"/>
    <cellStyle name="Percent 4 6 3 5 6" xfId="40205" xr:uid="{00000000-0005-0000-0000-00004B9D0000}"/>
    <cellStyle name="Percent 4 6 3 5 7" xfId="40206" xr:uid="{00000000-0005-0000-0000-00004C9D0000}"/>
    <cellStyle name="Percent 4 6 3 5 8" xfId="40207" xr:uid="{00000000-0005-0000-0000-00004D9D0000}"/>
    <cellStyle name="Percent 4 6 3 6" xfId="40208" xr:uid="{00000000-0005-0000-0000-00004E9D0000}"/>
    <cellStyle name="Percent 4 6 3 6 2" xfId="40209" xr:uid="{00000000-0005-0000-0000-00004F9D0000}"/>
    <cellStyle name="Percent 4 6 3 6 2 2" xfId="40210" xr:uid="{00000000-0005-0000-0000-0000509D0000}"/>
    <cellStyle name="Percent 4 6 3 6 2 3" xfId="40211" xr:uid="{00000000-0005-0000-0000-0000519D0000}"/>
    <cellStyle name="Percent 4 6 3 6 2 4" xfId="40212" xr:uid="{00000000-0005-0000-0000-0000529D0000}"/>
    <cellStyle name="Percent 4 6 3 6 3" xfId="40213" xr:uid="{00000000-0005-0000-0000-0000539D0000}"/>
    <cellStyle name="Percent 4 6 3 6 3 2" xfId="40214" xr:uid="{00000000-0005-0000-0000-0000549D0000}"/>
    <cellStyle name="Percent 4 6 3 6 3 3" xfId="40215" xr:uid="{00000000-0005-0000-0000-0000559D0000}"/>
    <cellStyle name="Percent 4 6 3 6 3 4" xfId="40216" xr:uid="{00000000-0005-0000-0000-0000569D0000}"/>
    <cellStyle name="Percent 4 6 3 6 4" xfId="40217" xr:uid="{00000000-0005-0000-0000-0000579D0000}"/>
    <cellStyle name="Percent 4 6 3 6 5" xfId="40218" xr:uid="{00000000-0005-0000-0000-0000589D0000}"/>
    <cellStyle name="Percent 4 6 3 6 6" xfId="40219" xr:uid="{00000000-0005-0000-0000-0000599D0000}"/>
    <cellStyle name="Percent 4 6 3 7" xfId="40220" xr:uid="{00000000-0005-0000-0000-00005A9D0000}"/>
    <cellStyle name="Percent 4 6 3 7 2" xfId="40221" xr:uid="{00000000-0005-0000-0000-00005B9D0000}"/>
    <cellStyle name="Percent 4 6 3 7 2 2" xfId="40222" xr:uid="{00000000-0005-0000-0000-00005C9D0000}"/>
    <cellStyle name="Percent 4 6 3 7 2 3" xfId="40223" xr:uid="{00000000-0005-0000-0000-00005D9D0000}"/>
    <cellStyle name="Percent 4 6 3 7 2 4" xfId="40224" xr:uid="{00000000-0005-0000-0000-00005E9D0000}"/>
    <cellStyle name="Percent 4 6 3 7 3" xfId="40225" xr:uid="{00000000-0005-0000-0000-00005F9D0000}"/>
    <cellStyle name="Percent 4 6 3 7 3 2" xfId="40226" xr:uid="{00000000-0005-0000-0000-0000609D0000}"/>
    <cellStyle name="Percent 4 6 3 7 3 3" xfId="40227" xr:uid="{00000000-0005-0000-0000-0000619D0000}"/>
    <cellStyle name="Percent 4 6 3 7 3 4" xfId="40228" xr:uid="{00000000-0005-0000-0000-0000629D0000}"/>
    <cellStyle name="Percent 4 6 3 7 4" xfId="40229" xr:uid="{00000000-0005-0000-0000-0000639D0000}"/>
    <cellStyle name="Percent 4 6 3 7 5" xfId="40230" xr:uid="{00000000-0005-0000-0000-0000649D0000}"/>
    <cellStyle name="Percent 4 6 3 7 6" xfId="40231" xr:uid="{00000000-0005-0000-0000-0000659D0000}"/>
    <cellStyle name="Percent 4 6 3 8" xfId="40232" xr:uid="{00000000-0005-0000-0000-0000669D0000}"/>
    <cellStyle name="Percent 4 6 3 8 2" xfId="40233" xr:uid="{00000000-0005-0000-0000-0000679D0000}"/>
    <cellStyle name="Percent 4 6 3 8 3" xfId="40234" xr:uid="{00000000-0005-0000-0000-0000689D0000}"/>
    <cellStyle name="Percent 4 6 3 8 4" xfId="40235" xr:uid="{00000000-0005-0000-0000-0000699D0000}"/>
    <cellStyle name="Percent 4 6 3 9" xfId="40236" xr:uid="{00000000-0005-0000-0000-00006A9D0000}"/>
    <cellStyle name="Percent 4 6 3 9 2" xfId="40237" xr:uid="{00000000-0005-0000-0000-00006B9D0000}"/>
    <cellStyle name="Percent 4 6 3 9 3" xfId="40238" xr:uid="{00000000-0005-0000-0000-00006C9D0000}"/>
    <cellStyle name="Percent 4 6 3 9 4" xfId="40239" xr:uid="{00000000-0005-0000-0000-00006D9D0000}"/>
    <cellStyle name="Percent 4 6 4" xfId="40240" xr:uid="{00000000-0005-0000-0000-00006E9D0000}"/>
    <cellStyle name="Percent 4 6 4 10" xfId="40241" xr:uid="{00000000-0005-0000-0000-00006F9D0000}"/>
    <cellStyle name="Percent 4 6 4 2" xfId="40242" xr:uid="{00000000-0005-0000-0000-0000709D0000}"/>
    <cellStyle name="Percent 4 6 4 2 2" xfId="40243" xr:uid="{00000000-0005-0000-0000-0000719D0000}"/>
    <cellStyle name="Percent 4 6 4 2 2 2" xfId="40244" xr:uid="{00000000-0005-0000-0000-0000729D0000}"/>
    <cellStyle name="Percent 4 6 4 2 2 2 2" xfId="40245" xr:uid="{00000000-0005-0000-0000-0000739D0000}"/>
    <cellStyle name="Percent 4 6 4 2 2 2 3" xfId="40246" xr:uid="{00000000-0005-0000-0000-0000749D0000}"/>
    <cellStyle name="Percent 4 6 4 2 2 2 4" xfId="40247" xr:uid="{00000000-0005-0000-0000-0000759D0000}"/>
    <cellStyle name="Percent 4 6 4 2 2 3" xfId="40248" xr:uid="{00000000-0005-0000-0000-0000769D0000}"/>
    <cellStyle name="Percent 4 6 4 2 2 3 2" xfId="40249" xr:uid="{00000000-0005-0000-0000-0000779D0000}"/>
    <cellStyle name="Percent 4 6 4 2 2 3 3" xfId="40250" xr:uid="{00000000-0005-0000-0000-0000789D0000}"/>
    <cellStyle name="Percent 4 6 4 2 2 3 4" xfId="40251" xr:uid="{00000000-0005-0000-0000-0000799D0000}"/>
    <cellStyle name="Percent 4 6 4 2 2 4" xfId="40252" xr:uid="{00000000-0005-0000-0000-00007A9D0000}"/>
    <cellStyle name="Percent 4 6 4 2 2 5" xfId="40253" xr:uid="{00000000-0005-0000-0000-00007B9D0000}"/>
    <cellStyle name="Percent 4 6 4 2 2 6" xfId="40254" xr:uid="{00000000-0005-0000-0000-00007C9D0000}"/>
    <cellStyle name="Percent 4 6 4 2 3" xfId="40255" xr:uid="{00000000-0005-0000-0000-00007D9D0000}"/>
    <cellStyle name="Percent 4 6 4 2 3 2" xfId="40256" xr:uid="{00000000-0005-0000-0000-00007E9D0000}"/>
    <cellStyle name="Percent 4 6 4 2 3 2 2" xfId="40257" xr:uid="{00000000-0005-0000-0000-00007F9D0000}"/>
    <cellStyle name="Percent 4 6 4 2 3 2 3" xfId="40258" xr:uid="{00000000-0005-0000-0000-0000809D0000}"/>
    <cellStyle name="Percent 4 6 4 2 3 2 4" xfId="40259" xr:uid="{00000000-0005-0000-0000-0000819D0000}"/>
    <cellStyle name="Percent 4 6 4 2 3 3" xfId="40260" xr:uid="{00000000-0005-0000-0000-0000829D0000}"/>
    <cellStyle name="Percent 4 6 4 2 3 3 2" xfId="40261" xr:uid="{00000000-0005-0000-0000-0000839D0000}"/>
    <cellStyle name="Percent 4 6 4 2 3 3 3" xfId="40262" xr:uid="{00000000-0005-0000-0000-0000849D0000}"/>
    <cellStyle name="Percent 4 6 4 2 3 3 4" xfId="40263" xr:uid="{00000000-0005-0000-0000-0000859D0000}"/>
    <cellStyle name="Percent 4 6 4 2 3 4" xfId="40264" xr:uid="{00000000-0005-0000-0000-0000869D0000}"/>
    <cellStyle name="Percent 4 6 4 2 3 5" xfId="40265" xr:uid="{00000000-0005-0000-0000-0000879D0000}"/>
    <cellStyle name="Percent 4 6 4 2 3 6" xfId="40266" xr:uid="{00000000-0005-0000-0000-0000889D0000}"/>
    <cellStyle name="Percent 4 6 4 2 4" xfId="40267" xr:uid="{00000000-0005-0000-0000-0000899D0000}"/>
    <cellStyle name="Percent 4 6 4 2 4 2" xfId="40268" xr:uid="{00000000-0005-0000-0000-00008A9D0000}"/>
    <cellStyle name="Percent 4 6 4 2 4 3" xfId="40269" xr:uid="{00000000-0005-0000-0000-00008B9D0000}"/>
    <cellStyle name="Percent 4 6 4 2 4 4" xfId="40270" xr:uid="{00000000-0005-0000-0000-00008C9D0000}"/>
    <cellStyle name="Percent 4 6 4 2 5" xfId="40271" xr:uid="{00000000-0005-0000-0000-00008D9D0000}"/>
    <cellStyle name="Percent 4 6 4 2 5 2" xfId="40272" xr:uid="{00000000-0005-0000-0000-00008E9D0000}"/>
    <cellStyle name="Percent 4 6 4 2 5 3" xfId="40273" xr:uid="{00000000-0005-0000-0000-00008F9D0000}"/>
    <cellStyle name="Percent 4 6 4 2 5 4" xfId="40274" xr:uid="{00000000-0005-0000-0000-0000909D0000}"/>
    <cellStyle name="Percent 4 6 4 2 6" xfId="40275" xr:uid="{00000000-0005-0000-0000-0000919D0000}"/>
    <cellStyle name="Percent 4 6 4 2 7" xfId="40276" xr:uid="{00000000-0005-0000-0000-0000929D0000}"/>
    <cellStyle name="Percent 4 6 4 2 8" xfId="40277" xr:uid="{00000000-0005-0000-0000-0000939D0000}"/>
    <cellStyle name="Percent 4 6 4 3" xfId="40278" xr:uid="{00000000-0005-0000-0000-0000949D0000}"/>
    <cellStyle name="Percent 4 6 4 3 2" xfId="40279" xr:uid="{00000000-0005-0000-0000-0000959D0000}"/>
    <cellStyle name="Percent 4 6 4 3 2 2" xfId="40280" xr:uid="{00000000-0005-0000-0000-0000969D0000}"/>
    <cellStyle name="Percent 4 6 4 3 2 2 2" xfId="40281" xr:uid="{00000000-0005-0000-0000-0000979D0000}"/>
    <cellStyle name="Percent 4 6 4 3 2 2 3" xfId="40282" xr:uid="{00000000-0005-0000-0000-0000989D0000}"/>
    <cellStyle name="Percent 4 6 4 3 2 2 4" xfId="40283" xr:uid="{00000000-0005-0000-0000-0000999D0000}"/>
    <cellStyle name="Percent 4 6 4 3 2 3" xfId="40284" xr:uid="{00000000-0005-0000-0000-00009A9D0000}"/>
    <cellStyle name="Percent 4 6 4 3 2 3 2" xfId="40285" xr:uid="{00000000-0005-0000-0000-00009B9D0000}"/>
    <cellStyle name="Percent 4 6 4 3 2 3 3" xfId="40286" xr:uid="{00000000-0005-0000-0000-00009C9D0000}"/>
    <cellStyle name="Percent 4 6 4 3 2 3 4" xfId="40287" xr:uid="{00000000-0005-0000-0000-00009D9D0000}"/>
    <cellStyle name="Percent 4 6 4 3 2 4" xfId="40288" xr:uid="{00000000-0005-0000-0000-00009E9D0000}"/>
    <cellStyle name="Percent 4 6 4 3 2 5" xfId="40289" xr:uid="{00000000-0005-0000-0000-00009F9D0000}"/>
    <cellStyle name="Percent 4 6 4 3 2 6" xfId="40290" xr:uid="{00000000-0005-0000-0000-0000A09D0000}"/>
    <cellStyle name="Percent 4 6 4 3 3" xfId="40291" xr:uid="{00000000-0005-0000-0000-0000A19D0000}"/>
    <cellStyle name="Percent 4 6 4 3 3 2" xfId="40292" xr:uid="{00000000-0005-0000-0000-0000A29D0000}"/>
    <cellStyle name="Percent 4 6 4 3 3 2 2" xfId="40293" xr:uid="{00000000-0005-0000-0000-0000A39D0000}"/>
    <cellStyle name="Percent 4 6 4 3 3 2 3" xfId="40294" xr:uid="{00000000-0005-0000-0000-0000A49D0000}"/>
    <cellStyle name="Percent 4 6 4 3 3 2 4" xfId="40295" xr:uid="{00000000-0005-0000-0000-0000A59D0000}"/>
    <cellStyle name="Percent 4 6 4 3 3 3" xfId="40296" xr:uid="{00000000-0005-0000-0000-0000A69D0000}"/>
    <cellStyle name="Percent 4 6 4 3 3 3 2" xfId="40297" xr:uid="{00000000-0005-0000-0000-0000A79D0000}"/>
    <cellStyle name="Percent 4 6 4 3 3 3 3" xfId="40298" xr:uid="{00000000-0005-0000-0000-0000A89D0000}"/>
    <cellStyle name="Percent 4 6 4 3 3 3 4" xfId="40299" xr:uid="{00000000-0005-0000-0000-0000A99D0000}"/>
    <cellStyle name="Percent 4 6 4 3 3 4" xfId="40300" xr:uid="{00000000-0005-0000-0000-0000AA9D0000}"/>
    <cellStyle name="Percent 4 6 4 3 3 5" xfId="40301" xr:uid="{00000000-0005-0000-0000-0000AB9D0000}"/>
    <cellStyle name="Percent 4 6 4 3 3 6" xfId="40302" xr:uid="{00000000-0005-0000-0000-0000AC9D0000}"/>
    <cellStyle name="Percent 4 6 4 3 4" xfId="40303" xr:uid="{00000000-0005-0000-0000-0000AD9D0000}"/>
    <cellStyle name="Percent 4 6 4 3 4 2" xfId="40304" xr:uid="{00000000-0005-0000-0000-0000AE9D0000}"/>
    <cellStyle name="Percent 4 6 4 3 4 3" xfId="40305" xr:uid="{00000000-0005-0000-0000-0000AF9D0000}"/>
    <cellStyle name="Percent 4 6 4 3 4 4" xfId="40306" xr:uid="{00000000-0005-0000-0000-0000B09D0000}"/>
    <cellStyle name="Percent 4 6 4 3 5" xfId="40307" xr:uid="{00000000-0005-0000-0000-0000B19D0000}"/>
    <cellStyle name="Percent 4 6 4 3 5 2" xfId="40308" xr:uid="{00000000-0005-0000-0000-0000B29D0000}"/>
    <cellStyle name="Percent 4 6 4 3 5 3" xfId="40309" xr:uid="{00000000-0005-0000-0000-0000B39D0000}"/>
    <cellStyle name="Percent 4 6 4 3 5 4" xfId="40310" xr:uid="{00000000-0005-0000-0000-0000B49D0000}"/>
    <cellStyle name="Percent 4 6 4 3 6" xfId="40311" xr:uid="{00000000-0005-0000-0000-0000B59D0000}"/>
    <cellStyle name="Percent 4 6 4 3 7" xfId="40312" xr:uid="{00000000-0005-0000-0000-0000B69D0000}"/>
    <cellStyle name="Percent 4 6 4 3 8" xfId="40313" xr:uid="{00000000-0005-0000-0000-0000B79D0000}"/>
    <cellStyle name="Percent 4 6 4 4" xfId="40314" xr:uid="{00000000-0005-0000-0000-0000B89D0000}"/>
    <cellStyle name="Percent 4 6 4 4 2" xfId="40315" xr:uid="{00000000-0005-0000-0000-0000B99D0000}"/>
    <cellStyle name="Percent 4 6 4 4 2 2" xfId="40316" xr:uid="{00000000-0005-0000-0000-0000BA9D0000}"/>
    <cellStyle name="Percent 4 6 4 4 2 3" xfId="40317" xr:uid="{00000000-0005-0000-0000-0000BB9D0000}"/>
    <cellStyle name="Percent 4 6 4 4 2 4" xfId="40318" xr:uid="{00000000-0005-0000-0000-0000BC9D0000}"/>
    <cellStyle name="Percent 4 6 4 4 3" xfId="40319" xr:uid="{00000000-0005-0000-0000-0000BD9D0000}"/>
    <cellStyle name="Percent 4 6 4 4 3 2" xfId="40320" xr:uid="{00000000-0005-0000-0000-0000BE9D0000}"/>
    <cellStyle name="Percent 4 6 4 4 3 3" xfId="40321" xr:uid="{00000000-0005-0000-0000-0000BF9D0000}"/>
    <cellStyle name="Percent 4 6 4 4 3 4" xfId="40322" xr:uid="{00000000-0005-0000-0000-0000C09D0000}"/>
    <cellStyle name="Percent 4 6 4 4 4" xfId="40323" xr:uid="{00000000-0005-0000-0000-0000C19D0000}"/>
    <cellStyle name="Percent 4 6 4 4 5" xfId="40324" xr:uid="{00000000-0005-0000-0000-0000C29D0000}"/>
    <cellStyle name="Percent 4 6 4 4 6" xfId="40325" xr:uid="{00000000-0005-0000-0000-0000C39D0000}"/>
    <cellStyle name="Percent 4 6 4 5" xfId="40326" xr:uid="{00000000-0005-0000-0000-0000C49D0000}"/>
    <cellStyle name="Percent 4 6 4 5 2" xfId="40327" xr:uid="{00000000-0005-0000-0000-0000C59D0000}"/>
    <cellStyle name="Percent 4 6 4 5 2 2" xfId="40328" xr:uid="{00000000-0005-0000-0000-0000C69D0000}"/>
    <cellStyle name="Percent 4 6 4 5 2 3" xfId="40329" xr:uid="{00000000-0005-0000-0000-0000C79D0000}"/>
    <cellStyle name="Percent 4 6 4 5 2 4" xfId="40330" xr:uid="{00000000-0005-0000-0000-0000C89D0000}"/>
    <cellStyle name="Percent 4 6 4 5 3" xfId="40331" xr:uid="{00000000-0005-0000-0000-0000C99D0000}"/>
    <cellStyle name="Percent 4 6 4 5 3 2" xfId="40332" xr:uid="{00000000-0005-0000-0000-0000CA9D0000}"/>
    <cellStyle name="Percent 4 6 4 5 3 3" xfId="40333" xr:uid="{00000000-0005-0000-0000-0000CB9D0000}"/>
    <cellStyle name="Percent 4 6 4 5 3 4" xfId="40334" xr:uid="{00000000-0005-0000-0000-0000CC9D0000}"/>
    <cellStyle name="Percent 4 6 4 5 4" xfId="40335" xr:uid="{00000000-0005-0000-0000-0000CD9D0000}"/>
    <cellStyle name="Percent 4 6 4 5 5" xfId="40336" xr:uid="{00000000-0005-0000-0000-0000CE9D0000}"/>
    <cellStyle name="Percent 4 6 4 5 6" xfId="40337" xr:uid="{00000000-0005-0000-0000-0000CF9D0000}"/>
    <cellStyle name="Percent 4 6 4 6" xfId="40338" xr:uid="{00000000-0005-0000-0000-0000D09D0000}"/>
    <cellStyle name="Percent 4 6 4 6 2" xfId="40339" xr:uid="{00000000-0005-0000-0000-0000D19D0000}"/>
    <cellStyle name="Percent 4 6 4 6 3" xfId="40340" xr:uid="{00000000-0005-0000-0000-0000D29D0000}"/>
    <cellStyle name="Percent 4 6 4 6 4" xfId="40341" xr:uid="{00000000-0005-0000-0000-0000D39D0000}"/>
    <cellStyle name="Percent 4 6 4 7" xfId="40342" xr:uid="{00000000-0005-0000-0000-0000D49D0000}"/>
    <cellStyle name="Percent 4 6 4 7 2" xfId="40343" xr:uid="{00000000-0005-0000-0000-0000D59D0000}"/>
    <cellStyle name="Percent 4 6 4 7 3" xfId="40344" xr:uid="{00000000-0005-0000-0000-0000D69D0000}"/>
    <cellStyle name="Percent 4 6 4 7 4" xfId="40345" xr:uid="{00000000-0005-0000-0000-0000D79D0000}"/>
    <cellStyle name="Percent 4 6 4 8" xfId="40346" xr:uid="{00000000-0005-0000-0000-0000D89D0000}"/>
    <cellStyle name="Percent 4 6 4 9" xfId="40347" xr:uid="{00000000-0005-0000-0000-0000D99D0000}"/>
    <cellStyle name="Percent 4 6 5" xfId="40348" xr:uid="{00000000-0005-0000-0000-0000DA9D0000}"/>
    <cellStyle name="Percent 4 6 5 2" xfId="40349" xr:uid="{00000000-0005-0000-0000-0000DB9D0000}"/>
    <cellStyle name="Percent 4 6 5 2 2" xfId="40350" xr:uid="{00000000-0005-0000-0000-0000DC9D0000}"/>
    <cellStyle name="Percent 4 6 5 2 2 2" xfId="40351" xr:uid="{00000000-0005-0000-0000-0000DD9D0000}"/>
    <cellStyle name="Percent 4 6 5 2 2 3" xfId="40352" xr:uid="{00000000-0005-0000-0000-0000DE9D0000}"/>
    <cellStyle name="Percent 4 6 5 2 2 4" xfId="40353" xr:uid="{00000000-0005-0000-0000-0000DF9D0000}"/>
    <cellStyle name="Percent 4 6 5 2 3" xfId="40354" xr:uid="{00000000-0005-0000-0000-0000E09D0000}"/>
    <cellStyle name="Percent 4 6 5 2 3 2" xfId="40355" xr:uid="{00000000-0005-0000-0000-0000E19D0000}"/>
    <cellStyle name="Percent 4 6 5 2 3 3" xfId="40356" xr:uid="{00000000-0005-0000-0000-0000E29D0000}"/>
    <cellStyle name="Percent 4 6 5 2 3 4" xfId="40357" xr:uid="{00000000-0005-0000-0000-0000E39D0000}"/>
    <cellStyle name="Percent 4 6 5 2 4" xfId="40358" xr:uid="{00000000-0005-0000-0000-0000E49D0000}"/>
    <cellStyle name="Percent 4 6 5 2 5" xfId="40359" xr:uid="{00000000-0005-0000-0000-0000E59D0000}"/>
    <cellStyle name="Percent 4 6 5 2 6" xfId="40360" xr:uid="{00000000-0005-0000-0000-0000E69D0000}"/>
    <cellStyle name="Percent 4 6 5 3" xfId="40361" xr:uid="{00000000-0005-0000-0000-0000E79D0000}"/>
    <cellStyle name="Percent 4 6 5 3 2" xfId="40362" xr:uid="{00000000-0005-0000-0000-0000E89D0000}"/>
    <cellStyle name="Percent 4 6 5 3 2 2" xfId="40363" xr:uid="{00000000-0005-0000-0000-0000E99D0000}"/>
    <cellStyle name="Percent 4 6 5 3 2 3" xfId="40364" xr:uid="{00000000-0005-0000-0000-0000EA9D0000}"/>
    <cellStyle name="Percent 4 6 5 3 2 4" xfId="40365" xr:uid="{00000000-0005-0000-0000-0000EB9D0000}"/>
    <cellStyle name="Percent 4 6 5 3 3" xfId="40366" xr:uid="{00000000-0005-0000-0000-0000EC9D0000}"/>
    <cellStyle name="Percent 4 6 5 3 3 2" xfId="40367" xr:uid="{00000000-0005-0000-0000-0000ED9D0000}"/>
    <cellStyle name="Percent 4 6 5 3 3 3" xfId="40368" xr:uid="{00000000-0005-0000-0000-0000EE9D0000}"/>
    <cellStyle name="Percent 4 6 5 3 3 4" xfId="40369" xr:uid="{00000000-0005-0000-0000-0000EF9D0000}"/>
    <cellStyle name="Percent 4 6 5 3 4" xfId="40370" xr:uid="{00000000-0005-0000-0000-0000F09D0000}"/>
    <cellStyle name="Percent 4 6 5 3 5" xfId="40371" xr:uid="{00000000-0005-0000-0000-0000F19D0000}"/>
    <cellStyle name="Percent 4 6 5 3 6" xfId="40372" xr:uid="{00000000-0005-0000-0000-0000F29D0000}"/>
    <cellStyle name="Percent 4 6 5 4" xfId="40373" xr:uid="{00000000-0005-0000-0000-0000F39D0000}"/>
    <cellStyle name="Percent 4 6 5 4 2" xfId="40374" xr:uid="{00000000-0005-0000-0000-0000F49D0000}"/>
    <cellStyle name="Percent 4 6 5 4 3" xfId="40375" xr:uid="{00000000-0005-0000-0000-0000F59D0000}"/>
    <cellStyle name="Percent 4 6 5 4 4" xfId="40376" xr:uid="{00000000-0005-0000-0000-0000F69D0000}"/>
    <cellStyle name="Percent 4 6 5 5" xfId="40377" xr:uid="{00000000-0005-0000-0000-0000F79D0000}"/>
    <cellStyle name="Percent 4 6 5 5 2" xfId="40378" xr:uid="{00000000-0005-0000-0000-0000F89D0000}"/>
    <cellStyle name="Percent 4 6 5 5 3" xfId="40379" xr:uid="{00000000-0005-0000-0000-0000F99D0000}"/>
    <cellStyle name="Percent 4 6 5 5 4" xfId="40380" xr:uid="{00000000-0005-0000-0000-0000FA9D0000}"/>
    <cellStyle name="Percent 4 6 5 6" xfId="40381" xr:uid="{00000000-0005-0000-0000-0000FB9D0000}"/>
    <cellStyle name="Percent 4 6 5 7" xfId="40382" xr:uid="{00000000-0005-0000-0000-0000FC9D0000}"/>
    <cellStyle name="Percent 4 6 5 8" xfId="40383" xr:uid="{00000000-0005-0000-0000-0000FD9D0000}"/>
    <cellStyle name="Percent 4 6 6" xfId="40384" xr:uid="{00000000-0005-0000-0000-0000FE9D0000}"/>
    <cellStyle name="Percent 4 6 6 2" xfId="40385" xr:uid="{00000000-0005-0000-0000-0000FF9D0000}"/>
    <cellStyle name="Percent 4 6 6 2 2" xfId="40386" xr:uid="{00000000-0005-0000-0000-0000009E0000}"/>
    <cellStyle name="Percent 4 6 6 2 2 2" xfId="40387" xr:uid="{00000000-0005-0000-0000-0000019E0000}"/>
    <cellStyle name="Percent 4 6 6 2 2 3" xfId="40388" xr:uid="{00000000-0005-0000-0000-0000029E0000}"/>
    <cellStyle name="Percent 4 6 6 2 2 4" xfId="40389" xr:uid="{00000000-0005-0000-0000-0000039E0000}"/>
    <cellStyle name="Percent 4 6 6 2 3" xfId="40390" xr:uid="{00000000-0005-0000-0000-0000049E0000}"/>
    <cellStyle name="Percent 4 6 6 2 3 2" xfId="40391" xr:uid="{00000000-0005-0000-0000-0000059E0000}"/>
    <cellStyle name="Percent 4 6 6 2 3 3" xfId="40392" xr:uid="{00000000-0005-0000-0000-0000069E0000}"/>
    <cellStyle name="Percent 4 6 6 2 3 4" xfId="40393" xr:uid="{00000000-0005-0000-0000-0000079E0000}"/>
    <cellStyle name="Percent 4 6 6 2 4" xfId="40394" xr:uid="{00000000-0005-0000-0000-0000089E0000}"/>
    <cellStyle name="Percent 4 6 6 2 5" xfId="40395" xr:uid="{00000000-0005-0000-0000-0000099E0000}"/>
    <cellStyle name="Percent 4 6 6 2 6" xfId="40396" xr:uid="{00000000-0005-0000-0000-00000A9E0000}"/>
    <cellStyle name="Percent 4 6 6 3" xfId="40397" xr:uid="{00000000-0005-0000-0000-00000B9E0000}"/>
    <cellStyle name="Percent 4 6 6 3 2" xfId="40398" xr:uid="{00000000-0005-0000-0000-00000C9E0000}"/>
    <cellStyle name="Percent 4 6 6 3 2 2" xfId="40399" xr:uid="{00000000-0005-0000-0000-00000D9E0000}"/>
    <cellStyle name="Percent 4 6 6 3 2 3" xfId="40400" xr:uid="{00000000-0005-0000-0000-00000E9E0000}"/>
    <cellStyle name="Percent 4 6 6 3 2 4" xfId="40401" xr:uid="{00000000-0005-0000-0000-00000F9E0000}"/>
    <cellStyle name="Percent 4 6 6 3 3" xfId="40402" xr:uid="{00000000-0005-0000-0000-0000109E0000}"/>
    <cellStyle name="Percent 4 6 6 3 3 2" xfId="40403" xr:uid="{00000000-0005-0000-0000-0000119E0000}"/>
    <cellStyle name="Percent 4 6 6 3 3 3" xfId="40404" xr:uid="{00000000-0005-0000-0000-0000129E0000}"/>
    <cellStyle name="Percent 4 6 6 3 3 4" xfId="40405" xr:uid="{00000000-0005-0000-0000-0000139E0000}"/>
    <cellStyle name="Percent 4 6 6 3 4" xfId="40406" xr:uid="{00000000-0005-0000-0000-0000149E0000}"/>
    <cellStyle name="Percent 4 6 6 3 5" xfId="40407" xr:uid="{00000000-0005-0000-0000-0000159E0000}"/>
    <cellStyle name="Percent 4 6 6 3 6" xfId="40408" xr:uid="{00000000-0005-0000-0000-0000169E0000}"/>
    <cellStyle name="Percent 4 6 6 4" xfId="40409" xr:uid="{00000000-0005-0000-0000-0000179E0000}"/>
    <cellStyle name="Percent 4 6 6 4 2" xfId="40410" xr:uid="{00000000-0005-0000-0000-0000189E0000}"/>
    <cellStyle name="Percent 4 6 6 4 3" xfId="40411" xr:uid="{00000000-0005-0000-0000-0000199E0000}"/>
    <cellStyle name="Percent 4 6 6 4 4" xfId="40412" xr:uid="{00000000-0005-0000-0000-00001A9E0000}"/>
    <cellStyle name="Percent 4 6 6 5" xfId="40413" xr:uid="{00000000-0005-0000-0000-00001B9E0000}"/>
    <cellStyle name="Percent 4 6 6 5 2" xfId="40414" xr:uid="{00000000-0005-0000-0000-00001C9E0000}"/>
    <cellStyle name="Percent 4 6 6 5 3" xfId="40415" xr:uid="{00000000-0005-0000-0000-00001D9E0000}"/>
    <cellStyle name="Percent 4 6 6 5 4" xfId="40416" xr:uid="{00000000-0005-0000-0000-00001E9E0000}"/>
    <cellStyle name="Percent 4 6 6 6" xfId="40417" xr:uid="{00000000-0005-0000-0000-00001F9E0000}"/>
    <cellStyle name="Percent 4 6 6 7" xfId="40418" xr:uid="{00000000-0005-0000-0000-0000209E0000}"/>
    <cellStyle name="Percent 4 6 6 8" xfId="40419" xr:uid="{00000000-0005-0000-0000-0000219E0000}"/>
    <cellStyle name="Percent 4 6 7" xfId="40420" xr:uid="{00000000-0005-0000-0000-0000229E0000}"/>
    <cellStyle name="Percent 4 6 7 2" xfId="40421" xr:uid="{00000000-0005-0000-0000-0000239E0000}"/>
    <cellStyle name="Percent 4 6 7 2 2" xfId="40422" xr:uid="{00000000-0005-0000-0000-0000249E0000}"/>
    <cellStyle name="Percent 4 6 7 2 2 2" xfId="40423" xr:uid="{00000000-0005-0000-0000-0000259E0000}"/>
    <cellStyle name="Percent 4 6 7 2 2 3" xfId="40424" xr:uid="{00000000-0005-0000-0000-0000269E0000}"/>
    <cellStyle name="Percent 4 6 7 2 2 4" xfId="40425" xr:uid="{00000000-0005-0000-0000-0000279E0000}"/>
    <cellStyle name="Percent 4 6 7 2 3" xfId="40426" xr:uid="{00000000-0005-0000-0000-0000289E0000}"/>
    <cellStyle name="Percent 4 6 7 2 3 2" xfId="40427" xr:uid="{00000000-0005-0000-0000-0000299E0000}"/>
    <cellStyle name="Percent 4 6 7 2 3 3" xfId="40428" xr:uid="{00000000-0005-0000-0000-00002A9E0000}"/>
    <cellStyle name="Percent 4 6 7 2 3 4" xfId="40429" xr:uid="{00000000-0005-0000-0000-00002B9E0000}"/>
    <cellStyle name="Percent 4 6 7 2 4" xfId="40430" xr:uid="{00000000-0005-0000-0000-00002C9E0000}"/>
    <cellStyle name="Percent 4 6 7 2 5" xfId="40431" xr:uid="{00000000-0005-0000-0000-00002D9E0000}"/>
    <cellStyle name="Percent 4 6 7 2 6" xfId="40432" xr:uid="{00000000-0005-0000-0000-00002E9E0000}"/>
    <cellStyle name="Percent 4 6 7 3" xfId="40433" xr:uid="{00000000-0005-0000-0000-00002F9E0000}"/>
    <cellStyle name="Percent 4 6 7 3 2" xfId="40434" xr:uid="{00000000-0005-0000-0000-0000309E0000}"/>
    <cellStyle name="Percent 4 6 7 3 2 2" xfId="40435" xr:uid="{00000000-0005-0000-0000-0000319E0000}"/>
    <cellStyle name="Percent 4 6 7 3 2 3" xfId="40436" xr:uid="{00000000-0005-0000-0000-0000329E0000}"/>
    <cellStyle name="Percent 4 6 7 3 2 4" xfId="40437" xr:uid="{00000000-0005-0000-0000-0000339E0000}"/>
    <cellStyle name="Percent 4 6 7 3 3" xfId="40438" xr:uid="{00000000-0005-0000-0000-0000349E0000}"/>
    <cellStyle name="Percent 4 6 7 3 3 2" xfId="40439" xr:uid="{00000000-0005-0000-0000-0000359E0000}"/>
    <cellStyle name="Percent 4 6 7 3 3 3" xfId="40440" xr:uid="{00000000-0005-0000-0000-0000369E0000}"/>
    <cellStyle name="Percent 4 6 7 3 3 4" xfId="40441" xr:uid="{00000000-0005-0000-0000-0000379E0000}"/>
    <cellStyle name="Percent 4 6 7 3 4" xfId="40442" xr:uid="{00000000-0005-0000-0000-0000389E0000}"/>
    <cellStyle name="Percent 4 6 7 3 5" xfId="40443" xr:uid="{00000000-0005-0000-0000-0000399E0000}"/>
    <cellStyle name="Percent 4 6 7 3 6" xfId="40444" xr:uid="{00000000-0005-0000-0000-00003A9E0000}"/>
    <cellStyle name="Percent 4 6 7 4" xfId="40445" xr:uid="{00000000-0005-0000-0000-00003B9E0000}"/>
    <cellStyle name="Percent 4 6 7 4 2" xfId="40446" xr:uid="{00000000-0005-0000-0000-00003C9E0000}"/>
    <cellStyle name="Percent 4 6 7 4 3" xfId="40447" xr:uid="{00000000-0005-0000-0000-00003D9E0000}"/>
    <cellStyle name="Percent 4 6 7 4 4" xfId="40448" xr:uid="{00000000-0005-0000-0000-00003E9E0000}"/>
    <cellStyle name="Percent 4 6 7 5" xfId="40449" xr:uid="{00000000-0005-0000-0000-00003F9E0000}"/>
    <cellStyle name="Percent 4 6 7 5 2" xfId="40450" xr:uid="{00000000-0005-0000-0000-0000409E0000}"/>
    <cellStyle name="Percent 4 6 7 5 3" xfId="40451" xr:uid="{00000000-0005-0000-0000-0000419E0000}"/>
    <cellStyle name="Percent 4 6 7 5 4" xfId="40452" xr:uid="{00000000-0005-0000-0000-0000429E0000}"/>
    <cellStyle name="Percent 4 6 7 6" xfId="40453" xr:uid="{00000000-0005-0000-0000-0000439E0000}"/>
    <cellStyle name="Percent 4 6 7 7" xfId="40454" xr:uid="{00000000-0005-0000-0000-0000449E0000}"/>
    <cellStyle name="Percent 4 6 7 8" xfId="40455" xr:uid="{00000000-0005-0000-0000-0000459E0000}"/>
    <cellStyle name="Percent 4 6 8" xfId="40456" xr:uid="{00000000-0005-0000-0000-0000469E0000}"/>
    <cellStyle name="Percent 4 6 8 2" xfId="40457" xr:uid="{00000000-0005-0000-0000-0000479E0000}"/>
    <cellStyle name="Percent 4 6 8 2 2" xfId="40458" xr:uid="{00000000-0005-0000-0000-0000489E0000}"/>
    <cellStyle name="Percent 4 6 8 2 3" xfId="40459" xr:uid="{00000000-0005-0000-0000-0000499E0000}"/>
    <cellStyle name="Percent 4 6 8 2 4" xfId="40460" xr:uid="{00000000-0005-0000-0000-00004A9E0000}"/>
    <cellStyle name="Percent 4 6 8 3" xfId="40461" xr:uid="{00000000-0005-0000-0000-00004B9E0000}"/>
    <cellStyle name="Percent 4 6 8 3 2" xfId="40462" xr:uid="{00000000-0005-0000-0000-00004C9E0000}"/>
    <cellStyle name="Percent 4 6 8 3 3" xfId="40463" xr:uid="{00000000-0005-0000-0000-00004D9E0000}"/>
    <cellStyle name="Percent 4 6 8 3 4" xfId="40464" xr:uid="{00000000-0005-0000-0000-00004E9E0000}"/>
    <cellStyle name="Percent 4 6 8 4" xfId="40465" xr:uid="{00000000-0005-0000-0000-00004F9E0000}"/>
    <cellStyle name="Percent 4 6 8 5" xfId="40466" xr:uid="{00000000-0005-0000-0000-0000509E0000}"/>
    <cellStyle name="Percent 4 6 8 6" xfId="40467" xr:uid="{00000000-0005-0000-0000-0000519E0000}"/>
    <cellStyle name="Percent 4 6 9" xfId="40468" xr:uid="{00000000-0005-0000-0000-0000529E0000}"/>
    <cellStyle name="Percent 4 6 9 2" xfId="40469" xr:uid="{00000000-0005-0000-0000-0000539E0000}"/>
    <cellStyle name="Percent 4 6 9 2 2" xfId="40470" xr:uid="{00000000-0005-0000-0000-0000549E0000}"/>
    <cellStyle name="Percent 4 6 9 2 3" xfId="40471" xr:uid="{00000000-0005-0000-0000-0000559E0000}"/>
    <cellStyle name="Percent 4 6 9 2 4" xfId="40472" xr:uid="{00000000-0005-0000-0000-0000569E0000}"/>
    <cellStyle name="Percent 4 6 9 3" xfId="40473" xr:uid="{00000000-0005-0000-0000-0000579E0000}"/>
    <cellStyle name="Percent 4 6 9 3 2" xfId="40474" xr:uid="{00000000-0005-0000-0000-0000589E0000}"/>
    <cellStyle name="Percent 4 6 9 3 3" xfId="40475" xr:uid="{00000000-0005-0000-0000-0000599E0000}"/>
    <cellStyle name="Percent 4 6 9 3 4" xfId="40476" xr:uid="{00000000-0005-0000-0000-00005A9E0000}"/>
    <cellStyle name="Percent 4 6 9 4" xfId="40477" xr:uid="{00000000-0005-0000-0000-00005B9E0000}"/>
    <cellStyle name="Percent 4 6 9 5" xfId="40478" xr:uid="{00000000-0005-0000-0000-00005C9E0000}"/>
    <cellStyle name="Percent 4 6 9 6" xfId="40479" xr:uid="{00000000-0005-0000-0000-00005D9E0000}"/>
    <cellStyle name="Percent 4 7" xfId="40480" xr:uid="{00000000-0005-0000-0000-00005E9E0000}"/>
    <cellStyle name="Percent 4 7 10" xfId="40481" xr:uid="{00000000-0005-0000-0000-00005F9E0000}"/>
    <cellStyle name="Percent 4 7 10 2" xfId="40482" xr:uid="{00000000-0005-0000-0000-0000609E0000}"/>
    <cellStyle name="Percent 4 7 10 3" xfId="40483" xr:uid="{00000000-0005-0000-0000-0000619E0000}"/>
    <cellStyle name="Percent 4 7 10 4" xfId="40484" xr:uid="{00000000-0005-0000-0000-0000629E0000}"/>
    <cellStyle name="Percent 4 7 11" xfId="40485" xr:uid="{00000000-0005-0000-0000-0000639E0000}"/>
    <cellStyle name="Percent 4 7 12" xfId="40486" xr:uid="{00000000-0005-0000-0000-0000649E0000}"/>
    <cellStyle name="Percent 4 7 13" xfId="40487" xr:uid="{00000000-0005-0000-0000-0000659E0000}"/>
    <cellStyle name="Percent 4 7 2" xfId="40488" xr:uid="{00000000-0005-0000-0000-0000669E0000}"/>
    <cellStyle name="Percent 4 7 2 10" xfId="40489" xr:uid="{00000000-0005-0000-0000-0000679E0000}"/>
    <cellStyle name="Percent 4 7 2 11" xfId="40490" xr:uid="{00000000-0005-0000-0000-0000689E0000}"/>
    <cellStyle name="Percent 4 7 2 12" xfId="40491" xr:uid="{00000000-0005-0000-0000-0000699E0000}"/>
    <cellStyle name="Percent 4 7 2 2" xfId="40492" xr:uid="{00000000-0005-0000-0000-00006A9E0000}"/>
    <cellStyle name="Percent 4 7 2 2 10" xfId="40493" xr:uid="{00000000-0005-0000-0000-00006B9E0000}"/>
    <cellStyle name="Percent 4 7 2 2 2" xfId="40494" xr:uid="{00000000-0005-0000-0000-00006C9E0000}"/>
    <cellStyle name="Percent 4 7 2 2 2 2" xfId="40495" xr:uid="{00000000-0005-0000-0000-00006D9E0000}"/>
    <cellStyle name="Percent 4 7 2 2 2 2 2" xfId="40496" xr:uid="{00000000-0005-0000-0000-00006E9E0000}"/>
    <cellStyle name="Percent 4 7 2 2 2 2 2 2" xfId="40497" xr:uid="{00000000-0005-0000-0000-00006F9E0000}"/>
    <cellStyle name="Percent 4 7 2 2 2 2 2 3" xfId="40498" xr:uid="{00000000-0005-0000-0000-0000709E0000}"/>
    <cellStyle name="Percent 4 7 2 2 2 2 2 4" xfId="40499" xr:uid="{00000000-0005-0000-0000-0000719E0000}"/>
    <cellStyle name="Percent 4 7 2 2 2 2 3" xfId="40500" xr:uid="{00000000-0005-0000-0000-0000729E0000}"/>
    <cellStyle name="Percent 4 7 2 2 2 2 3 2" xfId="40501" xr:uid="{00000000-0005-0000-0000-0000739E0000}"/>
    <cellStyle name="Percent 4 7 2 2 2 2 3 3" xfId="40502" xr:uid="{00000000-0005-0000-0000-0000749E0000}"/>
    <cellStyle name="Percent 4 7 2 2 2 2 3 4" xfId="40503" xr:uid="{00000000-0005-0000-0000-0000759E0000}"/>
    <cellStyle name="Percent 4 7 2 2 2 2 4" xfId="40504" xr:uid="{00000000-0005-0000-0000-0000769E0000}"/>
    <cellStyle name="Percent 4 7 2 2 2 2 5" xfId="40505" xr:uid="{00000000-0005-0000-0000-0000779E0000}"/>
    <cellStyle name="Percent 4 7 2 2 2 2 6" xfId="40506" xr:uid="{00000000-0005-0000-0000-0000789E0000}"/>
    <cellStyle name="Percent 4 7 2 2 2 3" xfId="40507" xr:uid="{00000000-0005-0000-0000-0000799E0000}"/>
    <cellStyle name="Percent 4 7 2 2 2 3 2" xfId="40508" xr:uid="{00000000-0005-0000-0000-00007A9E0000}"/>
    <cellStyle name="Percent 4 7 2 2 2 3 2 2" xfId="40509" xr:uid="{00000000-0005-0000-0000-00007B9E0000}"/>
    <cellStyle name="Percent 4 7 2 2 2 3 2 3" xfId="40510" xr:uid="{00000000-0005-0000-0000-00007C9E0000}"/>
    <cellStyle name="Percent 4 7 2 2 2 3 2 4" xfId="40511" xr:uid="{00000000-0005-0000-0000-00007D9E0000}"/>
    <cellStyle name="Percent 4 7 2 2 2 3 3" xfId="40512" xr:uid="{00000000-0005-0000-0000-00007E9E0000}"/>
    <cellStyle name="Percent 4 7 2 2 2 3 3 2" xfId="40513" xr:uid="{00000000-0005-0000-0000-00007F9E0000}"/>
    <cellStyle name="Percent 4 7 2 2 2 3 3 3" xfId="40514" xr:uid="{00000000-0005-0000-0000-0000809E0000}"/>
    <cellStyle name="Percent 4 7 2 2 2 3 3 4" xfId="40515" xr:uid="{00000000-0005-0000-0000-0000819E0000}"/>
    <cellStyle name="Percent 4 7 2 2 2 3 4" xfId="40516" xr:uid="{00000000-0005-0000-0000-0000829E0000}"/>
    <cellStyle name="Percent 4 7 2 2 2 3 5" xfId="40517" xr:uid="{00000000-0005-0000-0000-0000839E0000}"/>
    <cellStyle name="Percent 4 7 2 2 2 3 6" xfId="40518" xr:uid="{00000000-0005-0000-0000-0000849E0000}"/>
    <cellStyle name="Percent 4 7 2 2 2 4" xfId="40519" xr:uid="{00000000-0005-0000-0000-0000859E0000}"/>
    <cellStyle name="Percent 4 7 2 2 2 4 2" xfId="40520" xr:uid="{00000000-0005-0000-0000-0000869E0000}"/>
    <cellStyle name="Percent 4 7 2 2 2 4 3" xfId="40521" xr:uid="{00000000-0005-0000-0000-0000879E0000}"/>
    <cellStyle name="Percent 4 7 2 2 2 4 4" xfId="40522" xr:uid="{00000000-0005-0000-0000-0000889E0000}"/>
    <cellStyle name="Percent 4 7 2 2 2 5" xfId="40523" xr:uid="{00000000-0005-0000-0000-0000899E0000}"/>
    <cellStyle name="Percent 4 7 2 2 2 5 2" xfId="40524" xr:uid="{00000000-0005-0000-0000-00008A9E0000}"/>
    <cellStyle name="Percent 4 7 2 2 2 5 3" xfId="40525" xr:uid="{00000000-0005-0000-0000-00008B9E0000}"/>
    <cellStyle name="Percent 4 7 2 2 2 5 4" xfId="40526" xr:uid="{00000000-0005-0000-0000-00008C9E0000}"/>
    <cellStyle name="Percent 4 7 2 2 2 6" xfId="40527" xr:uid="{00000000-0005-0000-0000-00008D9E0000}"/>
    <cellStyle name="Percent 4 7 2 2 2 7" xfId="40528" xr:uid="{00000000-0005-0000-0000-00008E9E0000}"/>
    <cellStyle name="Percent 4 7 2 2 2 8" xfId="40529" xr:uid="{00000000-0005-0000-0000-00008F9E0000}"/>
    <cellStyle name="Percent 4 7 2 2 3" xfId="40530" xr:uid="{00000000-0005-0000-0000-0000909E0000}"/>
    <cellStyle name="Percent 4 7 2 2 3 2" xfId="40531" xr:uid="{00000000-0005-0000-0000-0000919E0000}"/>
    <cellStyle name="Percent 4 7 2 2 3 2 2" xfId="40532" xr:uid="{00000000-0005-0000-0000-0000929E0000}"/>
    <cellStyle name="Percent 4 7 2 2 3 2 2 2" xfId="40533" xr:uid="{00000000-0005-0000-0000-0000939E0000}"/>
    <cellStyle name="Percent 4 7 2 2 3 2 2 3" xfId="40534" xr:uid="{00000000-0005-0000-0000-0000949E0000}"/>
    <cellStyle name="Percent 4 7 2 2 3 2 2 4" xfId="40535" xr:uid="{00000000-0005-0000-0000-0000959E0000}"/>
    <cellStyle name="Percent 4 7 2 2 3 2 3" xfId="40536" xr:uid="{00000000-0005-0000-0000-0000969E0000}"/>
    <cellStyle name="Percent 4 7 2 2 3 2 3 2" xfId="40537" xr:uid="{00000000-0005-0000-0000-0000979E0000}"/>
    <cellStyle name="Percent 4 7 2 2 3 2 3 3" xfId="40538" xr:uid="{00000000-0005-0000-0000-0000989E0000}"/>
    <cellStyle name="Percent 4 7 2 2 3 2 3 4" xfId="40539" xr:uid="{00000000-0005-0000-0000-0000999E0000}"/>
    <cellStyle name="Percent 4 7 2 2 3 2 4" xfId="40540" xr:uid="{00000000-0005-0000-0000-00009A9E0000}"/>
    <cellStyle name="Percent 4 7 2 2 3 2 5" xfId="40541" xr:uid="{00000000-0005-0000-0000-00009B9E0000}"/>
    <cellStyle name="Percent 4 7 2 2 3 2 6" xfId="40542" xr:uid="{00000000-0005-0000-0000-00009C9E0000}"/>
    <cellStyle name="Percent 4 7 2 2 3 3" xfId="40543" xr:uid="{00000000-0005-0000-0000-00009D9E0000}"/>
    <cellStyle name="Percent 4 7 2 2 3 3 2" xfId="40544" xr:uid="{00000000-0005-0000-0000-00009E9E0000}"/>
    <cellStyle name="Percent 4 7 2 2 3 3 2 2" xfId="40545" xr:uid="{00000000-0005-0000-0000-00009F9E0000}"/>
    <cellStyle name="Percent 4 7 2 2 3 3 2 3" xfId="40546" xr:uid="{00000000-0005-0000-0000-0000A09E0000}"/>
    <cellStyle name="Percent 4 7 2 2 3 3 2 4" xfId="40547" xr:uid="{00000000-0005-0000-0000-0000A19E0000}"/>
    <cellStyle name="Percent 4 7 2 2 3 3 3" xfId="40548" xr:uid="{00000000-0005-0000-0000-0000A29E0000}"/>
    <cellStyle name="Percent 4 7 2 2 3 3 3 2" xfId="40549" xr:uid="{00000000-0005-0000-0000-0000A39E0000}"/>
    <cellStyle name="Percent 4 7 2 2 3 3 3 3" xfId="40550" xr:uid="{00000000-0005-0000-0000-0000A49E0000}"/>
    <cellStyle name="Percent 4 7 2 2 3 3 3 4" xfId="40551" xr:uid="{00000000-0005-0000-0000-0000A59E0000}"/>
    <cellStyle name="Percent 4 7 2 2 3 3 4" xfId="40552" xr:uid="{00000000-0005-0000-0000-0000A69E0000}"/>
    <cellStyle name="Percent 4 7 2 2 3 3 5" xfId="40553" xr:uid="{00000000-0005-0000-0000-0000A79E0000}"/>
    <cellStyle name="Percent 4 7 2 2 3 3 6" xfId="40554" xr:uid="{00000000-0005-0000-0000-0000A89E0000}"/>
    <cellStyle name="Percent 4 7 2 2 3 4" xfId="40555" xr:uid="{00000000-0005-0000-0000-0000A99E0000}"/>
    <cellStyle name="Percent 4 7 2 2 3 4 2" xfId="40556" xr:uid="{00000000-0005-0000-0000-0000AA9E0000}"/>
    <cellStyle name="Percent 4 7 2 2 3 4 3" xfId="40557" xr:uid="{00000000-0005-0000-0000-0000AB9E0000}"/>
    <cellStyle name="Percent 4 7 2 2 3 4 4" xfId="40558" xr:uid="{00000000-0005-0000-0000-0000AC9E0000}"/>
    <cellStyle name="Percent 4 7 2 2 3 5" xfId="40559" xr:uid="{00000000-0005-0000-0000-0000AD9E0000}"/>
    <cellStyle name="Percent 4 7 2 2 3 5 2" xfId="40560" xr:uid="{00000000-0005-0000-0000-0000AE9E0000}"/>
    <cellStyle name="Percent 4 7 2 2 3 5 3" xfId="40561" xr:uid="{00000000-0005-0000-0000-0000AF9E0000}"/>
    <cellStyle name="Percent 4 7 2 2 3 5 4" xfId="40562" xr:uid="{00000000-0005-0000-0000-0000B09E0000}"/>
    <cellStyle name="Percent 4 7 2 2 3 6" xfId="40563" xr:uid="{00000000-0005-0000-0000-0000B19E0000}"/>
    <cellStyle name="Percent 4 7 2 2 3 7" xfId="40564" xr:uid="{00000000-0005-0000-0000-0000B29E0000}"/>
    <cellStyle name="Percent 4 7 2 2 3 8" xfId="40565" xr:uid="{00000000-0005-0000-0000-0000B39E0000}"/>
    <cellStyle name="Percent 4 7 2 2 4" xfId="40566" xr:uid="{00000000-0005-0000-0000-0000B49E0000}"/>
    <cellStyle name="Percent 4 7 2 2 4 2" xfId="40567" xr:uid="{00000000-0005-0000-0000-0000B59E0000}"/>
    <cellStyle name="Percent 4 7 2 2 4 2 2" xfId="40568" xr:uid="{00000000-0005-0000-0000-0000B69E0000}"/>
    <cellStyle name="Percent 4 7 2 2 4 2 3" xfId="40569" xr:uid="{00000000-0005-0000-0000-0000B79E0000}"/>
    <cellStyle name="Percent 4 7 2 2 4 2 4" xfId="40570" xr:uid="{00000000-0005-0000-0000-0000B89E0000}"/>
    <cellStyle name="Percent 4 7 2 2 4 3" xfId="40571" xr:uid="{00000000-0005-0000-0000-0000B99E0000}"/>
    <cellStyle name="Percent 4 7 2 2 4 3 2" xfId="40572" xr:uid="{00000000-0005-0000-0000-0000BA9E0000}"/>
    <cellStyle name="Percent 4 7 2 2 4 3 3" xfId="40573" xr:uid="{00000000-0005-0000-0000-0000BB9E0000}"/>
    <cellStyle name="Percent 4 7 2 2 4 3 4" xfId="40574" xr:uid="{00000000-0005-0000-0000-0000BC9E0000}"/>
    <cellStyle name="Percent 4 7 2 2 4 4" xfId="40575" xr:uid="{00000000-0005-0000-0000-0000BD9E0000}"/>
    <cellStyle name="Percent 4 7 2 2 4 5" xfId="40576" xr:uid="{00000000-0005-0000-0000-0000BE9E0000}"/>
    <cellStyle name="Percent 4 7 2 2 4 6" xfId="40577" xr:uid="{00000000-0005-0000-0000-0000BF9E0000}"/>
    <cellStyle name="Percent 4 7 2 2 5" xfId="40578" xr:uid="{00000000-0005-0000-0000-0000C09E0000}"/>
    <cellStyle name="Percent 4 7 2 2 5 2" xfId="40579" xr:uid="{00000000-0005-0000-0000-0000C19E0000}"/>
    <cellStyle name="Percent 4 7 2 2 5 2 2" xfId="40580" xr:uid="{00000000-0005-0000-0000-0000C29E0000}"/>
    <cellStyle name="Percent 4 7 2 2 5 2 3" xfId="40581" xr:uid="{00000000-0005-0000-0000-0000C39E0000}"/>
    <cellStyle name="Percent 4 7 2 2 5 2 4" xfId="40582" xr:uid="{00000000-0005-0000-0000-0000C49E0000}"/>
    <cellStyle name="Percent 4 7 2 2 5 3" xfId="40583" xr:uid="{00000000-0005-0000-0000-0000C59E0000}"/>
    <cellStyle name="Percent 4 7 2 2 5 3 2" xfId="40584" xr:uid="{00000000-0005-0000-0000-0000C69E0000}"/>
    <cellStyle name="Percent 4 7 2 2 5 3 3" xfId="40585" xr:uid="{00000000-0005-0000-0000-0000C79E0000}"/>
    <cellStyle name="Percent 4 7 2 2 5 3 4" xfId="40586" xr:uid="{00000000-0005-0000-0000-0000C89E0000}"/>
    <cellStyle name="Percent 4 7 2 2 5 4" xfId="40587" xr:uid="{00000000-0005-0000-0000-0000C99E0000}"/>
    <cellStyle name="Percent 4 7 2 2 5 5" xfId="40588" xr:uid="{00000000-0005-0000-0000-0000CA9E0000}"/>
    <cellStyle name="Percent 4 7 2 2 5 6" xfId="40589" xr:uid="{00000000-0005-0000-0000-0000CB9E0000}"/>
    <cellStyle name="Percent 4 7 2 2 6" xfId="40590" xr:uid="{00000000-0005-0000-0000-0000CC9E0000}"/>
    <cellStyle name="Percent 4 7 2 2 6 2" xfId="40591" xr:uid="{00000000-0005-0000-0000-0000CD9E0000}"/>
    <cellStyle name="Percent 4 7 2 2 6 3" xfId="40592" xr:uid="{00000000-0005-0000-0000-0000CE9E0000}"/>
    <cellStyle name="Percent 4 7 2 2 6 4" xfId="40593" xr:uid="{00000000-0005-0000-0000-0000CF9E0000}"/>
    <cellStyle name="Percent 4 7 2 2 7" xfId="40594" xr:uid="{00000000-0005-0000-0000-0000D09E0000}"/>
    <cellStyle name="Percent 4 7 2 2 7 2" xfId="40595" xr:uid="{00000000-0005-0000-0000-0000D19E0000}"/>
    <cellStyle name="Percent 4 7 2 2 7 3" xfId="40596" xr:uid="{00000000-0005-0000-0000-0000D29E0000}"/>
    <cellStyle name="Percent 4 7 2 2 7 4" xfId="40597" xr:uid="{00000000-0005-0000-0000-0000D39E0000}"/>
    <cellStyle name="Percent 4 7 2 2 8" xfId="40598" xr:uid="{00000000-0005-0000-0000-0000D49E0000}"/>
    <cellStyle name="Percent 4 7 2 2 9" xfId="40599" xr:uid="{00000000-0005-0000-0000-0000D59E0000}"/>
    <cellStyle name="Percent 4 7 2 3" xfId="40600" xr:uid="{00000000-0005-0000-0000-0000D69E0000}"/>
    <cellStyle name="Percent 4 7 2 3 2" xfId="40601" xr:uid="{00000000-0005-0000-0000-0000D79E0000}"/>
    <cellStyle name="Percent 4 7 2 3 2 2" xfId="40602" xr:uid="{00000000-0005-0000-0000-0000D89E0000}"/>
    <cellStyle name="Percent 4 7 2 3 2 2 2" xfId="40603" xr:uid="{00000000-0005-0000-0000-0000D99E0000}"/>
    <cellStyle name="Percent 4 7 2 3 2 2 3" xfId="40604" xr:uid="{00000000-0005-0000-0000-0000DA9E0000}"/>
    <cellStyle name="Percent 4 7 2 3 2 2 4" xfId="40605" xr:uid="{00000000-0005-0000-0000-0000DB9E0000}"/>
    <cellStyle name="Percent 4 7 2 3 2 3" xfId="40606" xr:uid="{00000000-0005-0000-0000-0000DC9E0000}"/>
    <cellStyle name="Percent 4 7 2 3 2 3 2" xfId="40607" xr:uid="{00000000-0005-0000-0000-0000DD9E0000}"/>
    <cellStyle name="Percent 4 7 2 3 2 3 3" xfId="40608" xr:uid="{00000000-0005-0000-0000-0000DE9E0000}"/>
    <cellStyle name="Percent 4 7 2 3 2 3 4" xfId="40609" xr:uid="{00000000-0005-0000-0000-0000DF9E0000}"/>
    <cellStyle name="Percent 4 7 2 3 2 4" xfId="40610" xr:uid="{00000000-0005-0000-0000-0000E09E0000}"/>
    <cellStyle name="Percent 4 7 2 3 2 5" xfId="40611" xr:uid="{00000000-0005-0000-0000-0000E19E0000}"/>
    <cellStyle name="Percent 4 7 2 3 2 6" xfId="40612" xr:uid="{00000000-0005-0000-0000-0000E29E0000}"/>
    <cellStyle name="Percent 4 7 2 3 3" xfId="40613" xr:uid="{00000000-0005-0000-0000-0000E39E0000}"/>
    <cellStyle name="Percent 4 7 2 3 3 2" xfId="40614" xr:uid="{00000000-0005-0000-0000-0000E49E0000}"/>
    <cellStyle name="Percent 4 7 2 3 3 2 2" xfId="40615" xr:uid="{00000000-0005-0000-0000-0000E59E0000}"/>
    <cellStyle name="Percent 4 7 2 3 3 2 3" xfId="40616" xr:uid="{00000000-0005-0000-0000-0000E69E0000}"/>
    <cellStyle name="Percent 4 7 2 3 3 2 4" xfId="40617" xr:uid="{00000000-0005-0000-0000-0000E79E0000}"/>
    <cellStyle name="Percent 4 7 2 3 3 3" xfId="40618" xr:uid="{00000000-0005-0000-0000-0000E89E0000}"/>
    <cellStyle name="Percent 4 7 2 3 3 3 2" xfId="40619" xr:uid="{00000000-0005-0000-0000-0000E99E0000}"/>
    <cellStyle name="Percent 4 7 2 3 3 3 3" xfId="40620" xr:uid="{00000000-0005-0000-0000-0000EA9E0000}"/>
    <cellStyle name="Percent 4 7 2 3 3 3 4" xfId="40621" xr:uid="{00000000-0005-0000-0000-0000EB9E0000}"/>
    <cellStyle name="Percent 4 7 2 3 3 4" xfId="40622" xr:uid="{00000000-0005-0000-0000-0000EC9E0000}"/>
    <cellStyle name="Percent 4 7 2 3 3 5" xfId="40623" xr:uid="{00000000-0005-0000-0000-0000ED9E0000}"/>
    <cellStyle name="Percent 4 7 2 3 3 6" xfId="40624" xr:uid="{00000000-0005-0000-0000-0000EE9E0000}"/>
    <cellStyle name="Percent 4 7 2 3 4" xfId="40625" xr:uid="{00000000-0005-0000-0000-0000EF9E0000}"/>
    <cellStyle name="Percent 4 7 2 3 4 2" xfId="40626" xr:uid="{00000000-0005-0000-0000-0000F09E0000}"/>
    <cellStyle name="Percent 4 7 2 3 4 3" xfId="40627" xr:uid="{00000000-0005-0000-0000-0000F19E0000}"/>
    <cellStyle name="Percent 4 7 2 3 4 4" xfId="40628" xr:uid="{00000000-0005-0000-0000-0000F29E0000}"/>
    <cellStyle name="Percent 4 7 2 3 5" xfId="40629" xr:uid="{00000000-0005-0000-0000-0000F39E0000}"/>
    <cellStyle name="Percent 4 7 2 3 5 2" xfId="40630" xr:uid="{00000000-0005-0000-0000-0000F49E0000}"/>
    <cellStyle name="Percent 4 7 2 3 5 3" xfId="40631" xr:uid="{00000000-0005-0000-0000-0000F59E0000}"/>
    <cellStyle name="Percent 4 7 2 3 5 4" xfId="40632" xr:uid="{00000000-0005-0000-0000-0000F69E0000}"/>
    <cellStyle name="Percent 4 7 2 3 6" xfId="40633" xr:uid="{00000000-0005-0000-0000-0000F79E0000}"/>
    <cellStyle name="Percent 4 7 2 3 7" xfId="40634" xr:uid="{00000000-0005-0000-0000-0000F89E0000}"/>
    <cellStyle name="Percent 4 7 2 3 8" xfId="40635" xr:uid="{00000000-0005-0000-0000-0000F99E0000}"/>
    <cellStyle name="Percent 4 7 2 4" xfId="40636" xr:uid="{00000000-0005-0000-0000-0000FA9E0000}"/>
    <cellStyle name="Percent 4 7 2 4 2" xfId="40637" xr:uid="{00000000-0005-0000-0000-0000FB9E0000}"/>
    <cellStyle name="Percent 4 7 2 4 2 2" xfId="40638" xr:uid="{00000000-0005-0000-0000-0000FC9E0000}"/>
    <cellStyle name="Percent 4 7 2 4 2 2 2" xfId="40639" xr:uid="{00000000-0005-0000-0000-0000FD9E0000}"/>
    <cellStyle name="Percent 4 7 2 4 2 2 3" xfId="40640" xr:uid="{00000000-0005-0000-0000-0000FE9E0000}"/>
    <cellStyle name="Percent 4 7 2 4 2 2 4" xfId="40641" xr:uid="{00000000-0005-0000-0000-0000FF9E0000}"/>
    <cellStyle name="Percent 4 7 2 4 2 3" xfId="40642" xr:uid="{00000000-0005-0000-0000-0000009F0000}"/>
    <cellStyle name="Percent 4 7 2 4 2 3 2" xfId="40643" xr:uid="{00000000-0005-0000-0000-0000019F0000}"/>
    <cellStyle name="Percent 4 7 2 4 2 3 3" xfId="40644" xr:uid="{00000000-0005-0000-0000-0000029F0000}"/>
    <cellStyle name="Percent 4 7 2 4 2 3 4" xfId="40645" xr:uid="{00000000-0005-0000-0000-0000039F0000}"/>
    <cellStyle name="Percent 4 7 2 4 2 4" xfId="40646" xr:uid="{00000000-0005-0000-0000-0000049F0000}"/>
    <cellStyle name="Percent 4 7 2 4 2 5" xfId="40647" xr:uid="{00000000-0005-0000-0000-0000059F0000}"/>
    <cellStyle name="Percent 4 7 2 4 2 6" xfId="40648" xr:uid="{00000000-0005-0000-0000-0000069F0000}"/>
    <cellStyle name="Percent 4 7 2 4 3" xfId="40649" xr:uid="{00000000-0005-0000-0000-0000079F0000}"/>
    <cellStyle name="Percent 4 7 2 4 3 2" xfId="40650" xr:uid="{00000000-0005-0000-0000-0000089F0000}"/>
    <cellStyle name="Percent 4 7 2 4 3 2 2" xfId="40651" xr:uid="{00000000-0005-0000-0000-0000099F0000}"/>
    <cellStyle name="Percent 4 7 2 4 3 2 3" xfId="40652" xr:uid="{00000000-0005-0000-0000-00000A9F0000}"/>
    <cellStyle name="Percent 4 7 2 4 3 2 4" xfId="40653" xr:uid="{00000000-0005-0000-0000-00000B9F0000}"/>
    <cellStyle name="Percent 4 7 2 4 3 3" xfId="40654" xr:uid="{00000000-0005-0000-0000-00000C9F0000}"/>
    <cellStyle name="Percent 4 7 2 4 3 3 2" xfId="40655" xr:uid="{00000000-0005-0000-0000-00000D9F0000}"/>
    <cellStyle name="Percent 4 7 2 4 3 3 3" xfId="40656" xr:uid="{00000000-0005-0000-0000-00000E9F0000}"/>
    <cellStyle name="Percent 4 7 2 4 3 3 4" xfId="40657" xr:uid="{00000000-0005-0000-0000-00000F9F0000}"/>
    <cellStyle name="Percent 4 7 2 4 3 4" xfId="40658" xr:uid="{00000000-0005-0000-0000-0000109F0000}"/>
    <cellStyle name="Percent 4 7 2 4 3 5" xfId="40659" xr:uid="{00000000-0005-0000-0000-0000119F0000}"/>
    <cellStyle name="Percent 4 7 2 4 3 6" xfId="40660" xr:uid="{00000000-0005-0000-0000-0000129F0000}"/>
    <cellStyle name="Percent 4 7 2 4 4" xfId="40661" xr:uid="{00000000-0005-0000-0000-0000139F0000}"/>
    <cellStyle name="Percent 4 7 2 4 4 2" xfId="40662" xr:uid="{00000000-0005-0000-0000-0000149F0000}"/>
    <cellStyle name="Percent 4 7 2 4 4 3" xfId="40663" xr:uid="{00000000-0005-0000-0000-0000159F0000}"/>
    <cellStyle name="Percent 4 7 2 4 4 4" xfId="40664" xr:uid="{00000000-0005-0000-0000-0000169F0000}"/>
    <cellStyle name="Percent 4 7 2 4 5" xfId="40665" xr:uid="{00000000-0005-0000-0000-0000179F0000}"/>
    <cellStyle name="Percent 4 7 2 4 5 2" xfId="40666" xr:uid="{00000000-0005-0000-0000-0000189F0000}"/>
    <cellStyle name="Percent 4 7 2 4 5 3" xfId="40667" xr:uid="{00000000-0005-0000-0000-0000199F0000}"/>
    <cellStyle name="Percent 4 7 2 4 5 4" xfId="40668" xr:uid="{00000000-0005-0000-0000-00001A9F0000}"/>
    <cellStyle name="Percent 4 7 2 4 6" xfId="40669" xr:uid="{00000000-0005-0000-0000-00001B9F0000}"/>
    <cellStyle name="Percent 4 7 2 4 7" xfId="40670" xr:uid="{00000000-0005-0000-0000-00001C9F0000}"/>
    <cellStyle name="Percent 4 7 2 4 8" xfId="40671" xr:uid="{00000000-0005-0000-0000-00001D9F0000}"/>
    <cellStyle name="Percent 4 7 2 5" xfId="40672" xr:uid="{00000000-0005-0000-0000-00001E9F0000}"/>
    <cellStyle name="Percent 4 7 2 5 2" xfId="40673" xr:uid="{00000000-0005-0000-0000-00001F9F0000}"/>
    <cellStyle name="Percent 4 7 2 5 2 2" xfId="40674" xr:uid="{00000000-0005-0000-0000-0000209F0000}"/>
    <cellStyle name="Percent 4 7 2 5 2 2 2" xfId="40675" xr:uid="{00000000-0005-0000-0000-0000219F0000}"/>
    <cellStyle name="Percent 4 7 2 5 2 2 3" xfId="40676" xr:uid="{00000000-0005-0000-0000-0000229F0000}"/>
    <cellStyle name="Percent 4 7 2 5 2 2 4" xfId="40677" xr:uid="{00000000-0005-0000-0000-0000239F0000}"/>
    <cellStyle name="Percent 4 7 2 5 2 3" xfId="40678" xr:uid="{00000000-0005-0000-0000-0000249F0000}"/>
    <cellStyle name="Percent 4 7 2 5 2 3 2" xfId="40679" xr:uid="{00000000-0005-0000-0000-0000259F0000}"/>
    <cellStyle name="Percent 4 7 2 5 2 3 3" xfId="40680" xr:uid="{00000000-0005-0000-0000-0000269F0000}"/>
    <cellStyle name="Percent 4 7 2 5 2 3 4" xfId="40681" xr:uid="{00000000-0005-0000-0000-0000279F0000}"/>
    <cellStyle name="Percent 4 7 2 5 2 4" xfId="40682" xr:uid="{00000000-0005-0000-0000-0000289F0000}"/>
    <cellStyle name="Percent 4 7 2 5 2 5" xfId="40683" xr:uid="{00000000-0005-0000-0000-0000299F0000}"/>
    <cellStyle name="Percent 4 7 2 5 2 6" xfId="40684" xr:uid="{00000000-0005-0000-0000-00002A9F0000}"/>
    <cellStyle name="Percent 4 7 2 5 3" xfId="40685" xr:uid="{00000000-0005-0000-0000-00002B9F0000}"/>
    <cellStyle name="Percent 4 7 2 5 3 2" xfId="40686" xr:uid="{00000000-0005-0000-0000-00002C9F0000}"/>
    <cellStyle name="Percent 4 7 2 5 3 2 2" xfId="40687" xr:uid="{00000000-0005-0000-0000-00002D9F0000}"/>
    <cellStyle name="Percent 4 7 2 5 3 2 3" xfId="40688" xr:uid="{00000000-0005-0000-0000-00002E9F0000}"/>
    <cellStyle name="Percent 4 7 2 5 3 2 4" xfId="40689" xr:uid="{00000000-0005-0000-0000-00002F9F0000}"/>
    <cellStyle name="Percent 4 7 2 5 3 3" xfId="40690" xr:uid="{00000000-0005-0000-0000-0000309F0000}"/>
    <cellStyle name="Percent 4 7 2 5 3 3 2" xfId="40691" xr:uid="{00000000-0005-0000-0000-0000319F0000}"/>
    <cellStyle name="Percent 4 7 2 5 3 3 3" xfId="40692" xr:uid="{00000000-0005-0000-0000-0000329F0000}"/>
    <cellStyle name="Percent 4 7 2 5 3 3 4" xfId="40693" xr:uid="{00000000-0005-0000-0000-0000339F0000}"/>
    <cellStyle name="Percent 4 7 2 5 3 4" xfId="40694" xr:uid="{00000000-0005-0000-0000-0000349F0000}"/>
    <cellStyle name="Percent 4 7 2 5 3 5" xfId="40695" xr:uid="{00000000-0005-0000-0000-0000359F0000}"/>
    <cellStyle name="Percent 4 7 2 5 3 6" xfId="40696" xr:uid="{00000000-0005-0000-0000-0000369F0000}"/>
    <cellStyle name="Percent 4 7 2 5 4" xfId="40697" xr:uid="{00000000-0005-0000-0000-0000379F0000}"/>
    <cellStyle name="Percent 4 7 2 5 4 2" xfId="40698" xr:uid="{00000000-0005-0000-0000-0000389F0000}"/>
    <cellStyle name="Percent 4 7 2 5 4 3" xfId="40699" xr:uid="{00000000-0005-0000-0000-0000399F0000}"/>
    <cellStyle name="Percent 4 7 2 5 4 4" xfId="40700" xr:uid="{00000000-0005-0000-0000-00003A9F0000}"/>
    <cellStyle name="Percent 4 7 2 5 5" xfId="40701" xr:uid="{00000000-0005-0000-0000-00003B9F0000}"/>
    <cellStyle name="Percent 4 7 2 5 5 2" xfId="40702" xr:uid="{00000000-0005-0000-0000-00003C9F0000}"/>
    <cellStyle name="Percent 4 7 2 5 5 3" xfId="40703" xr:uid="{00000000-0005-0000-0000-00003D9F0000}"/>
    <cellStyle name="Percent 4 7 2 5 5 4" xfId="40704" xr:uid="{00000000-0005-0000-0000-00003E9F0000}"/>
    <cellStyle name="Percent 4 7 2 5 6" xfId="40705" xr:uid="{00000000-0005-0000-0000-00003F9F0000}"/>
    <cellStyle name="Percent 4 7 2 5 7" xfId="40706" xr:uid="{00000000-0005-0000-0000-0000409F0000}"/>
    <cellStyle name="Percent 4 7 2 5 8" xfId="40707" xr:uid="{00000000-0005-0000-0000-0000419F0000}"/>
    <cellStyle name="Percent 4 7 2 6" xfId="40708" xr:uid="{00000000-0005-0000-0000-0000429F0000}"/>
    <cellStyle name="Percent 4 7 2 6 2" xfId="40709" xr:uid="{00000000-0005-0000-0000-0000439F0000}"/>
    <cellStyle name="Percent 4 7 2 6 2 2" xfId="40710" xr:uid="{00000000-0005-0000-0000-0000449F0000}"/>
    <cellStyle name="Percent 4 7 2 6 2 3" xfId="40711" xr:uid="{00000000-0005-0000-0000-0000459F0000}"/>
    <cellStyle name="Percent 4 7 2 6 2 4" xfId="40712" xr:uid="{00000000-0005-0000-0000-0000469F0000}"/>
    <cellStyle name="Percent 4 7 2 6 3" xfId="40713" xr:uid="{00000000-0005-0000-0000-0000479F0000}"/>
    <cellStyle name="Percent 4 7 2 6 3 2" xfId="40714" xr:uid="{00000000-0005-0000-0000-0000489F0000}"/>
    <cellStyle name="Percent 4 7 2 6 3 3" xfId="40715" xr:uid="{00000000-0005-0000-0000-0000499F0000}"/>
    <cellStyle name="Percent 4 7 2 6 3 4" xfId="40716" xr:uid="{00000000-0005-0000-0000-00004A9F0000}"/>
    <cellStyle name="Percent 4 7 2 6 4" xfId="40717" xr:uid="{00000000-0005-0000-0000-00004B9F0000}"/>
    <cellStyle name="Percent 4 7 2 6 5" xfId="40718" xr:uid="{00000000-0005-0000-0000-00004C9F0000}"/>
    <cellStyle name="Percent 4 7 2 6 6" xfId="40719" xr:uid="{00000000-0005-0000-0000-00004D9F0000}"/>
    <cellStyle name="Percent 4 7 2 7" xfId="40720" xr:uid="{00000000-0005-0000-0000-00004E9F0000}"/>
    <cellStyle name="Percent 4 7 2 7 2" xfId="40721" xr:uid="{00000000-0005-0000-0000-00004F9F0000}"/>
    <cellStyle name="Percent 4 7 2 7 2 2" xfId="40722" xr:uid="{00000000-0005-0000-0000-0000509F0000}"/>
    <cellStyle name="Percent 4 7 2 7 2 3" xfId="40723" xr:uid="{00000000-0005-0000-0000-0000519F0000}"/>
    <cellStyle name="Percent 4 7 2 7 2 4" xfId="40724" xr:uid="{00000000-0005-0000-0000-0000529F0000}"/>
    <cellStyle name="Percent 4 7 2 7 3" xfId="40725" xr:uid="{00000000-0005-0000-0000-0000539F0000}"/>
    <cellStyle name="Percent 4 7 2 7 3 2" xfId="40726" xr:uid="{00000000-0005-0000-0000-0000549F0000}"/>
    <cellStyle name="Percent 4 7 2 7 3 3" xfId="40727" xr:uid="{00000000-0005-0000-0000-0000559F0000}"/>
    <cellStyle name="Percent 4 7 2 7 3 4" xfId="40728" xr:uid="{00000000-0005-0000-0000-0000569F0000}"/>
    <cellStyle name="Percent 4 7 2 7 4" xfId="40729" xr:uid="{00000000-0005-0000-0000-0000579F0000}"/>
    <cellStyle name="Percent 4 7 2 7 5" xfId="40730" xr:uid="{00000000-0005-0000-0000-0000589F0000}"/>
    <cellStyle name="Percent 4 7 2 7 6" xfId="40731" xr:uid="{00000000-0005-0000-0000-0000599F0000}"/>
    <cellStyle name="Percent 4 7 2 8" xfId="40732" xr:uid="{00000000-0005-0000-0000-00005A9F0000}"/>
    <cellStyle name="Percent 4 7 2 8 2" xfId="40733" xr:uid="{00000000-0005-0000-0000-00005B9F0000}"/>
    <cellStyle name="Percent 4 7 2 8 3" xfId="40734" xr:uid="{00000000-0005-0000-0000-00005C9F0000}"/>
    <cellStyle name="Percent 4 7 2 8 4" xfId="40735" xr:uid="{00000000-0005-0000-0000-00005D9F0000}"/>
    <cellStyle name="Percent 4 7 2 9" xfId="40736" xr:uid="{00000000-0005-0000-0000-00005E9F0000}"/>
    <cellStyle name="Percent 4 7 2 9 2" xfId="40737" xr:uid="{00000000-0005-0000-0000-00005F9F0000}"/>
    <cellStyle name="Percent 4 7 2 9 3" xfId="40738" xr:uid="{00000000-0005-0000-0000-0000609F0000}"/>
    <cellStyle name="Percent 4 7 2 9 4" xfId="40739" xr:uid="{00000000-0005-0000-0000-0000619F0000}"/>
    <cellStyle name="Percent 4 7 3" xfId="40740" xr:uid="{00000000-0005-0000-0000-0000629F0000}"/>
    <cellStyle name="Percent 4 7 3 10" xfId="40741" xr:uid="{00000000-0005-0000-0000-0000639F0000}"/>
    <cellStyle name="Percent 4 7 3 2" xfId="40742" xr:uid="{00000000-0005-0000-0000-0000649F0000}"/>
    <cellStyle name="Percent 4 7 3 2 2" xfId="40743" xr:uid="{00000000-0005-0000-0000-0000659F0000}"/>
    <cellStyle name="Percent 4 7 3 2 2 2" xfId="40744" xr:uid="{00000000-0005-0000-0000-0000669F0000}"/>
    <cellStyle name="Percent 4 7 3 2 2 2 2" xfId="40745" xr:uid="{00000000-0005-0000-0000-0000679F0000}"/>
    <cellStyle name="Percent 4 7 3 2 2 2 3" xfId="40746" xr:uid="{00000000-0005-0000-0000-0000689F0000}"/>
    <cellStyle name="Percent 4 7 3 2 2 2 4" xfId="40747" xr:uid="{00000000-0005-0000-0000-0000699F0000}"/>
    <cellStyle name="Percent 4 7 3 2 2 3" xfId="40748" xr:uid="{00000000-0005-0000-0000-00006A9F0000}"/>
    <cellStyle name="Percent 4 7 3 2 2 3 2" xfId="40749" xr:uid="{00000000-0005-0000-0000-00006B9F0000}"/>
    <cellStyle name="Percent 4 7 3 2 2 3 3" xfId="40750" xr:uid="{00000000-0005-0000-0000-00006C9F0000}"/>
    <cellStyle name="Percent 4 7 3 2 2 3 4" xfId="40751" xr:uid="{00000000-0005-0000-0000-00006D9F0000}"/>
    <cellStyle name="Percent 4 7 3 2 2 4" xfId="40752" xr:uid="{00000000-0005-0000-0000-00006E9F0000}"/>
    <cellStyle name="Percent 4 7 3 2 2 5" xfId="40753" xr:uid="{00000000-0005-0000-0000-00006F9F0000}"/>
    <cellStyle name="Percent 4 7 3 2 2 6" xfId="40754" xr:uid="{00000000-0005-0000-0000-0000709F0000}"/>
    <cellStyle name="Percent 4 7 3 2 3" xfId="40755" xr:uid="{00000000-0005-0000-0000-0000719F0000}"/>
    <cellStyle name="Percent 4 7 3 2 3 2" xfId="40756" xr:uid="{00000000-0005-0000-0000-0000729F0000}"/>
    <cellStyle name="Percent 4 7 3 2 3 2 2" xfId="40757" xr:uid="{00000000-0005-0000-0000-0000739F0000}"/>
    <cellStyle name="Percent 4 7 3 2 3 2 3" xfId="40758" xr:uid="{00000000-0005-0000-0000-0000749F0000}"/>
    <cellStyle name="Percent 4 7 3 2 3 2 4" xfId="40759" xr:uid="{00000000-0005-0000-0000-0000759F0000}"/>
    <cellStyle name="Percent 4 7 3 2 3 3" xfId="40760" xr:uid="{00000000-0005-0000-0000-0000769F0000}"/>
    <cellStyle name="Percent 4 7 3 2 3 3 2" xfId="40761" xr:uid="{00000000-0005-0000-0000-0000779F0000}"/>
    <cellStyle name="Percent 4 7 3 2 3 3 3" xfId="40762" xr:uid="{00000000-0005-0000-0000-0000789F0000}"/>
    <cellStyle name="Percent 4 7 3 2 3 3 4" xfId="40763" xr:uid="{00000000-0005-0000-0000-0000799F0000}"/>
    <cellStyle name="Percent 4 7 3 2 3 4" xfId="40764" xr:uid="{00000000-0005-0000-0000-00007A9F0000}"/>
    <cellStyle name="Percent 4 7 3 2 3 5" xfId="40765" xr:uid="{00000000-0005-0000-0000-00007B9F0000}"/>
    <cellStyle name="Percent 4 7 3 2 3 6" xfId="40766" xr:uid="{00000000-0005-0000-0000-00007C9F0000}"/>
    <cellStyle name="Percent 4 7 3 2 4" xfId="40767" xr:uid="{00000000-0005-0000-0000-00007D9F0000}"/>
    <cellStyle name="Percent 4 7 3 2 4 2" xfId="40768" xr:uid="{00000000-0005-0000-0000-00007E9F0000}"/>
    <cellStyle name="Percent 4 7 3 2 4 3" xfId="40769" xr:uid="{00000000-0005-0000-0000-00007F9F0000}"/>
    <cellStyle name="Percent 4 7 3 2 4 4" xfId="40770" xr:uid="{00000000-0005-0000-0000-0000809F0000}"/>
    <cellStyle name="Percent 4 7 3 2 5" xfId="40771" xr:uid="{00000000-0005-0000-0000-0000819F0000}"/>
    <cellStyle name="Percent 4 7 3 2 5 2" xfId="40772" xr:uid="{00000000-0005-0000-0000-0000829F0000}"/>
    <cellStyle name="Percent 4 7 3 2 5 3" xfId="40773" xr:uid="{00000000-0005-0000-0000-0000839F0000}"/>
    <cellStyle name="Percent 4 7 3 2 5 4" xfId="40774" xr:uid="{00000000-0005-0000-0000-0000849F0000}"/>
    <cellStyle name="Percent 4 7 3 2 6" xfId="40775" xr:uid="{00000000-0005-0000-0000-0000859F0000}"/>
    <cellStyle name="Percent 4 7 3 2 7" xfId="40776" xr:uid="{00000000-0005-0000-0000-0000869F0000}"/>
    <cellStyle name="Percent 4 7 3 2 8" xfId="40777" xr:uid="{00000000-0005-0000-0000-0000879F0000}"/>
    <cellStyle name="Percent 4 7 3 3" xfId="40778" xr:uid="{00000000-0005-0000-0000-0000889F0000}"/>
    <cellStyle name="Percent 4 7 3 3 2" xfId="40779" xr:uid="{00000000-0005-0000-0000-0000899F0000}"/>
    <cellStyle name="Percent 4 7 3 3 2 2" xfId="40780" xr:uid="{00000000-0005-0000-0000-00008A9F0000}"/>
    <cellStyle name="Percent 4 7 3 3 2 2 2" xfId="40781" xr:uid="{00000000-0005-0000-0000-00008B9F0000}"/>
    <cellStyle name="Percent 4 7 3 3 2 2 3" xfId="40782" xr:uid="{00000000-0005-0000-0000-00008C9F0000}"/>
    <cellStyle name="Percent 4 7 3 3 2 2 4" xfId="40783" xr:uid="{00000000-0005-0000-0000-00008D9F0000}"/>
    <cellStyle name="Percent 4 7 3 3 2 3" xfId="40784" xr:uid="{00000000-0005-0000-0000-00008E9F0000}"/>
    <cellStyle name="Percent 4 7 3 3 2 3 2" xfId="40785" xr:uid="{00000000-0005-0000-0000-00008F9F0000}"/>
    <cellStyle name="Percent 4 7 3 3 2 3 3" xfId="40786" xr:uid="{00000000-0005-0000-0000-0000909F0000}"/>
    <cellStyle name="Percent 4 7 3 3 2 3 4" xfId="40787" xr:uid="{00000000-0005-0000-0000-0000919F0000}"/>
    <cellStyle name="Percent 4 7 3 3 2 4" xfId="40788" xr:uid="{00000000-0005-0000-0000-0000929F0000}"/>
    <cellStyle name="Percent 4 7 3 3 2 5" xfId="40789" xr:uid="{00000000-0005-0000-0000-0000939F0000}"/>
    <cellStyle name="Percent 4 7 3 3 2 6" xfId="40790" xr:uid="{00000000-0005-0000-0000-0000949F0000}"/>
    <cellStyle name="Percent 4 7 3 3 3" xfId="40791" xr:uid="{00000000-0005-0000-0000-0000959F0000}"/>
    <cellStyle name="Percent 4 7 3 3 3 2" xfId="40792" xr:uid="{00000000-0005-0000-0000-0000969F0000}"/>
    <cellStyle name="Percent 4 7 3 3 3 2 2" xfId="40793" xr:uid="{00000000-0005-0000-0000-0000979F0000}"/>
    <cellStyle name="Percent 4 7 3 3 3 2 3" xfId="40794" xr:uid="{00000000-0005-0000-0000-0000989F0000}"/>
    <cellStyle name="Percent 4 7 3 3 3 2 4" xfId="40795" xr:uid="{00000000-0005-0000-0000-0000999F0000}"/>
    <cellStyle name="Percent 4 7 3 3 3 3" xfId="40796" xr:uid="{00000000-0005-0000-0000-00009A9F0000}"/>
    <cellStyle name="Percent 4 7 3 3 3 3 2" xfId="40797" xr:uid="{00000000-0005-0000-0000-00009B9F0000}"/>
    <cellStyle name="Percent 4 7 3 3 3 3 3" xfId="40798" xr:uid="{00000000-0005-0000-0000-00009C9F0000}"/>
    <cellStyle name="Percent 4 7 3 3 3 3 4" xfId="40799" xr:uid="{00000000-0005-0000-0000-00009D9F0000}"/>
    <cellStyle name="Percent 4 7 3 3 3 4" xfId="40800" xr:uid="{00000000-0005-0000-0000-00009E9F0000}"/>
    <cellStyle name="Percent 4 7 3 3 3 5" xfId="40801" xr:uid="{00000000-0005-0000-0000-00009F9F0000}"/>
    <cellStyle name="Percent 4 7 3 3 3 6" xfId="40802" xr:uid="{00000000-0005-0000-0000-0000A09F0000}"/>
    <cellStyle name="Percent 4 7 3 3 4" xfId="40803" xr:uid="{00000000-0005-0000-0000-0000A19F0000}"/>
    <cellStyle name="Percent 4 7 3 3 4 2" xfId="40804" xr:uid="{00000000-0005-0000-0000-0000A29F0000}"/>
    <cellStyle name="Percent 4 7 3 3 4 3" xfId="40805" xr:uid="{00000000-0005-0000-0000-0000A39F0000}"/>
    <cellStyle name="Percent 4 7 3 3 4 4" xfId="40806" xr:uid="{00000000-0005-0000-0000-0000A49F0000}"/>
    <cellStyle name="Percent 4 7 3 3 5" xfId="40807" xr:uid="{00000000-0005-0000-0000-0000A59F0000}"/>
    <cellStyle name="Percent 4 7 3 3 5 2" xfId="40808" xr:uid="{00000000-0005-0000-0000-0000A69F0000}"/>
    <cellStyle name="Percent 4 7 3 3 5 3" xfId="40809" xr:uid="{00000000-0005-0000-0000-0000A79F0000}"/>
    <cellStyle name="Percent 4 7 3 3 5 4" xfId="40810" xr:uid="{00000000-0005-0000-0000-0000A89F0000}"/>
    <cellStyle name="Percent 4 7 3 3 6" xfId="40811" xr:uid="{00000000-0005-0000-0000-0000A99F0000}"/>
    <cellStyle name="Percent 4 7 3 3 7" xfId="40812" xr:uid="{00000000-0005-0000-0000-0000AA9F0000}"/>
    <cellStyle name="Percent 4 7 3 3 8" xfId="40813" xr:uid="{00000000-0005-0000-0000-0000AB9F0000}"/>
    <cellStyle name="Percent 4 7 3 4" xfId="40814" xr:uid="{00000000-0005-0000-0000-0000AC9F0000}"/>
    <cellStyle name="Percent 4 7 3 4 2" xfId="40815" xr:uid="{00000000-0005-0000-0000-0000AD9F0000}"/>
    <cellStyle name="Percent 4 7 3 4 2 2" xfId="40816" xr:uid="{00000000-0005-0000-0000-0000AE9F0000}"/>
    <cellStyle name="Percent 4 7 3 4 2 3" xfId="40817" xr:uid="{00000000-0005-0000-0000-0000AF9F0000}"/>
    <cellStyle name="Percent 4 7 3 4 2 4" xfId="40818" xr:uid="{00000000-0005-0000-0000-0000B09F0000}"/>
    <cellStyle name="Percent 4 7 3 4 3" xfId="40819" xr:uid="{00000000-0005-0000-0000-0000B19F0000}"/>
    <cellStyle name="Percent 4 7 3 4 3 2" xfId="40820" xr:uid="{00000000-0005-0000-0000-0000B29F0000}"/>
    <cellStyle name="Percent 4 7 3 4 3 3" xfId="40821" xr:uid="{00000000-0005-0000-0000-0000B39F0000}"/>
    <cellStyle name="Percent 4 7 3 4 3 4" xfId="40822" xr:uid="{00000000-0005-0000-0000-0000B49F0000}"/>
    <cellStyle name="Percent 4 7 3 4 4" xfId="40823" xr:uid="{00000000-0005-0000-0000-0000B59F0000}"/>
    <cellStyle name="Percent 4 7 3 4 5" xfId="40824" xr:uid="{00000000-0005-0000-0000-0000B69F0000}"/>
    <cellStyle name="Percent 4 7 3 4 6" xfId="40825" xr:uid="{00000000-0005-0000-0000-0000B79F0000}"/>
    <cellStyle name="Percent 4 7 3 5" xfId="40826" xr:uid="{00000000-0005-0000-0000-0000B89F0000}"/>
    <cellStyle name="Percent 4 7 3 5 2" xfId="40827" xr:uid="{00000000-0005-0000-0000-0000B99F0000}"/>
    <cellStyle name="Percent 4 7 3 5 2 2" xfId="40828" xr:uid="{00000000-0005-0000-0000-0000BA9F0000}"/>
    <cellStyle name="Percent 4 7 3 5 2 3" xfId="40829" xr:uid="{00000000-0005-0000-0000-0000BB9F0000}"/>
    <cellStyle name="Percent 4 7 3 5 2 4" xfId="40830" xr:uid="{00000000-0005-0000-0000-0000BC9F0000}"/>
    <cellStyle name="Percent 4 7 3 5 3" xfId="40831" xr:uid="{00000000-0005-0000-0000-0000BD9F0000}"/>
    <cellStyle name="Percent 4 7 3 5 3 2" xfId="40832" xr:uid="{00000000-0005-0000-0000-0000BE9F0000}"/>
    <cellStyle name="Percent 4 7 3 5 3 3" xfId="40833" xr:uid="{00000000-0005-0000-0000-0000BF9F0000}"/>
    <cellStyle name="Percent 4 7 3 5 3 4" xfId="40834" xr:uid="{00000000-0005-0000-0000-0000C09F0000}"/>
    <cellStyle name="Percent 4 7 3 5 4" xfId="40835" xr:uid="{00000000-0005-0000-0000-0000C19F0000}"/>
    <cellStyle name="Percent 4 7 3 5 5" xfId="40836" xr:uid="{00000000-0005-0000-0000-0000C29F0000}"/>
    <cellStyle name="Percent 4 7 3 5 6" xfId="40837" xr:uid="{00000000-0005-0000-0000-0000C39F0000}"/>
    <cellStyle name="Percent 4 7 3 6" xfId="40838" xr:uid="{00000000-0005-0000-0000-0000C49F0000}"/>
    <cellStyle name="Percent 4 7 3 6 2" xfId="40839" xr:uid="{00000000-0005-0000-0000-0000C59F0000}"/>
    <cellStyle name="Percent 4 7 3 6 3" xfId="40840" xr:uid="{00000000-0005-0000-0000-0000C69F0000}"/>
    <cellStyle name="Percent 4 7 3 6 4" xfId="40841" xr:uid="{00000000-0005-0000-0000-0000C79F0000}"/>
    <cellStyle name="Percent 4 7 3 7" xfId="40842" xr:uid="{00000000-0005-0000-0000-0000C89F0000}"/>
    <cellStyle name="Percent 4 7 3 7 2" xfId="40843" xr:uid="{00000000-0005-0000-0000-0000C99F0000}"/>
    <cellStyle name="Percent 4 7 3 7 3" xfId="40844" xr:uid="{00000000-0005-0000-0000-0000CA9F0000}"/>
    <cellStyle name="Percent 4 7 3 7 4" xfId="40845" xr:uid="{00000000-0005-0000-0000-0000CB9F0000}"/>
    <cellStyle name="Percent 4 7 3 8" xfId="40846" xr:uid="{00000000-0005-0000-0000-0000CC9F0000}"/>
    <cellStyle name="Percent 4 7 3 9" xfId="40847" xr:uid="{00000000-0005-0000-0000-0000CD9F0000}"/>
    <cellStyle name="Percent 4 7 4" xfId="40848" xr:uid="{00000000-0005-0000-0000-0000CE9F0000}"/>
    <cellStyle name="Percent 4 7 4 2" xfId="40849" xr:uid="{00000000-0005-0000-0000-0000CF9F0000}"/>
    <cellStyle name="Percent 4 7 4 2 2" xfId="40850" xr:uid="{00000000-0005-0000-0000-0000D09F0000}"/>
    <cellStyle name="Percent 4 7 4 2 2 2" xfId="40851" xr:uid="{00000000-0005-0000-0000-0000D19F0000}"/>
    <cellStyle name="Percent 4 7 4 2 2 3" xfId="40852" xr:uid="{00000000-0005-0000-0000-0000D29F0000}"/>
    <cellStyle name="Percent 4 7 4 2 2 4" xfId="40853" xr:uid="{00000000-0005-0000-0000-0000D39F0000}"/>
    <cellStyle name="Percent 4 7 4 2 3" xfId="40854" xr:uid="{00000000-0005-0000-0000-0000D49F0000}"/>
    <cellStyle name="Percent 4 7 4 2 3 2" xfId="40855" xr:uid="{00000000-0005-0000-0000-0000D59F0000}"/>
    <cellStyle name="Percent 4 7 4 2 3 3" xfId="40856" xr:uid="{00000000-0005-0000-0000-0000D69F0000}"/>
    <cellStyle name="Percent 4 7 4 2 3 4" xfId="40857" xr:uid="{00000000-0005-0000-0000-0000D79F0000}"/>
    <cellStyle name="Percent 4 7 4 2 4" xfId="40858" xr:uid="{00000000-0005-0000-0000-0000D89F0000}"/>
    <cellStyle name="Percent 4 7 4 2 5" xfId="40859" xr:uid="{00000000-0005-0000-0000-0000D99F0000}"/>
    <cellStyle name="Percent 4 7 4 2 6" xfId="40860" xr:uid="{00000000-0005-0000-0000-0000DA9F0000}"/>
    <cellStyle name="Percent 4 7 4 3" xfId="40861" xr:uid="{00000000-0005-0000-0000-0000DB9F0000}"/>
    <cellStyle name="Percent 4 7 4 3 2" xfId="40862" xr:uid="{00000000-0005-0000-0000-0000DC9F0000}"/>
    <cellStyle name="Percent 4 7 4 3 2 2" xfId="40863" xr:uid="{00000000-0005-0000-0000-0000DD9F0000}"/>
    <cellStyle name="Percent 4 7 4 3 2 3" xfId="40864" xr:uid="{00000000-0005-0000-0000-0000DE9F0000}"/>
    <cellStyle name="Percent 4 7 4 3 2 4" xfId="40865" xr:uid="{00000000-0005-0000-0000-0000DF9F0000}"/>
    <cellStyle name="Percent 4 7 4 3 3" xfId="40866" xr:uid="{00000000-0005-0000-0000-0000E09F0000}"/>
    <cellStyle name="Percent 4 7 4 3 3 2" xfId="40867" xr:uid="{00000000-0005-0000-0000-0000E19F0000}"/>
    <cellStyle name="Percent 4 7 4 3 3 3" xfId="40868" xr:uid="{00000000-0005-0000-0000-0000E29F0000}"/>
    <cellStyle name="Percent 4 7 4 3 3 4" xfId="40869" xr:uid="{00000000-0005-0000-0000-0000E39F0000}"/>
    <cellStyle name="Percent 4 7 4 3 4" xfId="40870" xr:uid="{00000000-0005-0000-0000-0000E49F0000}"/>
    <cellStyle name="Percent 4 7 4 3 5" xfId="40871" xr:uid="{00000000-0005-0000-0000-0000E59F0000}"/>
    <cellStyle name="Percent 4 7 4 3 6" xfId="40872" xr:uid="{00000000-0005-0000-0000-0000E69F0000}"/>
    <cellStyle name="Percent 4 7 4 4" xfId="40873" xr:uid="{00000000-0005-0000-0000-0000E79F0000}"/>
    <cellStyle name="Percent 4 7 4 4 2" xfId="40874" xr:uid="{00000000-0005-0000-0000-0000E89F0000}"/>
    <cellStyle name="Percent 4 7 4 4 3" xfId="40875" xr:uid="{00000000-0005-0000-0000-0000E99F0000}"/>
    <cellStyle name="Percent 4 7 4 4 4" xfId="40876" xr:uid="{00000000-0005-0000-0000-0000EA9F0000}"/>
    <cellStyle name="Percent 4 7 4 5" xfId="40877" xr:uid="{00000000-0005-0000-0000-0000EB9F0000}"/>
    <cellStyle name="Percent 4 7 4 5 2" xfId="40878" xr:uid="{00000000-0005-0000-0000-0000EC9F0000}"/>
    <cellStyle name="Percent 4 7 4 5 3" xfId="40879" xr:uid="{00000000-0005-0000-0000-0000ED9F0000}"/>
    <cellStyle name="Percent 4 7 4 5 4" xfId="40880" xr:uid="{00000000-0005-0000-0000-0000EE9F0000}"/>
    <cellStyle name="Percent 4 7 4 6" xfId="40881" xr:uid="{00000000-0005-0000-0000-0000EF9F0000}"/>
    <cellStyle name="Percent 4 7 4 7" xfId="40882" xr:uid="{00000000-0005-0000-0000-0000F09F0000}"/>
    <cellStyle name="Percent 4 7 4 8" xfId="40883" xr:uid="{00000000-0005-0000-0000-0000F19F0000}"/>
    <cellStyle name="Percent 4 7 5" xfId="40884" xr:uid="{00000000-0005-0000-0000-0000F29F0000}"/>
    <cellStyle name="Percent 4 7 5 2" xfId="40885" xr:uid="{00000000-0005-0000-0000-0000F39F0000}"/>
    <cellStyle name="Percent 4 7 5 2 2" xfId="40886" xr:uid="{00000000-0005-0000-0000-0000F49F0000}"/>
    <cellStyle name="Percent 4 7 5 2 2 2" xfId="40887" xr:uid="{00000000-0005-0000-0000-0000F59F0000}"/>
    <cellStyle name="Percent 4 7 5 2 2 3" xfId="40888" xr:uid="{00000000-0005-0000-0000-0000F69F0000}"/>
    <cellStyle name="Percent 4 7 5 2 2 4" xfId="40889" xr:uid="{00000000-0005-0000-0000-0000F79F0000}"/>
    <cellStyle name="Percent 4 7 5 2 3" xfId="40890" xr:uid="{00000000-0005-0000-0000-0000F89F0000}"/>
    <cellStyle name="Percent 4 7 5 2 3 2" xfId="40891" xr:uid="{00000000-0005-0000-0000-0000F99F0000}"/>
    <cellStyle name="Percent 4 7 5 2 3 3" xfId="40892" xr:uid="{00000000-0005-0000-0000-0000FA9F0000}"/>
    <cellStyle name="Percent 4 7 5 2 3 4" xfId="40893" xr:uid="{00000000-0005-0000-0000-0000FB9F0000}"/>
    <cellStyle name="Percent 4 7 5 2 4" xfId="40894" xr:uid="{00000000-0005-0000-0000-0000FC9F0000}"/>
    <cellStyle name="Percent 4 7 5 2 5" xfId="40895" xr:uid="{00000000-0005-0000-0000-0000FD9F0000}"/>
    <cellStyle name="Percent 4 7 5 2 6" xfId="40896" xr:uid="{00000000-0005-0000-0000-0000FE9F0000}"/>
    <cellStyle name="Percent 4 7 5 3" xfId="40897" xr:uid="{00000000-0005-0000-0000-0000FF9F0000}"/>
    <cellStyle name="Percent 4 7 5 3 2" xfId="40898" xr:uid="{00000000-0005-0000-0000-000000A00000}"/>
    <cellStyle name="Percent 4 7 5 3 2 2" xfId="40899" xr:uid="{00000000-0005-0000-0000-000001A00000}"/>
    <cellStyle name="Percent 4 7 5 3 2 3" xfId="40900" xr:uid="{00000000-0005-0000-0000-000002A00000}"/>
    <cellStyle name="Percent 4 7 5 3 2 4" xfId="40901" xr:uid="{00000000-0005-0000-0000-000003A00000}"/>
    <cellStyle name="Percent 4 7 5 3 3" xfId="40902" xr:uid="{00000000-0005-0000-0000-000004A00000}"/>
    <cellStyle name="Percent 4 7 5 3 3 2" xfId="40903" xr:uid="{00000000-0005-0000-0000-000005A00000}"/>
    <cellStyle name="Percent 4 7 5 3 3 3" xfId="40904" xr:uid="{00000000-0005-0000-0000-000006A00000}"/>
    <cellStyle name="Percent 4 7 5 3 3 4" xfId="40905" xr:uid="{00000000-0005-0000-0000-000007A00000}"/>
    <cellStyle name="Percent 4 7 5 3 4" xfId="40906" xr:uid="{00000000-0005-0000-0000-000008A00000}"/>
    <cellStyle name="Percent 4 7 5 3 5" xfId="40907" xr:uid="{00000000-0005-0000-0000-000009A00000}"/>
    <cellStyle name="Percent 4 7 5 3 6" xfId="40908" xr:uid="{00000000-0005-0000-0000-00000AA00000}"/>
    <cellStyle name="Percent 4 7 5 4" xfId="40909" xr:uid="{00000000-0005-0000-0000-00000BA00000}"/>
    <cellStyle name="Percent 4 7 5 4 2" xfId="40910" xr:uid="{00000000-0005-0000-0000-00000CA00000}"/>
    <cellStyle name="Percent 4 7 5 4 3" xfId="40911" xr:uid="{00000000-0005-0000-0000-00000DA00000}"/>
    <cellStyle name="Percent 4 7 5 4 4" xfId="40912" xr:uid="{00000000-0005-0000-0000-00000EA00000}"/>
    <cellStyle name="Percent 4 7 5 5" xfId="40913" xr:uid="{00000000-0005-0000-0000-00000FA00000}"/>
    <cellStyle name="Percent 4 7 5 5 2" xfId="40914" xr:uid="{00000000-0005-0000-0000-000010A00000}"/>
    <cellStyle name="Percent 4 7 5 5 3" xfId="40915" xr:uid="{00000000-0005-0000-0000-000011A00000}"/>
    <cellStyle name="Percent 4 7 5 5 4" xfId="40916" xr:uid="{00000000-0005-0000-0000-000012A00000}"/>
    <cellStyle name="Percent 4 7 5 6" xfId="40917" xr:uid="{00000000-0005-0000-0000-000013A00000}"/>
    <cellStyle name="Percent 4 7 5 7" xfId="40918" xr:uid="{00000000-0005-0000-0000-000014A00000}"/>
    <cellStyle name="Percent 4 7 5 8" xfId="40919" xr:uid="{00000000-0005-0000-0000-000015A00000}"/>
    <cellStyle name="Percent 4 7 6" xfId="40920" xr:uid="{00000000-0005-0000-0000-000016A00000}"/>
    <cellStyle name="Percent 4 7 6 2" xfId="40921" xr:uid="{00000000-0005-0000-0000-000017A00000}"/>
    <cellStyle name="Percent 4 7 6 2 2" xfId="40922" xr:uid="{00000000-0005-0000-0000-000018A00000}"/>
    <cellStyle name="Percent 4 7 6 2 2 2" xfId="40923" xr:uid="{00000000-0005-0000-0000-000019A00000}"/>
    <cellStyle name="Percent 4 7 6 2 2 3" xfId="40924" xr:uid="{00000000-0005-0000-0000-00001AA00000}"/>
    <cellStyle name="Percent 4 7 6 2 2 4" xfId="40925" xr:uid="{00000000-0005-0000-0000-00001BA00000}"/>
    <cellStyle name="Percent 4 7 6 2 3" xfId="40926" xr:uid="{00000000-0005-0000-0000-00001CA00000}"/>
    <cellStyle name="Percent 4 7 6 2 3 2" xfId="40927" xr:uid="{00000000-0005-0000-0000-00001DA00000}"/>
    <cellStyle name="Percent 4 7 6 2 3 3" xfId="40928" xr:uid="{00000000-0005-0000-0000-00001EA00000}"/>
    <cellStyle name="Percent 4 7 6 2 3 4" xfId="40929" xr:uid="{00000000-0005-0000-0000-00001FA00000}"/>
    <cellStyle name="Percent 4 7 6 2 4" xfId="40930" xr:uid="{00000000-0005-0000-0000-000020A00000}"/>
    <cellStyle name="Percent 4 7 6 2 5" xfId="40931" xr:uid="{00000000-0005-0000-0000-000021A00000}"/>
    <cellStyle name="Percent 4 7 6 2 6" xfId="40932" xr:uid="{00000000-0005-0000-0000-000022A00000}"/>
    <cellStyle name="Percent 4 7 6 3" xfId="40933" xr:uid="{00000000-0005-0000-0000-000023A00000}"/>
    <cellStyle name="Percent 4 7 6 3 2" xfId="40934" xr:uid="{00000000-0005-0000-0000-000024A00000}"/>
    <cellStyle name="Percent 4 7 6 3 2 2" xfId="40935" xr:uid="{00000000-0005-0000-0000-000025A00000}"/>
    <cellStyle name="Percent 4 7 6 3 2 3" xfId="40936" xr:uid="{00000000-0005-0000-0000-000026A00000}"/>
    <cellStyle name="Percent 4 7 6 3 2 4" xfId="40937" xr:uid="{00000000-0005-0000-0000-000027A00000}"/>
    <cellStyle name="Percent 4 7 6 3 3" xfId="40938" xr:uid="{00000000-0005-0000-0000-000028A00000}"/>
    <cellStyle name="Percent 4 7 6 3 3 2" xfId="40939" xr:uid="{00000000-0005-0000-0000-000029A00000}"/>
    <cellStyle name="Percent 4 7 6 3 3 3" xfId="40940" xr:uid="{00000000-0005-0000-0000-00002AA00000}"/>
    <cellStyle name="Percent 4 7 6 3 3 4" xfId="40941" xr:uid="{00000000-0005-0000-0000-00002BA00000}"/>
    <cellStyle name="Percent 4 7 6 3 4" xfId="40942" xr:uid="{00000000-0005-0000-0000-00002CA00000}"/>
    <cellStyle name="Percent 4 7 6 3 5" xfId="40943" xr:uid="{00000000-0005-0000-0000-00002DA00000}"/>
    <cellStyle name="Percent 4 7 6 3 6" xfId="40944" xr:uid="{00000000-0005-0000-0000-00002EA00000}"/>
    <cellStyle name="Percent 4 7 6 4" xfId="40945" xr:uid="{00000000-0005-0000-0000-00002FA00000}"/>
    <cellStyle name="Percent 4 7 6 4 2" xfId="40946" xr:uid="{00000000-0005-0000-0000-000030A00000}"/>
    <cellStyle name="Percent 4 7 6 4 3" xfId="40947" xr:uid="{00000000-0005-0000-0000-000031A00000}"/>
    <cellStyle name="Percent 4 7 6 4 4" xfId="40948" xr:uid="{00000000-0005-0000-0000-000032A00000}"/>
    <cellStyle name="Percent 4 7 6 5" xfId="40949" xr:uid="{00000000-0005-0000-0000-000033A00000}"/>
    <cellStyle name="Percent 4 7 6 5 2" xfId="40950" xr:uid="{00000000-0005-0000-0000-000034A00000}"/>
    <cellStyle name="Percent 4 7 6 5 3" xfId="40951" xr:uid="{00000000-0005-0000-0000-000035A00000}"/>
    <cellStyle name="Percent 4 7 6 5 4" xfId="40952" xr:uid="{00000000-0005-0000-0000-000036A00000}"/>
    <cellStyle name="Percent 4 7 6 6" xfId="40953" xr:uid="{00000000-0005-0000-0000-000037A00000}"/>
    <cellStyle name="Percent 4 7 6 7" xfId="40954" xr:uid="{00000000-0005-0000-0000-000038A00000}"/>
    <cellStyle name="Percent 4 7 6 8" xfId="40955" xr:uid="{00000000-0005-0000-0000-000039A00000}"/>
    <cellStyle name="Percent 4 7 7" xfId="40956" xr:uid="{00000000-0005-0000-0000-00003AA00000}"/>
    <cellStyle name="Percent 4 7 7 2" xfId="40957" xr:uid="{00000000-0005-0000-0000-00003BA00000}"/>
    <cellStyle name="Percent 4 7 7 2 2" xfId="40958" xr:uid="{00000000-0005-0000-0000-00003CA00000}"/>
    <cellStyle name="Percent 4 7 7 2 3" xfId="40959" xr:uid="{00000000-0005-0000-0000-00003DA00000}"/>
    <cellStyle name="Percent 4 7 7 2 4" xfId="40960" xr:uid="{00000000-0005-0000-0000-00003EA00000}"/>
    <cellStyle name="Percent 4 7 7 3" xfId="40961" xr:uid="{00000000-0005-0000-0000-00003FA00000}"/>
    <cellStyle name="Percent 4 7 7 3 2" xfId="40962" xr:uid="{00000000-0005-0000-0000-000040A00000}"/>
    <cellStyle name="Percent 4 7 7 3 3" xfId="40963" xr:uid="{00000000-0005-0000-0000-000041A00000}"/>
    <cellStyle name="Percent 4 7 7 3 4" xfId="40964" xr:uid="{00000000-0005-0000-0000-000042A00000}"/>
    <cellStyle name="Percent 4 7 7 4" xfId="40965" xr:uid="{00000000-0005-0000-0000-000043A00000}"/>
    <cellStyle name="Percent 4 7 7 5" xfId="40966" xr:uid="{00000000-0005-0000-0000-000044A00000}"/>
    <cellStyle name="Percent 4 7 7 6" xfId="40967" xr:uid="{00000000-0005-0000-0000-000045A00000}"/>
    <cellStyle name="Percent 4 7 8" xfId="40968" xr:uid="{00000000-0005-0000-0000-000046A00000}"/>
    <cellStyle name="Percent 4 7 8 2" xfId="40969" xr:uid="{00000000-0005-0000-0000-000047A00000}"/>
    <cellStyle name="Percent 4 7 8 2 2" xfId="40970" xr:uid="{00000000-0005-0000-0000-000048A00000}"/>
    <cellStyle name="Percent 4 7 8 2 3" xfId="40971" xr:uid="{00000000-0005-0000-0000-000049A00000}"/>
    <cellStyle name="Percent 4 7 8 2 4" xfId="40972" xr:uid="{00000000-0005-0000-0000-00004AA00000}"/>
    <cellStyle name="Percent 4 7 8 3" xfId="40973" xr:uid="{00000000-0005-0000-0000-00004BA00000}"/>
    <cellStyle name="Percent 4 7 8 3 2" xfId="40974" xr:uid="{00000000-0005-0000-0000-00004CA00000}"/>
    <cellStyle name="Percent 4 7 8 3 3" xfId="40975" xr:uid="{00000000-0005-0000-0000-00004DA00000}"/>
    <cellStyle name="Percent 4 7 8 3 4" xfId="40976" xr:uid="{00000000-0005-0000-0000-00004EA00000}"/>
    <cellStyle name="Percent 4 7 8 4" xfId="40977" xr:uid="{00000000-0005-0000-0000-00004FA00000}"/>
    <cellStyle name="Percent 4 7 8 5" xfId="40978" xr:uid="{00000000-0005-0000-0000-000050A00000}"/>
    <cellStyle name="Percent 4 7 8 6" xfId="40979" xr:uid="{00000000-0005-0000-0000-000051A00000}"/>
    <cellStyle name="Percent 4 7 9" xfId="40980" xr:uid="{00000000-0005-0000-0000-000052A00000}"/>
    <cellStyle name="Percent 4 7 9 2" xfId="40981" xr:uid="{00000000-0005-0000-0000-000053A00000}"/>
    <cellStyle name="Percent 4 7 9 3" xfId="40982" xr:uid="{00000000-0005-0000-0000-000054A00000}"/>
    <cellStyle name="Percent 4 7 9 4" xfId="40983" xr:uid="{00000000-0005-0000-0000-000055A00000}"/>
    <cellStyle name="Percent 4 8" xfId="40984" xr:uid="{00000000-0005-0000-0000-000056A00000}"/>
    <cellStyle name="Percent 4 8 10" xfId="40985" xr:uid="{00000000-0005-0000-0000-000057A00000}"/>
    <cellStyle name="Percent 4 8 11" xfId="40986" xr:uid="{00000000-0005-0000-0000-000058A00000}"/>
    <cellStyle name="Percent 4 8 12" xfId="40987" xr:uid="{00000000-0005-0000-0000-000059A00000}"/>
    <cellStyle name="Percent 4 8 2" xfId="40988" xr:uid="{00000000-0005-0000-0000-00005AA00000}"/>
    <cellStyle name="Percent 4 8 2 10" xfId="40989" xr:uid="{00000000-0005-0000-0000-00005BA00000}"/>
    <cellStyle name="Percent 4 8 2 2" xfId="40990" xr:uid="{00000000-0005-0000-0000-00005CA00000}"/>
    <cellStyle name="Percent 4 8 2 2 2" xfId="40991" xr:uid="{00000000-0005-0000-0000-00005DA00000}"/>
    <cellStyle name="Percent 4 8 2 2 2 2" xfId="40992" xr:uid="{00000000-0005-0000-0000-00005EA00000}"/>
    <cellStyle name="Percent 4 8 2 2 2 2 2" xfId="40993" xr:uid="{00000000-0005-0000-0000-00005FA00000}"/>
    <cellStyle name="Percent 4 8 2 2 2 2 3" xfId="40994" xr:uid="{00000000-0005-0000-0000-000060A00000}"/>
    <cellStyle name="Percent 4 8 2 2 2 2 4" xfId="40995" xr:uid="{00000000-0005-0000-0000-000061A00000}"/>
    <cellStyle name="Percent 4 8 2 2 2 3" xfId="40996" xr:uid="{00000000-0005-0000-0000-000062A00000}"/>
    <cellStyle name="Percent 4 8 2 2 2 3 2" xfId="40997" xr:uid="{00000000-0005-0000-0000-000063A00000}"/>
    <cellStyle name="Percent 4 8 2 2 2 3 3" xfId="40998" xr:uid="{00000000-0005-0000-0000-000064A00000}"/>
    <cellStyle name="Percent 4 8 2 2 2 3 4" xfId="40999" xr:uid="{00000000-0005-0000-0000-000065A00000}"/>
    <cellStyle name="Percent 4 8 2 2 2 4" xfId="41000" xr:uid="{00000000-0005-0000-0000-000066A00000}"/>
    <cellStyle name="Percent 4 8 2 2 2 5" xfId="41001" xr:uid="{00000000-0005-0000-0000-000067A00000}"/>
    <cellStyle name="Percent 4 8 2 2 2 6" xfId="41002" xr:uid="{00000000-0005-0000-0000-000068A00000}"/>
    <cellStyle name="Percent 4 8 2 2 3" xfId="41003" xr:uid="{00000000-0005-0000-0000-000069A00000}"/>
    <cellStyle name="Percent 4 8 2 2 3 2" xfId="41004" xr:uid="{00000000-0005-0000-0000-00006AA00000}"/>
    <cellStyle name="Percent 4 8 2 2 3 2 2" xfId="41005" xr:uid="{00000000-0005-0000-0000-00006BA00000}"/>
    <cellStyle name="Percent 4 8 2 2 3 2 3" xfId="41006" xr:uid="{00000000-0005-0000-0000-00006CA00000}"/>
    <cellStyle name="Percent 4 8 2 2 3 2 4" xfId="41007" xr:uid="{00000000-0005-0000-0000-00006DA00000}"/>
    <cellStyle name="Percent 4 8 2 2 3 3" xfId="41008" xr:uid="{00000000-0005-0000-0000-00006EA00000}"/>
    <cellStyle name="Percent 4 8 2 2 3 3 2" xfId="41009" xr:uid="{00000000-0005-0000-0000-00006FA00000}"/>
    <cellStyle name="Percent 4 8 2 2 3 3 3" xfId="41010" xr:uid="{00000000-0005-0000-0000-000070A00000}"/>
    <cellStyle name="Percent 4 8 2 2 3 3 4" xfId="41011" xr:uid="{00000000-0005-0000-0000-000071A00000}"/>
    <cellStyle name="Percent 4 8 2 2 3 4" xfId="41012" xr:uid="{00000000-0005-0000-0000-000072A00000}"/>
    <cellStyle name="Percent 4 8 2 2 3 5" xfId="41013" xr:uid="{00000000-0005-0000-0000-000073A00000}"/>
    <cellStyle name="Percent 4 8 2 2 3 6" xfId="41014" xr:uid="{00000000-0005-0000-0000-000074A00000}"/>
    <cellStyle name="Percent 4 8 2 2 4" xfId="41015" xr:uid="{00000000-0005-0000-0000-000075A00000}"/>
    <cellStyle name="Percent 4 8 2 2 4 2" xfId="41016" xr:uid="{00000000-0005-0000-0000-000076A00000}"/>
    <cellStyle name="Percent 4 8 2 2 4 3" xfId="41017" xr:uid="{00000000-0005-0000-0000-000077A00000}"/>
    <cellStyle name="Percent 4 8 2 2 4 4" xfId="41018" xr:uid="{00000000-0005-0000-0000-000078A00000}"/>
    <cellStyle name="Percent 4 8 2 2 5" xfId="41019" xr:uid="{00000000-0005-0000-0000-000079A00000}"/>
    <cellStyle name="Percent 4 8 2 2 5 2" xfId="41020" xr:uid="{00000000-0005-0000-0000-00007AA00000}"/>
    <cellStyle name="Percent 4 8 2 2 5 3" xfId="41021" xr:uid="{00000000-0005-0000-0000-00007BA00000}"/>
    <cellStyle name="Percent 4 8 2 2 5 4" xfId="41022" xr:uid="{00000000-0005-0000-0000-00007CA00000}"/>
    <cellStyle name="Percent 4 8 2 2 6" xfId="41023" xr:uid="{00000000-0005-0000-0000-00007DA00000}"/>
    <cellStyle name="Percent 4 8 2 2 7" xfId="41024" xr:uid="{00000000-0005-0000-0000-00007EA00000}"/>
    <cellStyle name="Percent 4 8 2 2 8" xfId="41025" xr:uid="{00000000-0005-0000-0000-00007FA00000}"/>
    <cellStyle name="Percent 4 8 2 3" xfId="41026" xr:uid="{00000000-0005-0000-0000-000080A00000}"/>
    <cellStyle name="Percent 4 8 2 3 2" xfId="41027" xr:uid="{00000000-0005-0000-0000-000081A00000}"/>
    <cellStyle name="Percent 4 8 2 3 2 2" xfId="41028" xr:uid="{00000000-0005-0000-0000-000082A00000}"/>
    <cellStyle name="Percent 4 8 2 3 2 2 2" xfId="41029" xr:uid="{00000000-0005-0000-0000-000083A00000}"/>
    <cellStyle name="Percent 4 8 2 3 2 2 3" xfId="41030" xr:uid="{00000000-0005-0000-0000-000084A00000}"/>
    <cellStyle name="Percent 4 8 2 3 2 2 4" xfId="41031" xr:uid="{00000000-0005-0000-0000-000085A00000}"/>
    <cellStyle name="Percent 4 8 2 3 2 3" xfId="41032" xr:uid="{00000000-0005-0000-0000-000086A00000}"/>
    <cellStyle name="Percent 4 8 2 3 2 3 2" xfId="41033" xr:uid="{00000000-0005-0000-0000-000087A00000}"/>
    <cellStyle name="Percent 4 8 2 3 2 3 3" xfId="41034" xr:uid="{00000000-0005-0000-0000-000088A00000}"/>
    <cellStyle name="Percent 4 8 2 3 2 3 4" xfId="41035" xr:uid="{00000000-0005-0000-0000-000089A00000}"/>
    <cellStyle name="Percent 4 8 2 3 2 4" xfId="41036" xr:uid="{00000000-0005-0000-0000-00008AA00000}"/>
    <cellStyle name="Percent 4 8 2 3 2 5" xfId="41037" xr:uid="{00000000-0005-0000-0000-00008BA00000}"/>
    <cellStyle name="Percent 4 8 2 3 2 6" xfId="41038" xr:uid="{00000000-0005-0000-0000-00008CA00000}"/>
    <cellStyle name="Percent 4 8 2 3 3" xfId="41039" xr:uid="{00000000-0005-0000-0000-00008DA00000}"/>
    <cellStyle name="Percent 4 8 2 3 3 2" xfId="41040" xr:uid="{00000000-0005-0000-0000-00008EA00000}"/>
    <cellStyle name="Percent 4 8 2 3 3 2 2" xfId="41041" xr:uid="{00000000-0005-0000-0000-00008FA00000}"/>
    <cellStyle name="Percent 4 8 2 3 3 2 3" xfId="41042" xr:uid="{00000000-0005-0000-0000-000090A00000}"/>
    <cellStyle name="Percent 4 8 2 3 3 2 4" xfId="41043" xr:uid="{00000000-0005-0000-0000-000091A00000}"/>
    <cellStyle name="Percent 4 8 2 3 3 3" xfId="41044" xr:uid="{00000000-0005-0000-0000-000092A00000}"/>
    <cellStyle name="Percent 4 8 2 3 3 3 2" xfId="41045" xr:uid="{00000000-0005-0000-0000-000093A00000}"/>
    <cellStyle name="Percent 4 8 2 3 3 3 3" xfId="41046" xr:uid="{00000000-0005-0000-0000-000094A00000}"/>
    <cellStyle name="Percent 4 8 2 3 3 3 4" xfId="41047" xr:uid="{00000000-0005-0000-0000-000095A00000}"/>
    <cellStyle name="Percent 4 8 2 3 3 4" xfId="41048" xr:uid="{00000000-0005-0000-0000-000096A00000}"/>
    <cellStyle name="Percent 4 8 2 3 3 5" xfId="41049" xr:uid="{00000000-0005-0000-0000-000097A00000}"/>
    <cellStyle name="Percent 4 8 2 3 3 6" xfId="41050" xr:uid="{00000000-0005-0000-0000-000098A00000}"/>
    <cellStyle name="Percent 4 8 2 3 4" xfId="41051" xr:uid="{00000000-0005-0000-0000-000099A00000}"/>
    <cellStyle name="Percent 4 8 2 3 4 2" xfId="41052" xr:uid="{00000000-0005-0000-0000-00009AA00000}"/>
    <cellStyle name="Percent 4 8 2 3 4 3" xfId="41053" xr:uid="{00000000-0005-0000-0000-00009BA00000}"/>
    <cellStyle name="Percent 4 8 2 3 4 4" xfId="41054" xr:uid="{00000000-0005-0000-0000-00009CA00000}"/>
    <cellStyle name="Percent 4 8 2 3 5" xfId="41055" xr:uid="{00000000-0005-0000-0000-00009DA00000}"/>
    <cellStyle name="Percent 4 8 2 3 5 2" xfId="41056" xr:uid="{00000000-0005-0000-0000-00009EA00000}"/>
    <cellStyle name="Percent 4 8 2 3 5 3" xfId="41057" xr:uid="{00000000-0005-0000-0000-00009FA00000}"/>
    <cellStyle name="Percent 4 8 2 3 5 4" xfId="41058" xr:uid="{00000000-0005-0000-0000-0000A0A00000}"/>
    <cellStyle name="Percent 4 8 2 3 6" xfId="41059" xr:uid="{00000000-0005-0000-0000-0000A1A00000}"/>
    <cellStyle name="Percent 4 8 2 3 7" xfId="41060" xr:uid="{00000000-0005-0000-0000-0000A2A00000}"/>
    <cellStyle name="Percent 4 8 2 3 8" xfId="41061" xr:uid="{00000000-0005-0000-0000-0000A3A00000}"/>
    <cellStyle name="Percent 4 8 2 4" xfId="41062" xr:uid="{00000000-0005-0000-0000-0000A4A00000}"/>
    <cellStyle name="Percent 4 8 2 4 2" xfId="41063" xr:uid="{00000000-0005-0000-0000-0000A5A00000}"/>
    <cellStyle name="Percent 4 8 2 4 2 2" xfId="41064" xr:uid="{00000000-0005-0000-0000-0000A6A00000}"/>
    <cellStyle name="Percent 4 8 2 4 2 3" xfId="41065" xr:uid="{00000000-0005-0000-0000-0000A7A00000}"/>
    <cellStyle name="Percent 4 8 2 4 2 4" xfId="41066" xr:uid="{00000000-0005-0000-0000-0000A8A00000}"/>
    <cellStyle name="Percent 4 8 2 4 3" xfId="41067" xr:uid="{00000000-0005-0000-0000-0000A9A00000}"/>
    <cellStyle name="Percent 4 8 2 4 3 2" xfId="41068" xr:uid="{00000000-0005-0000-0000-0000AAA00000}"/>
    <cellStyle name="Percent 4 8 2 4 3 3" xfId="41069" xr:uid="{00000000-0005-0000-0000-0000ABA00000}"/>
    <cellStyle name="Percent 4 8 2 4 3 4" xfId="41070" xr:uid="{00000000-0005-0000-0000-0000ACA00000}"/>
    <cellStyle name="Percent 4 8 2 4 4" xfId="41071" xr:uid="{00000000-0005-0000-0000-0000ADA00000}"/>
    <cellStyle name="Percent 4 8 2 4 5" xfId="41072" xr:uid="{00000000-0005-0000-0000-0000AEA00000}"/>
    <cellStyle name="Percent 4 8 2 4 6" xfId="41073" xr:uid="{00000000-0005-0000-0000-0000AFA00000}"/>
    <cellStyle name="Percent 4 8 2 5" xfId="41074" xr:uid="{00000000-0005-0000-0000-0000B0A00000}"/>
    <cellStyle name="Percent 4 8 2 5 2" xfId="41075" xr:uid="{00000000-0005-0000-0000-0000B1A00000}"/>
    <cellStyle name="Percent 4 8 2 5 2 2" xfId="41076" xr:uid="{00000000-0005-0000-0000-0000B2A00000}"/>
    <cellStyle name="Percent 4 8 2 5 2 3" xfId="41077" xr:uid="{00000000-0005-0000-0000-0000B3A00000}"/>
    <cellStyle name="Percent 4 8 2 5 2 4" xfId="41078" xr:uid="{00000000-0005-0000-0000-0000B4A00000}"/>
    <cellStyle name="Percent 4 8 2 5 3" xfId="41079" xr:uid="{00000000-0005-0000-0000-0000B5A00000}"/>
    <cellStyle name="Percent 4 8 2 5 3 2" xfId="41080" xr:uid="{00000000-0005-0000-0000-0000B6A00000}"/>
    <cellStyle name="Percent 4 8 2 5 3 3" xfId="41081" xr:uid="{00000000-0005-0000-0000-0000B7A00000}"/>
    <cellStyle name="Percent 4 8 2 5 3 4" xfId="41082" xr:uid="{00000000-0005-0000-0000-0000B8A00000}"/>
    <cellStyle name="Percent 4 8 2 5 4" xfId="41083" xr:uid="{00000000-0005-0000-0000-0000B9A00000}"/>
    <cellStyle name="Percent 4 8 2 5 5" xfId="41084" xr:uid="{00000000-0005-0000-0000-0000BAA00000}"/>
    <cellStyle name="Percent 4 8 2 5 6" xfId="41085" xr:uid="{00000000-0005-0000-0000-0000BBA00000}"/>
    <cellStyle name="Percent 4 8 2 6" xfId="41086" xr:uid="{00000000-0005-0000-0000-0000BCA00000}"/>
    <cellStyle name="Percent 4 8 2 6 2" xfId="41087" xr:uid="{00000000-0005-0000-0000-0000BDA00000}"/>
    <cellStyle name="Percent 4 8 2 6 3" xfId="41088" xr:uid="{00000000-0005-0000-0000-0000BEA00000}"/>
    <cellStyle name="Percent 4 8 2 6 4" xfId="41089" xr:uid="{00000000-0005-0000-0000-0000BFA00000}"/>
    <cellStyle name="Percent 4 8 2 7" xfId="41090" xr:uid="{00000000-0005-0000-0000-0000C0A00000}"/>
    <cellStyle name="Percent 4 8 2 7 2" xfId="41091" xr:uid="{00000000-0005-0000-0000-0000C1A00000}"/>
    <cellStyle name="Percent 4 8 2 7 3" xfId="41092" xr:uid="{00000000-0005-0000-0000-0000C2A00000}"/>
    <cellStyle name="Percent 4 8 2 7 4" xfId="41093" xr:uid="{00000000-0005-0000-0000-0000C3A00000}"/>
    <cellStyle name="Percent 4 8 2 8" xfId="41094" xr:uid="{00000000-0005-0000-0000-0000C4A00000}"/>
    <cellStyle name="Percent 4 8 2 9" xfId="41095" xr:uid="{00000000-0005-0000-0000-0000C5A00000}"/>
    <cellStyle name="Percent 4 8 3" xfId="41096" xr:uid="{00000000-0005-0000-0000-0000C6A00000}"/>
    <cellStyle name="Percent 4 8 3 2" xfId="41097" xr:uid="{00000000-0005-0000-0000-0000C7A00000}"/>
    <cellStyle name="Percent 4 8 3 2 2" xfId="41098" xr:uid="{00000000-0005-0000-0000-0000C8A00000}"/>
    <cellStyle name="Percent 4 8 3 2 2 2" xfId="41099" xr:uid="{00000000-0005-0000-0000-0000C9A00000}"/>
    <cellStyle name="Percent 4 8 3 2 2 3" xfId="41100" xr:uid="{00000000-0005-0000-0000-0000CAA00000}"/>
    <cellStyle name="Percent 4 8 3 2 2 4" xfId="41101" xr:uid="{00000000-0005-0000-0000-0000CBA00000}"/>
    <cellStyle name="Percent 4 8 3 2 3" xfId="41102" xr:uid="{00000000-0005-0000-0000-0000CCA00000}"/>
    <cellStyle name="Percent 4 8 3 2 3 2" xfId="41103" xr:uid="{00000000-0005-0000-0000-0000CDA00000}"/>
    <cellStyle name="Percent 4 8 3 2 3 3" xfId="41104" xr:uid="{00000000-0005-0000-0000-0000CEA00000}"/>
    <cellStyle name="Percent 4 8 3 2 3 4" xfId="41105" xr:uid="{00000000-0005-0000-0000-0000CFA00000}"/>
    <cellStyle name="Percent 4 8 3 2 4" xfId="41106" xr:uid="{00000000-0005-0000-0000-0000D0A00000}"/>
    <cellStyle name="Percent 4 8 3 2 5" xfId="41107" xr:uid="{00000000-0005-0000-0000-0000D1A00000}"/>
    <cellStyle name="Percent 4 8 3 2 6" xfId="41108" xr:uid="{00000000-0005-0000-0000-0000D2A00000}"/>
    <cellStyle name="Percent 4 8 3 3" xfId="41109" xr:uid="{00000000-0005-0000-0000-0000D3A00000}"/>
    <cellStyle name="Percent 4 8 3 3 2" xfId="41110" xr:uid="{00000000-0005-0000-0000-0000D4A00000}"/>
    <cellStyle name="Percent 4 8 3 3 2 2" xfId="41111" xr:uid="{00000000-0005-0000-0000-0000D5A00000}"/>
    <cellStyle name="Percent 4 8 3 3 2 3" xfId="41112" xr:uid="{00000000-0005-0000-0000-0000D6A00000}"/>
    <cellStyle name="Percent 4 8 3 3 2 4" xfId="41113" xr:uid="{00000000-0005-0000-0000-0000D7A00000}"/>
    <cellStyle name="Percent 4 8 3 3 3" xfId="41114" xr:uid="{00000000-0005-0000-0000-0000D8A00000}"/>
    <cellStyle name="Percent 4 8 3 3 3 2" xfId="41115" xr:uid="{00000000-0005-0000-0000-0000D9A00000}"/>
    <cellStyle name="Percent 4 8 3 3 3 3" xfId="41116" xr:uid="{00000000-0005-0000-0000-0000DAA00000}"/>
    <cellStyle name="Percent 4 8 3 3 3 4" xfId="41117" xr:uid="{00000000-0005-0000-0000-0000DBA00000}"/>
    <cellStyle name="Percent 4 8 3 3 4" xfId="41118" xr:uid="{00000000-0005-0000-0000-0000DCA00000}"/>
    <cellStyle name="Percent 4 8 3 3 5" xfId="41119" xr:uid="{00000000-0005-0000-0000-0000DDA00000}"/>
    <cellStyle name="Percent 4 8 3 3 6" xfId="41120" xr:uid="{00000000-0005-0000-0000-0000DEA00000}"/>
    <cellStyle name="Percent 4 8 3 4" xfId="41121" xr:uid="{00000000-0005-0000-0000-0000DFA00000}"/>
    <cellStyle name="Percent 4 8 3 4 2" xfId="41122" xr:uid="{00000000-0005-0000-0000-0000E0A00000}"/>
    <cellStyle name="Percent 4 8 3 4 3" xfId="41123" xr:uid="{00000000-0005-0000-0000-0000E1A00000}"/>
    <cellStyle name="Percent 4 8 3 4 4" xfId="41124" xr:uid="{00000000-0005-0000-0000-0000E2A00000}"/>
    <cellStyle name="Percent 4 8 3 5" xfId="41125" xr:uid="{00000000-0005-0000-0000-0000E3A00000}"/>
    <cellStyle name="Percent 4 8 3 5 2" xfId="41126" xr:uid="{00000000-0005-0000-0000-0000E4A00000}"/>
    <cellStyle name="Percent 4 8 3 5 3" xfId="41127" xr:uid="{00000000-0005-0000-0000-0000E5A00000}"/>
    <cellStyle name="Percent 4 8 3 5 4" xfId="41128" xr:uid="{00000000-0005-0000-0000-0000E6A00000}"/>
    <cellStyle name="Percent 4 8 3 6" xfId="41129" xr:uid="{00000000-0005-0000-0000-0000E7A00000}"/>
    <cellStyle name="Percent 4 8 3 7" xfId="41130" xr:uid="{00000000-0005-0000-0000-0000E8A00000}"/>
    <cellStyle name="Percent 4 8 3 8" xfId="41131" xr:uid="{00000000-0005-0000-0000-0000E9A00000}"/>
    <cellStyle name="Percent 4 8 4" xfId="41132" xr:uid="{00000000-0005-0000-0000-0000EAA00000}"/>
    <cellStyle name="Percent 4 8 4 2" xfId="41133" xr:uid="{00000000-0005-0000-0000-0000EBA00000}"/>
    <cellStyle name="Percent 4 8 4 2 2" xfId="41134" xr:uid="{00000000-0005-0000-0000-0000ECA00000}"/>
    <cellStyle name="Percent 4 8 4 2 2 2" xfId="41135" xr:uid="{00000000-0005-0000-0000-0000EDA00000}"/>
    <cellStyle name="Percent 4 8 4 2 2 3" xfId="41136" xr:uid="{00000000-0005-0000-0000-0000EEA00000}"/>
    <cellStyle name="Percent 4 8 4 2 2 4" xfId="41137" xr:uid="{00000000-0005-0000-0000-0000EFA00000}"/>
    <cellStyle name="Percent 4 8 4 2 3" xfId="41138" xr:uid="{00000000-0005-0000-0000-0000F0A00000}"/>
    <cellStyle name="Percent 4 8 4 2 3 2" xfId="41139" xr:uid="{00000000-0005-0000-0000-0000F1A00000}"/>
    <cellStyle name="Percent 4 8 4 2 3 3" xfId="41140" xr:uid="{00000000-0005-0000-0000-0000F2A00000}"/>
    <cellStyle name="Percent 4 8 4 2 3 4" xfId="41141" xr:uid="{00000000-0005-0000-0000-0000F3A00000}"/>
    <cellStyle name="Percent 4 8 4 2 4" xfId="41142" xr:uid="{00000000-0005-0000-0000-0000F4A00000}"/>
    <cellStyle name="Percent 4 8 4 2 5" xfId="41143" xr:uid="{00000000-0005-0000-0000-0000F5A00000}"/>
    <cellStyle name="Percent 4 8 4 2 6" xfId="41144" xr:uid="{00000000-0005-0000-0000-0000F6A00000}"/>
    <cellStyle name="Percent 4 8 4 3" xfId="41145" xr:uid="{00000000-0005-0000-0000-0000F7A00000}"/>
    <cellStyle name="Percent 4 8 4 3 2" xfId="41146" xr:uid="{00000000-0005-0000-0000-0000F8A00000}"/>
    <cellStyle name="Percent 4 8 4 3 2 2" xfId="41147" xr:uid="{00000000-0005-0000-0000-0000F9A00000}"/>
    <cellStyle name="Percent 4 8 4 3 2 3" xfId="41148" xr:uid="{00000000-0005-0000-0000-0000FAA00000}"/>
    <cellStyle name="Percent 4 8 4 3 2 4" xfId="41149" xr:uid="{00000000-0005-0000-0000-0000FBA00000}"/>
    <cellStyle name="Percent 4 8 4 3 3" xfId="41150" xr:uid="{00000000-0005-0000-0000-0000FCA00000}"/>
    <cellStyle name="Percent 4 8 4 3 3 2" xfId="41151" xr:uid="{00000000-0005-0000-0000-0000FDA00000}"/>
    <cellStyle name="Percent 4 8 4 3 3 3" xfId="41152" xr:uid="{00000000-0005-0000-0000-0000FEA00000}"/>
    <cellStyle name="Percent 4 8 4 3 3 4" xfId="41153" xr:uid="{00000000-0005-0000-0000-0000FFA00000}"/>
    <cellStyle name="Percent 4 8 4 3 4" xfId="41154" xr:uid="{00000000-0005-0000-0000-000000A10000}"/>
    <cellStyle name="Percent 4 8 4 3 5" xfId="41155" xr:uid="{00000000-0005-0000-0000-000001A10000}"/>
    <cellStyle name="Percent 4 8 4 3 6" xfId="41156" xr:uid="{00000000-0005-0000-0000-000002A10000}"/>
    <cellStyle name="Percent 4 8 4 4" xfId="41157" xr:uid="{00000000-0005-0000-0000-000003A10000}"/>
    <cellStyle name="Percent 4 8 4 4 2" xfId="41158" xr:uid="{00000000-0005-0000-0000-000004A10000}"/>
    <cellStyle name="Percent 4 8 4 4 3" xfId="41159" xr:uid="{00000000-0005-0000-0000-000005A10000}"/>
    <cellStyle name="Percent 4 8 4 4 4" xfId="41160" xr:uid="{00000000-0005-0000-0000-000006A10000}"/>
    <cellStyle name="Percent 4 8 4 5" xfId="41161" xr:uid="{00000000-0005-0000-0000-000007A10000}"/>
    <cellStyle name="Percent 4 8 4 5 2" xfId="41162" xr:uid="{00000000-0005-0000-0000-000008A10000}"/>
    <cellStyle name="Percent 4 8 4 5 3" xfId="41163" xr:uid="{00000000-0005-0000-0000-000009A10000}"/>
    <cellStyle name="Percent 4 8 4 5 4" xfId="41164" xr:uid="{00000000-0005-0000-0000-00000AA10000}"/>
    <cellStyle name="Percent 4 8 4 6" xfId="41165" xr:uid="{00000000-0005-0000-0000-00000BA10000}"/>
    <cellStyle name="Percent 4 8 4 7" xfId="41166" xr:uid="{00000000-0005-0000-0000-00000CA10000}"/>
    <cellStyle name="Percent 4 8 4 8" xfId="41167" xr:uid="{00000000-0005-0000-0000-00000DA10000}"/>
    <cellStyle name="Percent 4 8 5" xfId="41168" xr:uid="{00000000-0005-0000-0000-00000EA10000}"/>
    <cellStyle name="Percent 4 8 5 2" xfId="41169" xr:uid="{00000000-0005-0000-0000-00000FA10000}"/>
    <cellStyle name="Percent 4 8 5 2 2" xfId="41170" xr:uid="{00000000-0005-0000-0000-000010A10000}"/>
    <cellStyle name="Percent 4 8 5 2 2 2" xfId="41171" xr:uid="{00000000-0005-0000-0000-000011A10000}"/>
    <cellStyle name="Percent 4 8 5 2 2 3" xfId="41172" xr:uid="{00000000-0005-0000-0000-000012A10000}"/>
    <cellStyle name="Percent 4 8 5 2 2 4" xfId="41173" xr:uid="{00000000-0005-0000-0000-000013A10000}"/>
    <cellStyle name="Percent 4 8 5 2 3" xfId="41174" xr:uid="{00000000-0005-0000-0000-000014A10000}"/>
    <cellStyle name="Percent 4 8 5 2 3 2" xfId="41175" xr:uid="{00000000-0005-0000-0000-000015A10000}"/>
    <cellStyle name="Percent 4 8 5 2 3 3" xfId="41176" xr:uid="{00000000-0005-0000-0000-000016A10000}"/>
    <cellStyle name="Percent 4 8 5 2 3 4" xfId="41177" xr:uid="{00000000-0005-0000-0000-000017A10000}"/>
    <cellStyle name="Percent 4 8 5 2 4" xfId="41178" xr:uid="{00000000-0005-0000-0000-000018A10000}"/>
    <cellStyle name="Percent 4 8 5 2 5" xfId="41179" xr:uid="{00000000-0005-0000-0000-000019A10000}"/>
    <cellStyle name="Percent 4 8 5 2 6" xfId="41180" xr:uid="{00000000-0005-0000-0000-00001AA10000}"/>
    <cellStyle name="Percent 4 8 5 3" xfId="41181" xr:uid="{00000000-0005-0000-0000-00001BA10000}"/>
    <cellStyle name="Percent 4 8 5 3 2" xfId="41182" xr:uid="{00000000-0005-0000-0000-00001CA10000}"/>
    <cellStyle name="Percent 4 8 5 3 2 2" xfId="41183" xr:uid="{00000000-0005-0000-0000-00001DA10000}"/>
    <cellStyle name="Percent 4 8 5 3 2 3" xfId="41184" xr:uid="{00000000-0005-0000-0000-00001EA10000}"/>
    <cellStyle name="Percent 4 8 5 3 2 4" xfId="41185" xr:uid="{00000000-0005-0000-0000-00001FA10000}"/>
    <cellStyle name="Percent 4 8 5 3 3" xfId="41186" xr:uid="{00000000-0005-0000-0000-000020A10000}"/>
    <cellStyle name="Percent 4 8 5 3 3 2" xfId="41187" xr:uid="{00000000-0005-0000-0000-000021A10000}"/>
    <cellStyle name="Percent 4 8 5 3 3 3" xfId="41188" xr:uid="{00000000-0005-0000-0000-000022A10000}"/>
    <cellStyle name="Percent 4 8 5 3 3 4" xfId="41189" xr:uid="{00000000-0005-0000-0000-000023A10000}"/>
    <cellStyle name="Percent 4 8 5 3 4" xfId="41190" xr:uid="{00000000-0005-0000-0000-000024A10000}"/>
    <cellStyle name="Percent 4 8 5 3 5" xfId="41191" xr:uid="{00000000-0005-0000-0000-000025A10000}"/>
    <cellStyle name="Percent 4 8 5 3 6" xfId="41192" xr:uid="{00000000-0005-0000-0000-000026A10000}"/>
    <cellStyle name="Percent 4 8 5 4" xfId="41193" xr:uid="{00000000-0005-0000-0000-000027A10000}"/>
    <cellStyle name="Percent 4 8 5 4 2" xfId="41194" xr:uid="{00000000-0005-0000-0000-000028A10000}"/>
    <cellStyle name="Percent 4 8 5 4 3" xfId="41195" xr:uid="{00000000-0005-0000-0000-000029A10000}"/>
    <cellStyle name="Percent 4 8 5 4 4" xfId="41196" xr:uid="{00000000-0005-0000-0000-00002AA10000}"/>
    <cellStyle name="Percent 4 8 5 5" xfId="41197" xr:uid="{00000000-0005-0000-0000-00002BA10000}"/>
    <cellStyle name="Percent 4 8 5 5 2" xfId="41198" xr:uid="{00000000-0005-0000-0000-00002CA10000}"/>
    <cellStyle name="Percent 4 8 5 5 3" xfId="41199" xr:uid="{00000000-0005-0000-0000-00002DA10000}"/>
    <cellStyle name="Percent 4 8 5 5 4" xfId="41200" xr:uid="{00000000-0005-0000-0000-00002EA10000}"/>
    <cellStyle name="Percent 4 8 5 6" xfId="41201" xr:uid="{00000000-0005-0000-0000-00002FA10000}"/>
    <cellStyle name="Percent 4 8 5 7" xfId="41202" xr:uid="{00000000-0005-0000-0000-000030A10000}"/>
    <cellStyle name="Percent 4 8 5 8" xfId="41203" xr:uid="{00000000-0005-0000-0000-000031A10000}"/>
    <cellStyle name="Percent 4 8 6" xfId="41204" xr:uid="{00000000-0005-0000-0000-000032A10000}"/>
    <cellStyle name="Percent 4 8 6 2" xfId="41205" xr:uid="{00000000-0005-0000-0000-000033A10000}"/>
    <cellStyle name="Percent 4 8 6 2 2" xfId="41206" xr:uid="{00000000-0005-0000-0000-000034A10000}"/>
    <cellStyle name="Percent 4 8 6 2 3" xfId="41207" xr:uid="{00000000-0005-0000-0000-000035A10000}"/>
    <cellStyle name="Percent 4 8 6 2 4" xfId="41208" xr:uid="{00000000-0005-0000-0000-000036A10000}"/>
    <cellStyle name="Percent 4 8 6 3" xfId="41209" xr:uid="{00000000-0005-0000-0000-000037A10000}"/>
    <cellStyle name="Percent 4 8 6 3 2" xfId="41210" xr:uid="{00000000-0005-0000-0000-000038A10000}"/>
    <cellStyle name="Percent 4 8 6 3 3" xfId="41211" xr:uid="{00000000-0005-0000-0000-000039A10000}"/>
    <cellStyle name="Percent 4 8 6 3 4" xfId="41212" xr:uid="{00000000-0005-0000-0000-00003AA10000}"/>
    <cellStyle name="Percent 4 8 6 4" xfId="41213" xr:uid="{00000000-0005-0000-0000-00003BA10000}"/>
    <cellStyle name="Percent 4 8 6 5" xfId="41214" xr:uid="{00000000-0005-0000-0000-00003CA10000}"/>
    <cellStyle name="Percent 4 8 6 6" xfId="41215" xr:uid="{00000000-0005-0000-0000-00003DA10000}"/>
    <cellStyle name="Percent 4 8 7" xfId="41216" xr:uid="{00000000-0005-0000-0000-00003EA10000}"/>
    <cellStyle name="Percent 4 8 7 2" xfId="41217" xr:uid="{00000000-0005-0000-0000-00003FA10000}"/>
    <cellStyle name="Percent 4 8 7 2 2" xfId="41218" xr:uid="{00000000-0005-0000-0000-000040A10000}"/>
    <cellStyle name="Percent 4 8 7 2 3" xfId="41219" xr:uid="{00000000-0005-0000-0000-000041A10000}"/>
    <cellStyle name="Percent 4 8 7 2 4" xfId="41220" xr:uid="{00000000-0005-0000-0000-000042A10000}"/>
    <cellStyle name="Percent 4 8 7 3" xfId="41221" xr:uid="{00000000-0005-0000-0000-000043A10000}"/>
    <cellStyle name="Percent 4 8 7 3 2" xfId="41222" xr:uid="{00000000-0005-0000-0000-000044A10000}"/>
    <cellStyle name="Percent 4 8 7 3 3" xfId="41223" xr:uid="{00000000-0005-0000-0000-000045A10000}"/>
    <cellStyle name="Percent 4 8 7 3 4" xfId="41224" xr:uid="{00000000-0005-0000-0000-000046A10000}"/>
    <cellStyle name="Percent 4 8 7 4" xfId="41225" xr:uid="{00000000-0005-0000-0000-000047A10000}"/>
    <cellStyle name="Percent 4 8 7 5" xfId="41226" xr:uid="{00000000-0005-0000-0000-000048A10000}"/>
    <cellStyle name="Percent 4 8 7 6" xfId="41227" xr:uid="{00000000-0005-0000-0000-000049A10000}"/>
    <cellStyle name="Percent 4 8 8" xfId="41228" xr:uid="{00000000-0005-0000-0000-00004AA10000}"/>
    <cellStyle name="Percent 4 8 8 2" xfId="41229" xr:uid="{00000000-0005-0000-0000-00004BA10000}"/>
    <cellStyle name="Percent 4 8 8 3" xfId="41230" xr:uid="{00000000-0005-0000-0000-00004CA10000}"/>
    <cellStyle name="Percent 4 8 8 4" xfId="41231" xr:uid="{00000000-0005-0000-0000-00004DA10000}"/>
    <cellStyle name="Percent 4 8 9" xfId="41232" xr:uid="{00000000-0005-0000-0000-00004EA10000}"/>
    <cellStyle name="Percent 4 8 9 2" xfId="41233" xr:uid="{00000000-0005-0000-0000-00004FA10000}"/>
    <cellStyle name="Percent 4 8 9 3" xfId="41234" xr:uid="{00000000-0005-0000-0000-000050A10000}"/>
    <cellStyle name="Percent 4 8 9 4" xfId="41235" xr:uid="{00000000-0005-0000-0000-000051A10000}"/>
    <cellStyle name="Percent 4 9" xfId="41236" xr:uid="{00000000-0005-0000-0000-000052A10000}"/>
    <cellStyle name="Percent 4 9 10" xfId="41237" xr:uid="{00000000-0005-0000-0000-000053A10000}"/>
    <cellStyle name="Percent 4 9 2" xfId="41238" xr:uid="{00000000-0005-0000-0000-000054A10000}"/>
    <cellStyle name="Percent 4 9 2 2" xfId="41239" xr:uid="{00000000-0005-0000-0000-000055A10000}"/>
    <cellStyle name="Percent 4 9 2 2 2" xfId="41240" xr:uid="{00000000-0005-0000-0000-000056A10000}"/>
    <cellStyle name="Percent 4 9 2 2 2 2" xfId="41241" xr:uid="{00000000-0005-0000-0000-000057A10000}"/>
    <cellStyle name="Percent 4 9 2 2 2 3" xfId="41242" xr:uid="{00000000-0005-0000-0000-000058A10000}"/>
    <cellStyle name="Percent 4 9 2 2 2 4" xfId="41243" xr:uid="{00000000-0005-0000-0000-000059A10000}"/>
    <cellStyle name="Percent 4 9 2 2 3" xfId="41244" xr:uid="{00000000-0005-0000-0000-00005AA10000}"/>
    <cellStyle name="Percent 4 9 2 2 3 2" xfId="41245" xr:uid="{00000000-0005-0000-0000-00005BA10000}"/>
    <cellStyle name="Percent 4 9 2 2 3 3" xfId="41246" xr:uid="{00000000-0005-0000-0000-00005CA10000}"/>
    <cellStyle name="Percent 4 9 2 2 3 4" xfId="41247" xr:uid="{00000000-0005-0000-0000-00005DA10000}"/>
    <cellStyle name="Percent 4 9 2 2 4" xfId="41248" xr:uid="{00000000-0005-0000-0000-00005EA10000}"/>
    <cellStyle name="Percent 4 9 2 2 5" xfId="41249" xr:uid="{00000000-0005-0000-0000-00005FA10000}"/>
    <cellStyle name="Percent 4 9 2 2 6" xfId="41250" xr:uid="{00000000-0005-0000-0000-000060A10000}"/>
    <cellStyle name="Percent 4 9 2 3" xfId="41251" xr:uid="{00000000-0005-0000-0000-000061A10000}"/>
    <cellStyle name="Percent 4 9 2 3 2" xfId="41252" xr:uid="{00000000-0005-0000-0000-000062A10000}"/>
    <cellStyle name="Percent 4 9 2 3 2 2" xfId="41253" xr:uid="{00000000-0005-0000-0000-000063A10000}"/>
    <cellStyle name="Percent 4 9 2 3 2 3" xfId="41254" xr:uid="{00000000-0005-0000-0000-000064A10000}"/>
    <cellStyle name="Percent 4 9 2 3 2 4" xfId="41255" xr:uid="{00000000-0005-0000-0000-000065A10000}"/>
    <cellStyle name="Percent 4 9 2 3 3" xfId="41256" xr:uid="{00000000-0005-0000-0000-000066A10000}"/>
    <cellStyle name="Percent 4 9 2 3 3 2" xfId="41257" xr:uid="{00000000-0005-0000-0000-000067A10000}"/>
    <cellStyle name="Percent 4 9 2 3 3 3" xfId="41258" xr:uid="{00000000-0005-0000-0000-000068A10000}"/>
    <cellStyle name="Percent 4 9 2 3 3 4" xfId="41259" xr:uid="{00000000-0005-0000-0000-000069A10000}"/>
    <cellStyle name="Percent 4 9 2 3 4" xfId="41260" xr:uid="{00000000-0005-0000-0000-00006AA10000}"/>
    <cellStyle name="Percent 4 9 2 3 5" xfId="41261" xr:uid="{00000000-0005-0000-0000-00006BA10000}"/>
    <cellStyle name="Percent 4 9 2 3 6" xfId="41262" xr:uid="{00000000-0005-0000-0000-00006CA10000}"/>
    <cellStyle name="Percent 4 9 2 4" xfId="41263" xr:uid="{00000000-0005-0000-0000-00006DA10000}"/>
    <cellStyle name="Percent 4 9 2 4 2" xfId="41264" xr:uid="{00000000-0005-0000-0000-00006EA10000}"/>
    <cellStyle name="Percent 4 9 2 4 3" xfId="41265" xr:uid="{00000000-0005-0000-0000-00006FA10000}"/>
    <cellStyle name="Percent 4 9 2 4 4" xfId="41266" xr:uid="{00000000-0005-0000-0000-000070A10000}"/>
    <cellStyle name="Percent 4 9 2 5" xfId="41267" xr:uid="{00000000-0005-0000-0000-000071A10000}"/>
    <cellStyle name="Percent 4 9 2 5 2" xfId="41268" xr:uid="{00000000-0005-0000-0000-000072A10000}"/>
    <cellStyle name="Percent 4 9 2 5 3" xfId="41269" xr:uid="{00000000-0005-0000-0000-000073A10000}"/>
    <cellStyle name="Percent 4 9 2 5 4" xfId="41270" xr:uid="{00000000-0005-0000-0000-000074A10000}"/>
    <cellStyle name="Percent 4 9 2 6" xfId="41271" xr:uid="{00000000-0005-0000-0000-000075A10000}"/>
    <cellStyle name="Percent 4 9 2 7" xfId="41272" xr:uid="{00000000-0005-0000-0000-000076A10000}"/>
    <cellStyle name="Percent 4 9 2 8" xfId="41273" xr:uid="{00000000-0005-0000-0000-000077A10000}"/>
    <cellStyle name="Percent 4 9 3" xfId="41274" xr:uid="{00000000-0005-0000-0000-000078A10000}"/>
    <cellStyle name="Percent 4 9 3 2" xfId="41275" xr:uid="{00000000-0005-0000-0000-000079A10000}"/>
    <cellStyle name="Percent 4 9 3 2 2" xfId="41276" xr:uid="{00000000-0005-0000-0000-00007AA10000}"/>
    <cellStyle name="Percent 4 9 3 2 2 2" xfId="41277" xr:uid="{00000000-0005-0000-0000-00007BA10000}"/>
    <cellStyle name="Percent 4 9 3 2 2 3" xfId="41278" xr:uid="{00000000-0005-0000-0000-00007CA10000}"/>
    <cellStyle name="Percent 4 9 3 2 2 4" xfId="41279" xr:uid="{00000000-0005-0000-0000-00007DA10000}"/>
    <cellStyle name="Percent 4 9 3 2 3" xfId="41280" xr:uid="{00000000-0005-0000-0000-00007EA10000}"/>
    <cellStyle name="Percent 4 9 3 2 3 2" xfId="41281" xr:uid="{00000000-0005-0000-0000-00007FA10000}"/>
    <cellStyle name="Percent 4 9 3 2 3 3" xfId="41282" xr:uid="{00000000-0005-0000-0000-000080A10000}"/>
    <cellStyle name="Percent 4 9 3 2 3 4" xfId="41283" xr:uid="{00000000-0005-0000-0000-000081A10000}"/>
    <cellStyle name="Percent 4 9 3 2 4" xfId="41284" xr:uid="{00000000-0005-0000-0000-000082A10000}"/>
    <cellStyle name="Percent 4 9 3 2 5" xfId="41285" xr:uid="{00000000-0005-0000-0000-000083A10000}"/>
    <cellStyle name="Percent 4 9 3 2 6" xfId="41286" xr:uid="{00000000-0005-0000-0000-000084A10000}"/>
    <cellStyle name="Percent 4 9 3 3" xfId="41287" xr:uid="{00000000-0005-0000-0000-000085A10000}"/>
    <cellStyle name="Percent 4 9 3 3 2" xfId="41288" xr:uid="{00000000-0005-0000-0000-000086A10000}"/>
    <cellStyle name="Percent 4 9 3 3 2 2" xfId="41289" xr:uid="{00000000-0005-0000-0000-000087A10000}"/>
    <cellStyle name="Percent 4 9 3 3 2 3" xfId="41290" xr:uid="{00000000-0005-0000-0000-000088A10000}"/>
    <cellStyle name="Percent 4 9 3 3 2 4" xfId="41291" xr:uid="{00000000-0005-0000-0000-000089A10000}"/>
    <cellStyle name="Percent 4 9 3 3 3" xfId="41292" xr:uid="{00000000-0005-0000-0000-00008AA10000}"/>
    <cellStyle name="Percent 4 9 3 3 3 2" xfId="41293" xr:uid="{00000000-0005-0000-0000-00008BA10000}"/>
    <cellStyle name="Percent 4 9 3 3 3 3" xfId="41294" xr:uid="{00000000-0005-0000-0000-00008CA10000}"/>
    <cellStyle name="Percent 4 9 3 3 3 4" xfId="41295" xr:uid="{00000000-0005-0000-0000-00008DA10000}"/>
    <cellStyle name="Percent 4 9 3 3 4" xfId="41296" xr:uid="{00000000-0005-0000-0000-00008EA10000}"/>
    <cellStyle name="Percent 4 9 3 3 5" xfId="41297" xr:uid="{00000000-0005-0000-0000-00008FA10000}"/>
    <cellStyle name="Percent 4 9 3 3 6" xfId="41298" xr:uid="{00000000-0005-0000-0000-000090A10000}"/>
    <cellStyle name="Percent 4 9 3 4" xfId="41299" xr:uid="{00000000-0005-0000-0000-000091A10000}"/>
    <cellStyle name="Percent 4 9 3 4 2" xfId="41300" xr:uid="{00000000-0005-0000-0000-000092A10000}"/>
    <cellStyle name="Percent 4 9 3 4 3" xfId="41301" xr:uid="{00000000-0005-0000-0000-000093A10000}"/>
    <cellStyle name="Percent 4 9 3 4 4" xfId="41302" xr:uid="{00000000-0005-0000-0000-000094A10000}"/>
    <cellStyle name="Percent 4 9 3 5" xfId="41303" xr:uid="{00000000-0005-0000-0000-000095A10000}"/>
    <cellStyle name="Percent 4 9 3 5 2" xfId="41304" xr:uid="{00000000-0005-0000-0000-000096A10000}"/>
    <cellStyle name="Percent 4 9 3 5 3" xfId="41305" xr:uid="{00000000-0005-0000-0000-000097A10000}"/>
    <cellStyle name="Percent 4 9 3 5 4" xfId="41306" xr:uid="{00000000-0005-0000-0000-000098A10000}"/>
    <cellStyle name="Percent 4 9 3 6" xfId="41307" xr:uid="{00000000-0005-0000-0000-000099A10000}"/>
    <cellStyle name="Percent 4 9 3 7" xfId="41308" xr:uid="{00000000-0005-0000-0000-00009AA10000}"/>
    <cellStyle name="Percent 4 9 3 8" xfId="41309" xr:uid="{00000000-0005-0000-0000-00009BA10000}"/>
    <cellStyle name="Percent 4 9 4" xfId="41310" xr:uid="{00000000-0005-0000-0000-00009CA10000}"/>
    <cellStyle name="Percent 4 9 4 2" xfId="41311" xr:uid="{00000000-0005-0000-0000-00009DA10000}"/>
    <cellStyle name="Percent 4 9 4 2 2" xfId="41312" xr:uid="{00000000-0005-0000-0000-00009EA10000}"/>
    <cellStyle name="Percent 4 9 4 2 3" xfId="41313" xr:uid="{00000000-0005-0000-0000-00009FA10000}"/>
    <cellStyle name="Percent 4 9 4 2 4" xfId="41314" xr:uid="{00000000-0005-0000-0000-0000A0A10000}"/>
    <cellStyle name="Percent 4 9 4 3" xfId="41315" xr:uid="{00000000-0005-0000-0000-0000A1A10000}"/>
    <cellStyle name="Percent 4 9 4 3 2" xfId="41316" xr:uid="{00000000-0005-0000-0000-0000A2A10000}"/>
    <cellStyle name="Percent 4 9 4 3 3" xfId="41317" xr:uid="{00000000-0005-0000-0000-0000A3A10000}"/>
    <cellStyle name="Percent 4 9 4 3 4" xfId="41318" xr:uid="{00000000-0005-0000-0000-0000A4A10000}"/>
    <cellStyle name="Percent 4 9 4 4" xfId="41319" xr:uid="{00000000-0005-0000-0000-0000A5A10000}"/>
    <cellStyle name="Percent 4 9 4 5" xfId="41320" xr:uid="{00000000-0005-0000-0000-0000A6A10000}"/>
    <cellStyle name="Percent 4 9 4 6" xfId="41321" xr:uid="{00000000-0005-0000-0000-0000A7A10000}"/>
    <cellStyle name="Percent 4 9 5" xfId="41322" xr:uid="{00000000-0005-0000-0000-0000A8A10000}"/>
    <cellStyle name="Percent 4 9 5 2" xfId="41323" xr:uid="{00000000-0005-0000-0000-0000A9A10000}"/>
    <cellStyle name="Percent 4 9 5 2 2" xfId="41324" xr:uid="{00000000-0005-0000-0000-0000AAA10000}"/>
    <cellStyle name="Percent 4 9 5 2 3" xfId="41325" xr:uid="{00000000-0005-0000-0000-0000ABA10000}"/>
    <cellStyle name="Percent 4 9 5 2 4" xfId="41326" xr:uid="{00000000-0005-0000-0000-0000ACA10000}"/>
    <cellStyle name="Percent 4 9 5 3" xfId="41327" xr:uid="{00000000-0005-0000-0000-0000ADA10000}"/>
    <cellStyle name="Percent 4 9 5 3 2" xfId="41328" xr:uid="{00000000-0005-0000-0000-0000AEA10000}"/>
    <cellStyle name="Percent 4 9 5 3 3" xfId="41329" xr:uid="{00000000-0005-0000-0000-0000AFA10000}"/>
    <cellStyle name="Percent 4 9 5 3 4" xfId="41330" xr:uid="{00000000-0005-0000-0000-0000B0A10000}"/>
    <cellStyle name="Percent 4 9 5 4" xfId="41331" xr:uid="{00000000-0005-0000-0000-0000B1A10000}"/>
    <cellStyle name="Percent 4 9 5 5" xfId="41332" xr:uid="{00000000-0005-0000-0000-0000B2A10000}"/>
    <cellStyle name="Percent 4 9 5 6" xfId="41333" xr:uid="{00000000-0005-0000-0000-0000B3A10000}"/>
    <cellStyle name="Percent 4 9 6" xfId="41334" xr:uid="{00000000-0005-0000-0000-0000B4A10000}"/>
    <cellStyle name="Percent 4 9 6 2" xfId="41335" xr:uid="{00000000-0005-0000-0000-0000B5A10000}"/>
    <cellStyle name="Percent 4 9 6 3" xfId="41336" xr:uid="{00000000-0005-0000-0000-0000B6A10000}"/>
    <cellStyle name="Percent 4 9 6 4" xfId="41337" xr:uid="{00000000-0005-0000-0000-0000B7A10000}"/>
    <cellStyle name="Percent 4 9 7" xfId="41338" xr:uid="{00000000-0005-0000-0000-0000B8A10000}"/>
    <cellStyle name="Percent 4 9 7 2" xfId="41339" xr:uid="{00000000-0005-0000-0000-0000B9A10000}"/>
    <cellStyle name="Percent 4 9 7 3" xfId="41340" xr:uid="{00000000-0005-0000-0000-0000BAA10000}"/>
    <cellStyle name="Percent 4 9 7 4" xfId="41341" xr:uid="{00000000-0005-0000-0000-0000BBA10000}"/>
    <cellStyle name="Percent 4 9 8" xfId="41342" xr:uid="{00000000-0005-0000-0000-0000BCA10000}"/>
    <cellStyle name="Percent 4 9 9" xfId="41343" xr:uid="{00000000-0005-0000-0000-0000BDA10000}"/>
    <cellStyle name="Percent 40" xfId="41344" xr:uid="{00000000-0005-0000-0000-0000BEA10000}"/>
    <cellStyle name="Percent 40 2" xfId="41345" xr:uid="{00000000-0005-0000-0000-0000BFA10000}"/>
    <cellStyle name="Percent 41" xfId="41346" xr:uid="{00000000-0005-0000-0000-0000C0A10000}"/>
    <cellStyle name="Percent 41 2" xfId="41347" xr:uid="{00000000-0005-0000-0000-0000C1A10000}"/>
    <cellStyle name="Percent 41 2 2" xfId="41348" xr:uid="{00000000-0005-0000-0000-0000C2A10000}"/>
    <cellStyle name="Percent 42" xfId="41349" xr:uid="{00000000-0005-0000-0000-0000C3A10000}"/>
    <cellStyle name="Percent 42 2" xfId="41350" xr:uid="{00000000-0005-0000-0000-0000C4A10000}"/>
    <cellStyle name="Percent 43" xfId="41351" xr:uid="{00000000-0005-0000-0000-0000C5A10000}"/>
    <cellStyle name="Percent 43 2" xfId="41352" xr:uid="{00000000-0005-0000-0000-0000C6A10000}"/>
    <cellStyle name="Percent 44" xfId="41353" xr:uid="{00000000-0005-0000-0000-0000C7A10000}"/>
    <cellStyle name="Percent 45" xfId="41354" xr:uid="{00000000-0005-0000-0000-0000C8A10000}"/>
    <cellStyle name="Percent 46" xfId="41355" xr:uid="{00000000-0005-0000-0000-0000C9A10000}"/>
    <cellStyle name="Percent 47" xfId="41356" xr:uid="{00000000-0005-0000-0000-0000CAA10000}"/>
    <cellStyle name="Percent 48" xfId="41357" xr:uid="{00000000-0005-0000-0000-0000CBA10000}"/>
    <cellStyle name="Percent 49" xfId="41358" xr:uid="{00000000-0005-0000-0000-0000CCA10000}"/>
    <cellStyle name="Percent 5" xfId="41359" xr:uid="{00000000-0005-0000-0000-0000CDA10000}"/>
    <cellStyle name="Percent 5 2" xfId="41360" xr:uid="{00000000-0005-0000-0000-0000CEA10000}"/>
    <cellStyle name="Percent 5 2 2" xfId="41361" xr:uid="{00000000-0005-0000-0000-0000CFA10000}"/>
    <cellStyle name="Percent 5 3" xfId="41362" xr:uid="{00000000-0005-0000-0000-0000D0A10000}"/>
    <cellStyle name="Percent 5 4" xfId="41363" xr:uid="{00000000-0005-0000-0000-0000D1A10000}"/>
    <cellStyle name="Percent 50" xfId="41364" xr:uid="{00000000-0005-0000-0000-0000D2A10000}"/>
    <cellStyle name="Percent 51" xfId="41365" xr:uid="{00000000-0005-0000-0000-0000D3A10000}"/>
    <cellStyle name="Percent 52" xfId="41366" xr:uid="{00000000-0005-0000-0000-0000D4A10000}"/>
    <cellStyle name="Percent 53" xfId="41367" xr:uid="{00000000-0005-0000-0000-0000D5A10000}"/>
    <cellStyle name="Percent 54" xfId="41368" xr:uid="{00000000-0005-0000-0000-0000D6A10000}"/>
    <cellStyle name="Percent 55" xfId="41369" xr:uid="{00000000-0005-0000-0000-0000D7A10000}"/>
    <cellStyle name="Percent 56" xfId="41370" xr:uid="{00000000-0005-0000-0000-0000D8A10000}"/>
    <cellStyle name="Percent 57" xfId="41371" xr:uid="{00000000-0005-0000-0000-0000D9A10000}"/>
    <cellStyle name="Percent 58" xfId="41372" xr:uid="{00000000-0005-0000-0000-0000DAA10000}"/>
    <cellStyle name="Percent 59" xfId="41373" xr:uid="{00000000-0005-0000-0000-0000DBA10000}"/>
    <cellStyle name="Percent 6" xfId="41374" xr:uid="{00000000-0005-0000-0000-0000DCA10000}"/>
    <cellStyle name="Percent 6 10" xfId="41375" xr:uid="{00000000-0005-0000-0000-0000DDA10000}"/>
    <cellStyle name="Percent 6 10 2" xfId="41376" xr:uid="{00000000-0005-0000-0000-0000DEA10000}"/>
    <cellStyle name="Percent 6 10 2 2" xfId="41377" xr:uid="{00000000-0005-0000-0000-0000DFA10000}"/>
    <cellStyle name="Percent 6 10 2 3" xfId="41378" xr:uid="{00000000-0005-0000-0000-0000E0A10000}"/>
    <cellStyle name="Percent 6 10 2 4" xfId="41379" xr:uid="{00000000-0005-0000-0000-0000E1A10000}"/>
    <cellStyle name="Percent 6 10 3" xfId="41380" xr:uid="{00000000-0005-0000-0000-0000E2A10000}"/>
    <cellStyle name="Percent 6 10 3 2" xfId="41381" xr:uid="{00000000-0005-0000-0000-0000E3A10000}"/>
    <cellStyle name="Percent 6 10 3 3" xfId="41382" xr:uid="{00000000-0005-0000-0000-0000E4A10000}"/>
    <cellStyle name="Percent 6 10 3 4" xfId="41383" xr:uid="{00000000-0005-0000-0000-0000E5A10000}"/>
    <cellStyle name="Percent 6 10 4" xfId="41384" xr:uid="{00000000-0005-0000-0000-0000E6A10000}"/>
    <cellStyle name="Percent 6 10 5" xfId="41385" xr:uid="{00000000-0005-0000-0000-0000E7A10000}"/>
    <cellStyle name="Percent 6 10 6" xfId="41386" xr:uid="{00000000-0005-0000-0000-0000E8A10000}"/>
    <cellStyle name="Percent 6 11" xfId="41387" xr:uid="{00000000-0005-0000-0000-0000E9A10000}"/>
    <cellStyle name="Percent 6 11 2" xfId="41388" xr:uid="{00000000-0005-0000-0000-0000EAA10000}"/>
    <cellStyle name="Percent 6 11 2 2" xfId="41389" xr:uid="{00000000-0005-0000-0000-0000EBA10000}"/>
    <cellStyle name="Percent 6 11 2 3" xfId="41390" xr:uid="{00000000-0005-0000-0000-0000ECA10000}"/>
    <cellStyle name="Percent 6 11 2 4" xfId="41391" xr:uid="{00000000-0005-0000-0000-0000EDA10000}"/>
    <cellStyle name="Percent 6 11 3" xfId="41392" xr:uid="{00000000-0005-0000-0000-0000EEA10000}"/>
    <cellStyle name="Percent 6 11 3 2" xfId="41393" xr:uid="{00000000-0005-0000-0000-0000EFA10000}"/>
    <cellStyle name="Percent 6 11 3 3" xfId="41394" xr:uid="{00000000-0005-0000-0000-0000F0A10000}"/>
    <cellStyle name="Percent 6 11 3 4" xfId="41395" xr:uid="{00000000-0005-0000-0000-0000F1A10000}"/>
    <cellStyle name="Percent 6 11 4" xfId="41396" xr:uid="{00000000-0005-0000-0000-0000F2A10000}"/>
    <cellStyle name="Percent 6 11 5" xfId="41397" xr:uid="{00000000-0005-0000-0000-0000F3A10000}"/>
    <cellStyle name="Percent 6 11 6" xfId="41398" xr:uid="{00000000-0005-0000-0000-0000F4A10000}"/>
    <cellStyle name="Percent 6 12" xfId="41399" xr:uid="{00000000-0005-0000-0000-0000F5A10000}"/>
    <cellStyle name="Percent 6 12 2" xfId="41400" xr:uid="{00000000-0005-0000-0000-0000F6A10000}"/>
    <cellStyle name="Percent 6 12 3" xfId="41401" xr:uid="{00000000-0005-0000-0000-0000F7A10000}"/>
    <cellStyle name="Percent 6 12 4" xfId="41402" xr:uid="{00000000-0005-0000-0000-0000F8A10000}"/>
    <cellStyle name="Percent 6 13" xfId="41403" xr:uid="{00000000-0005-0000-0000-0000F9A10000}"/>
    <cellStyle name="Percent 6 13 2" xfId="41404" xr:uid="{00000000-0005-0000-0000-0000FAA10000}"/>
    <cellStyle name="Percent 6 13 3" xfId="41405" xr:uid="{00000000-0005-0000-0000-0000FBA10000}"/>
    <cellStyle name="Percent 6 13 4" xfId="41406" xr:uid="{00000000-0005-0000-0000-0000FCA10000}"/>
    <cellStyle name="Percent 6 14" xfId="41407" xr:uid="{00000000-0005-0000-0000-0000FDA10000}"/>
    <cellStyle name="Percent 6 14 2" xfId="41408" xr:uid="{00000000-0005-0000-0000-0000FEA10000}"/>
    <cellStyle name="Percent 6 14 3" xfId="41409" xr:uid="{00000000-0005-0000-0000-0000FFA10000}"/>
    <cellStyle name="Percent 6 14 4" xfId="41410" xr:uid="{00000000-0005-0000-0000-000000A20000}"/>
    <cellStyle name="Percent 6 14 5" xfId="41411" xr:uid="{00000000-0005-0000-0000-000001A20000}"/>
    <cellStyle name="Percent 6 15" xfId="41412" xr:uid="{00000000-0005-0000-0000-000002A20000}"/>
    <cellStyle name="Percent 6 16" xfId="41413" xr:uid="{00000000-0005-0000-0000-000003A20000}"/>
    <cellStyle name="Percent 6 17" xfId="41414" xr:uid="{00000000-0005-0000-0000-000004A20000}"/>
    <cellStyle name="Percent 6 18" xfId="41415" xr:uid="{00000000-0005-0000-0000-000005A20000}"/>
    <cellStyle name="Percent 6 19" xfId="41416" xr:uid="{00000000-0005-0000-0000-000006A20000}"/>
    <cellStyle name="Percent 6 2" xfId="41417" xr:uid="{00000000-0005-0000-0000-000007A20000}"/>
    <cellStyle name="Percent 6 2 10" xfId="41418" xr:uid="{00000000-0005-0000-0000-000008A20000}"/>
    <cellStyle name="Percent 6 2 10 2" xfId="41419" xr:uid="{00000000-0005-0000-0000-000009A20000}"/>
    <cellStyle name="Percent 6 2 10 2 2" xfId="41420" xr:uid="{00000000-0005-0000-0000-00000AA20000}"/>
    <cellStyle name="Percent 6 2 10 2 3" xfId="41421" xr:uid="{00000000-0005-0000-0000-00000BA20000}"/>
    <cellStyle name="Percent 6 2 10 2 4" xfId="41422" xr:uid="{00000000-0005-0000-0000-00000CA20000}"/>
    <cellStyle name="Percent 6 2 10 3" xfId="41423" xr:uid="{00000000-0005-0000-0000-00000DA20000}"/>
    <cellStyle name="Percent 6 2 10 3 2" xfId="41424" xr:uid="{00000000-0005-0000-0000-00000EA20000}"/>
    <cellStyle name="Percent 6 2 10 3 3" xfId="41425" xr:uid="{00000000-0005-0000-0000-00000FA20000}"/>
    <cellStyle name="Percent 6 2 10 3 4" xfId="41426" xr:uid="{00000000-0005-0000-0000-000010A20000}"/>
    <cellStyle name="Percent 6 2 10 4" xfId="41427" xr:uid="{00000000-0005-0000-0000-000011A20000}"/>
    <cellStyle name="Percent 6 2 10 5" xfId="41428" xr:uid="{00000000-0005-0000-0000-000012A20000}"/>
    <cellStyle name="Percent 6 2 10 6" xfId="41429" xr:uid="{00000000-0005-0000-0000-000013A20000}"/>
    <cellStyle name="Percent 6 2 11" xfId="41430" xr:uid="{00000000-0005-0000-0000-000014A20000}"/>
    <cellStyle name="Percent 6 2 11 2" xfId="41431" xr:uid="{00000000-0005-0000-0000-000015A20000}"/>
    <cellStyle name="Percent 6 2 11 3" xfId="41432" xr:uid="{00000000-0005-0000-0000-000016A20000}"/>
    <cellStyle name="Percent 6 2 11 4" xfId="41433" xr:uid="{00000000-0005-0000-0000-000017A20000}"/>
    <cellStyle name="Percent 6 2 12" xfId="41434" xr:uid="{00000000-0005-0000-0000-000018A20000}"/>
    <cellStyle name="Percent 6 2 12 2" xfId="41435" xr:uid="{00000000-0005-0000-0000-000019A20000}"/>
    <cellStyle name="Percent 6 2 12 3" xfId="41436" xr:uid="{00000000-0005-0000-0000-00001AA20000}"/>
    <cellStyle name="Percent 6 2 12 4" xfId="41437" xr:uid="{00000000-0005-0000-0000-00001BA20000}"/>
    <cellStyle name="Percent 6 2 13" xfId="41438" xr:uid="{00000000-0005-0000-0000-00001CA20000}"/>
    <cellStyle name="Percent 6 2 13 2" xfId="41439" xr:uid="{00000000-0005-0000-0000-00001DA20000}"/>
    <cellStyle name="Percent 6 2 13 3" xfId="41440" xr:uid="{00000000-0005-0000-0000-00001EA20000}"/>
    <cellStyle name="Percent 6 2 13 4" xfId="41441" xr:uid="{00000000-0005-0000-0000-00001FA20000}"/>
    <cellStyle name="Percent 6 2 13 5" xfId="41442" xr:uid="{00000000-0005-0000-0000-000020A20000}"/>
    <cellStyle name="Percent 6 2 14" xfId="41443" xr:uid="{00000000-0005-0000-0000-000021A20000}"/>
    <cellStyle name="Percent 6 2 15" xfId="41444" xr:uid="{00000000-0005-0000-0000-000022A20000}"/>
    <cellStyle name="Percent 6 2 16" xfId="41445" xr:uid="{00000000-0005-0000-0000-000023A20000}"/>
    <cellStyle name="Percent 6 2 17" xfId="41446" xr:uid="{00000000-0005-0000-0000-000024A20000}"/>
    <cellStyle name="Percent 6 2 18" xfId="41447" xr:uid="{00000000-0005-0000-0000-000025A20000}"/>
    <cellStyle name="Percent 6 2 2" xfId="41448" xr:uid="{00000000-0005-0000-0000-000026A20000}"/>
    <cellStyle name="Percent 6 2 2 10" xfId="41449" xr:uid="{00000000-0005-0000-0000-000027A20000}"/>
    <cellStyle name="Percent 6 2 2 10 2" xfId="41450" xr:uid="{00000000-0005-0000-0000-000028A20000}"/>
    <cellStyle name="Percent 6 2 2 10 3" xfId="41451" xr:uid="{00000000-0005-0000-0000-000029A20000}"/>
    <cellStyle name="Percent 6 2 2 10 4" xfId="41452" xr:uid="{00000000-0005-0000-0000-00002AA20000}"/>
    <cellStyle name="Percent 6 2 2 11" xfId="41453" xr:uid="{00000000-0005-0000-0000-00002BA20000}"/>
    <cellStyle name="Percent 6 2 2 11 2" xfId="41454" xr:uid="{00000000-0005-0000-0000-00002CA20000}"/>
    <cellStyle name="Percent 6 2 2 11 3" xfId="41455" xr:uid="{00000000-0005-0000-0000-00002DA20000}"/>
    <cellStyle name="Percent 6 2 2 11 4" xfId="41456" xr:uid="{00000000-0005-0000-0000-00002EA20000}"/>
    <cellStyle name="Percent 6 2 2 12" xfId="41457" xr:uid="{00000000-0005-0000-0000-00002FA20000}"/>
    <cellStyle name="Percent 6 2 2 12 2" xfId="41458" xr:uid="{00000000-0005-0000-0000-000030A20000}"/>
    <cellStyle name="Percent 6 2 2 12 3" xfId="41459" xr:uid="{00000000-0005-0000-0000-000031A20000}"/>
    <cellStyle name="Percent 6 2 2 12 4" xfId="41460" xr:uid="{00000000-0005-0000-0000-000032A20000}"/>
    <cellStyle name="Percent 6 2 2 13" xfId="41461" xr:uid="{00000000-0005-0000-0000-000033A20000}"/>
    <cellStyle name="Percent 6 2 2 14" xfId="41462" xr:uid="{00000000-0005-0000-0000-000034A20000}"/>
    <cellStyle name="Percent 6 2 2 15" xfId="41463" xr:uid="{00000000-0005-0000-0000-000035A20000}"/>
    <cellStyle name="Percent 6 2 2 16" xfId="41464" xr:uid="{00000000-0005-0000-0000-000036A20000}"/>
    <cellStyle name="Percent 6 2 2 17" xfId="41465" xr:uid="{00000000-0005-0000-0000-000037A20000}"/>
    <cellStyle name="Percent 6 2 2 2" xfId="41466" xr:uid="{00000000-0005-0000-0000-000038A20000}"/>
    <cellStyle name="Percent 6 2 2 2 10" xfId="41467" xr:uid="{00000000-0005-0000-0000-000039A20000}"/>
    <cellStyle name="Percent 6 2 2 2 10 2" xfId="41468" xr:uid="{00000000-0005-0000-0000-00003AA20000}"/>
    <cellStyle name="Percent 6 2 2 2 10 3" xfId="41469" xr:uid="{00000000-0005-0000-0000-00003BA20000}"/>
    <cellStyle name="Percent 6 2 2 2 10 4" xfId="41470" xr:uid="{00000000-0005-0000-0000-00003CA20000}"/>
    <cellStyle name="Percent 6 2 2 2 11" xfId="41471" xr:uid="{00000000-0005-0000-0000-00003DA20000}"/>
    <cellStyle name="Percent 6 2 2 2 11 2" xfId="41472" xr:uid="{00000000-0005-0000-0000-00003EA20000}"/>
    <cellStyle name="Percent 6 2 2 2 11 3" xfId="41473" xr:uid="{00000000-0005-0000-0000-00003FA20000}"/>
    <cellStyle name="Percent 6 2 2 2 11 4" xfId="41474" xr:uid="{00000000-0005-0000-0000-000040A20000}"/>
    <cellStyle name="Percent 6 2 2 2 12" xfId="41475" xr:uid="{00000000-0005-0000-0000-000041A20000}"/>
    <cellStyle name="Percent 6 2 2 2 13" xfId="41476" xr:uid="{00000000-0005-0000-0000-000042A20000}"/>
    <cellStyle name="Percent 6 2 2 2 14" xfId="41477" xr:uid="{00000000-0005-0000-0000-000043A20000}"/>
    <cellStyle name="Percent 6 2 2 2 15" xfId="41478" xr:uid="{00000000-0005-0000-0000-000044A20000}"/>
    <cellStyle name="Percent 6 2 2 2 16" xfId="41479" xr:uid="{00000000-0005-0000-0000-000045A20000}"/>
    <cellStyle name="Percent 6 2 2 2 2" xfId="41480" xr:uid="{00000000-0005-0000-0000-000046A20000}"/>
    <cellStyle name="Percent 6 2 2 2 2 10" xfId="41481" xr:uid="{00000000-0005-0000-0000-000047A20000}"/>
    <cellStyle name="Percent 6 2 2 2 2 11" xfId="41482" xr:uid="{00000000-0005-0000-0000-000048A20000}"/>
    <cellStyle name="Percent 6 2 2 2 2 12" xfId="41483" xr:uid="{00000000-0005-0000-0000-000049A20000}"/>
    <cellStyle name="Percent 6 2 2 2 2 2" xfId="41484" xr:uid="{00000000-0005-0000-0000-00004AA20000}"/>
    <cellStyle name="Percent 6 2 2 2 2 2 10" xfId="41485" xr:uid="{00000000-0005-0000-0000-00004BA20000}"/>
    <cellStyle name="Percent 6 2 2 2 2 2 2" xfId="41486" xr:uid="{00000000-0005-0000-0000-00004CA20000}"/>
    <cellStyle name="Percent 6 2 2 2 2 2 2 2" xfId="41487" xr:uid="{00000000-0005-0000-0000-00004DA20000}"/>
    <cellStyle name="Percent 6 2 2 2 2 2 2 2 2" xfId="41488" xr:uid="{00000000-0005-0000-0000-00004EA20000}"/>
    <cellStyle name="Percent 6 2 2 2 2 2 2 2 2 2" xfId="41489" xr:uid="{00000000-0005-0000-0000-00004FA20000}"/>
    <cellStyle name="Percent 6 2 2 2 2 2 2 2 2 3" xfId="41490" xr:uid="{00000000-0005-0000-0000-000050A20000}"/>
    <cellStyle name="Percent 6 2 2 2 2 2 2 2 2 4" xfId="41491" xr:uid="{00000000-0005-0000-0000-000051A20000}"/>
    <cellStyle name="Percent 6 2 2 2 2 2 2 2 3" xfId="41492" xr:uid="{00000000-0005-0000-0000-000052A20000}"/>
    <cellStyle name="Percent 6 2 2 2 2 2 2 2 3 2" xfId="41493" xr:uid="{00000000-0005-0000-0000-000053A20000}"/>
    <cellStyle name="Percent 6 2 2 2 2 2 2 2 3 3" xfId="41494" xr:uid="{00000000-0005-0000-0000-000054A20000}"/>
    <cellStyle name="Percent 6 2 2 2 2 2 2 2 3 4" xfId="41495" xr:uid="{00000000-0005-0000-0000-000055A20000}"/>
    <cellStyle name="Percent 6 2 2 2 2 2 2 2 4" xfId="41496" xr:uid="{00000000-0005-0000-0000-000056A20000}"/>
    <cellStyle name="Percent 6 2 2 2 2 2 2 2 5" xfId="41497" xr:uid="{00000000-0005-0000-0000-000057A20000}"/>
    <cellStyle name="Percent 6 2 2 2 2 2 2 2 6" xfId="41498" xr:uid="{00000000-0005-0000-0000-000058A20000}"/>
    <cellStyle name="Percent 6 2 2 2 2 2 2 3" xfId="41499" xr:uid="{00000000-0005-0000-0000-000059A20000}"/>
    <cellStyle name="Percent 6 2 2 2 2 2 2 3 2" xfId="41500" xr:uid="{00000000-0005-0000-0000-00005AA20000}"/>
    <cellStyle name="Percent 6 2 2 2 2 2 2 3 2 2" xfId="41501" xr:uid="{00000000-0005-0000-0000-00005BA20000}"/>
    <cellStyle name="Percent 6 2 2 2 2 2 2 3 2 3" xfId="41502" xr:uid="{00000000-0005-0000-0000-00005CA20000}"/>
    <cellStyle name="Percent 6 2 2 2 2 2 2 3 2 4" xfId="41503" xr:uid="{00000000-0005-0000-0000-00005DA20000}"/>
    <cellStyle name="Percent 6 2 2 2 2 2 2 3 3" xfId="41504" xr:uid="{00000000-0005-0000-0000-00005EA20000}"/>
    <cellStyle name="Percent 6 2 2 2 2 2 2 3 3 2" xfId="41505" xr:uid="{00000000-0005-0000-0000-00005FA20000}"/>
    <cellStyle name="Percent 6 2 2 2 2 2 2 3 3 3" xfId="41506" xr:uid="{00000000-0005-0000-0000-000060A20000}"/>
    <cellStyle name="Percent 6 2 2 2 2 2 2 3 3 4" xfId="41507" xr:uid="{00000000-0005-0000-0000-000061A20000}"/>
    <cellStyle name="Percent 6 2 2 2 2 2 2 3 4" xfId="41508" xr:uid="{00000000-0005-0000-0000-000062A20000}"/>
    <cellStyle name="Percent 6 2 2 2 2 2 2 3 5" xfId="41509" xr:uid="{00000000-0005-0000-0000-000063A20000}"/>
    <cellStyle name="Percent 6 2 2 2 2 2 2 3 6" xfId="41510" xr:uid="{00000000-0005-0000-0000-000064A20000}"/>
    <cellStyle name="Percent 6 2 2 2 2 2 2 4" xfId="41511" xr:uid="{00000000-0005-0000-0000-000065A20000}"/>
    <cellStyle name="Percent 6 2 2 2 2 2 2 4 2" xfId="41512" xr:uid="{00000000-0005-0000-0000-000066A20000}"/>
    <cellStyle name="Percent 6 2 2 2 2 2 2 4 3" xfId="41513" xr:uid="{00000000-0005-0000-0000-000067A20000}"/>
    <cellStyle name="Percent 6 2 2 2 2 2 2 4 4" xfId="41514" xr:uid="{00000000-0005-0000-0000-000068A20000}"/>
    <cellStyle name="Percent 6 2 2 2 2 2 2 5" xfId="41515" xr:uid="{00000000-0005-0000-0000-000069A20000}"/>
    <cellStyle name="Percent 6 2 2 2 2 2 2 5 2" xfId="41516" xr:uid="{00000000-0005-0000-0000-00006AA20000}"/>
    <cellStyle name="Percent 6 2 2 2 2 2 2 5 3" xfId="41517" xr:uid="{00000000-0005-0000-0000-00006BA20000}"/>
    <cellStyle name="Percent 6 2 2 2 2 2 2 5 4" xfId="41518" xr:uid="{00000000-0005-0000-0000-00006CA20000}"/>
    <cellStyle name="Percent 6 2 2 2 2 2 2 6" xfId="41519" xr:uid="{00000000-0005-0000-0000-00006DA20000}"/>
    <cellStyle name="Percent 6 2 2 2 2 2 2 7" xfId="41520" xr:uid="{00000000-0005-0000-0000-00006EA20000}"/>
    <cellStyle name="Percent 6 2 2 2 2 2 2 8" xfId="41521" xr:uid="{00000000-0005-0000-0000-00006FA20000}"/>
    <cellStyle name="Percent 6 2 2 2 2 2 3" xfId="41522" xr:uid="{00000000-0005-0000-0000-000070A20000}"/>
    <cellStyle name="Percent 6 2 2 2 2 2 3 2" xfId="41523" xr:uid="{00000000-0005-0000-0000-000071A20000}"/>
    <cellStyle name="Percent 6 2 2 2 2 2 3 2 2" xfId="41524" xr:uid="{00000000-0005-0000-0000-000072A20000}"/>
    <cellStyle name="Percent 6 2 2 2 2 2 3 2 2 2" xfId="41525" xr:uid="{00000000-0005-0000-0000-000073A20000}"/>
    <cellStyle name="Percent 6 2 2 2 2 2 3 2 2 3" xfId="41526" xr:uid="{00000000-0005-0000-0000-000074A20000}"/>
    <cellStyle name="Percent 6 2 2 2 2 2 3 2 2 4" xfId="41527" xr:uid="{00000000-0005-0000-0000-000075A20000}"/>
    <cellStyle name="Percent 6 2 2 2 2 2 3 2 3" xfId="41528" xr:uid="{00000000-0005-0000-0000-000076A20000}"/>
    <cellStyle name="Percent 6 2 2 2 2 2 3 2 3 2" xfId="41529" xr:uid="{00000000-0005-0000-0000-000077A20000}"/>
    <cellStyle name="Percent 6 2 2 2 2 2 3 2 3 3" xfId="41530" xr:uid="{00000000-0005-0000-0000-000078A20000}"/>
    <cellStyle name="Percent 6 2 2 2 2 2 3 2 3 4" xfId="41531" xr:uid="{00000000-0005-0000-0000-000079A20000}"/>
    <cellStyle name="Percent 6 2 2 2 2 2 3 2 4" xfId="41532" xr:uid="{00000000-0005-0000-0000-00007AA20000}"/>
    <cellStyle name="Percent 6 2 2 2 2 2 3 2 5" xfId="41533" xr:uid="{00000000-0005-0000-0000-00007BA20000}"/>
    <cellStyle name="Percent 6 2 2 2 2 2 3 2 6" xfId="41534" xr:uid="{00000000-0005-0000-0000-00007CA20000}"/>
    <cellStyle name="Percent 6 2 2 2 2 2 3 3" xfId="41535" xr:uid="{00000000-0005-0000-0000-00007DA20000}"/>
    <cellStyle name="Percent 6 2 2 2 2 2 3 3 2" xfId="41536" xr:uid="{00000000-0005-0000-0000-00007EA20000}"/>
    <cellStyle name="Percent 6 2 2 2 2 2 3 3 2 2" xfId="41537" xr:uid="{00000000-0005-0000-0000-00007FA20000}"/>
    <cellStyle name="Percent 6 2 2 2 2 2 3 3 2 3" xfId="41538" xr:uid="{00000000-0005-0000-0000-000080A20000}"/>
    <cellStyle name="Percent 6 2 2 2 2 2 3 3 2 4" xfId="41539" xr:uid="{00000000-0005-0000-0000-000081A20000}"/>
    <cellStyle name="Percent 6 2 2 2 2 2 3 3 3" xfId="41540" xr:uid="{00000000-0005-0000-0000-000082A20000}"/>
    <cellStyle name="Percent 6 2 2 2 2 2 3 3 3 2" xfId="41541" xr:uid="{00000000-0005-0000-0000-000083A20000}"/>
    <cellStyle name="Percent 6 2 2 2 2 2 3 3 3 3" xfId="41542" xr:uid="{00000000-0005-0000-0000-000084A20000}"/>
    <cellStyle name="Percent 6 2 2 2 2 2 3 3 3 4" xfId="41543" xr:uid="{00000000-0005-0000-0000-000085A20000}"/>
    <cellStyle name="Percent 6 2 2 2 2 2 3 3 4" xfId="41544" xr:uid="{00000000-0005-0000-0000-000086A20000}"/>
    <cellStyle name="Percent 6 2 2 2 2 2 3 3 5" xfId="41545" xr:uid="{00000000-0005-0000-0000-000087A20000}"/>
    <cellStyle name="Percent 6 2 2 2 2 2 3 3 6" xfId="41546" xr:uid="{00000000-0005-0000-0000-000088A20000}"/>
    <cellStyle name="Percent 6 2 2 2 2 2 3 4" xfId="41547" xr:uid="{00000000-0005-0000-0000-000089A20000}"/>
    <cellStyle name="Percent 6 2 2 2 2 2 3 4 2" xfId="41548" xr:uid="{00000000-0005-0000-0000-00008AA20000}"/>
    <cellStyle name="Percent 6 2 2 2 2 2 3 4 3" xfId="41549" xr:uid="{00000000-0005-0000-0000-00008BA20000}"/>
    <cellStyle name="Percent 6 2 2 2 2 2 3 4 4" xfId="41550" xr:uid="{00000000-0005-0000-0000-00008CA20000}"/>
    <cellStyle name="Percent 6 2 2 2 2 2 3 5" xfId="41551" xr:uid="{00000000-0005-0000-0000-00008DA20000}"/>
    <cellStyle name="Percent 6 2 2 2 2 2 3 5 2" xfId="41552" xr:uid="{00000000-0005-0000-0000-00008EA20000}"/>
    <cellStyle name="Percent 6 2 2 2 2 2 3 5 3" xfId="41553" xr:uid="{00000000-0005-0000-0000-00008FA20000}"/>
    <cellStyle name="Percent 6 2 2 2 2 2 3 5 4" xfId="41554" xr:uid="{00000000-0005-0000-0000-000090A20000}"/>
    <cellStyle name="Percent 6 2 2 2 2 2 3 6" xfId="41555" xr:uid="{00000000-0005-0000-0000-000091A20000}"/>
    <cellStyle name="Percent 6 2 2 2 2 2 3 7" xfId="41556" xr:uid="{00000000-0005-0000-0000-000092A20000}"/>
    <cellStyle name="Percent 6 2 2 2 2 2 3 8" xfId="41557" xr:uid="{00000000-0005-0000-0000-000093A20000}"/>
    <cellStyle name="Percent 6 2 2 2 2 2 4" xfId="41558" xr:uid="{00000000-0005-0000-0000-000094A20000}"/>
    <cellStyle name="Percent 6 2 2 2 2 2 4 2" xfId="41559" xr:uid="{00000000-0005-0000-0000-000095A20000}"/>
    <cellStyle name="Percent 6 2 2 2 2 2 4 2 2" xfId="41560" xr:uid="{00000000-0005-0000-0000-000096A20000}"/>
    <cellStyle name="Percent 6 2 2 2 2 2 4 2 3" xfId="41561" xr:uid="{00000000-0005-0000-0000-000097A20000}"/>
    <cellStyle name="Percent 6 2 2 2 2 2 4 2 4" xfId="41562" xr:uid="{00000000-0005-0000-0000-000098A20000}"/>
    <cellStyle name="Percent 6 2 2 2 2 2 4 3" xfId="41563" xr:uid="{00000000-0005-0000-0000-000099A20000}"/>
    <cellStyle name="Percent 6 2 2 2 2 2 4 3 2" xfId="41564" xr:uid="{00000000-0005-0000-0000-00009AA20000}"/>
    <cellStyle name="Percent 6 2 2 2 2 2 4 3 3" xfId="41565" xr:uid="{00000000-0005-0000-0000-00009BA20000}"/>
    <cellStyle name="Percent 6 2 2 2 2 2 4 3 4" xfId="41566" xr:uid="{00000000-0005-0000-0000-00009CA20000}"/>
    <cellStyle name="Percent 6 2 2 2 2 2 4 4" xfId="41567" xr:uid="{00000000-0005-0000-0000-00009DA20000}"/>
    <cellStyle name="Percent 6 2 2 2 2 2 4 5" xfId="41568" xr:uid="{00000000-0005-0000-0000-00009EA20000}"/>
    <cellStyle name="Percent 6 2 2 2 2 2 4 6" xfId="41569" xr:uid="{00000000-0005-0000-0000-00009FA20000}"/>
    <cellStyle name="Percent 6 2 2 2 2 2 5" xfId="41570" xr:uid="{00000000-0005-0000-0000-0000A0A20000}"/>
    <cellStyle name="Percent 6 2 2 2 2 2 5 2" xfId="41571" xr:uid="{00000000-0005-0000-0000-0000A1A20000}"/>
    <cellStyle name="Percent 6 2 2 2 2 2 5 2 2" xfId="41572" xr:uid="{00000000-0005-0000-0000-0000A2A20000}"/>
    <cellStyle name="Percent 6 2 2 2 2 2 5 2 3" xfId="41573" xr:uid="{00000000-0005-0000-0000-0000A3A20000}"/>
    <cellStyle name="Percent 6 2 2 2 2 2 5 2 4" xfId="41574" xr:uid="{00000000-0005-0000-0000-0000A4A20000}"/>
    <cellStyle name="Percent 6 2 2 2 2 2 5 3" xfId="41575" xr:uid="{00000000-0005-0000-0000-0000A5A20000}"/>
    <cellStyle name="Percent 6 2 2 2 2 2 5 3 2" xfId="41576" xr:uid="{00000000-0005-0000-0000-0000A6A20000}"/>
    <cellStyle name="Percent 6 2 2 2 2 2 5 3 3" xfId="41577" xr:uid="{00000000-0005-0000-0000-0000A7A20000}"/>
    <cellStyle name="Percent 6 2 2 2 2 2 5 3 4" xfId="41578" xr:uid="{00000000-0005-0000-0000-0000A8A20000}"/>
    <cellStyle name="Percent 6 2 2 2 2 2 5 4" xfId="41579" xr:uid="{00000000-0005-0000-0000-0000A9A20000}"/>
    <cellStyle name="Percent 6 2 2 2 2 2 5 5" xfId="41580" xr:uid="{00000000-0005-0000-0000-0000AAA20000}"/>
    <cellStyle name="Percent 6 2 2 2 2 2 5 6" xfId="41581" xr:uid="{00000000-0005-0000-0000-0000ABA20000}"/>
    <cellStyle name="Percent 6 2 2 2 2 2 6" xfId="41582" xr:uid="{00000000-0005-0000-0000-0000ACA20000}"/>
    <cellStyle name="Percent 6 2 2 2 2 2 6 2" xfId="41583" xr:uid="{00000000-0005-0000-0000-0000ADA20000}"/>
    <cellStyle name="Percent 6 2 2 2 2 2 6 3" xfId="41584" xr:uid="{00000000-0005-0000-0000-0000AEA20000}"/>
    <cellStyle name="Percent 6 2 2 2 2 2 6 4" xfId="41585" xr:uid="{00000000-0005-0000-0000-0000AFA20000}"/>
    <cellStyle name="Percent 6 2 2 2 2 2 7" xfId="41586" xr:uid="{00000000-0005-0000-0000-0000B0A20000}"/>
    <cellStyle name="Percent 6 2 2 2 2 2 7 2" xfId="41587" xr:uid="{00000000-0005-0000-0000-0000B1A20000}"/>
    <cellStyle name="Percent 6 2 2 2 2 2 7 3" xfId="41588" xr:uid="{00000000-0005-0000-0000-0000B2A20000}"/>
    <cellStyle name="Percent 6 2 2 2 2 2 7 4" xfId="41589" xr:uid="{00000000-0005-0000-0000-0000B3A20000}"/>
    <cellStyle name="Percent 6 2 2 2 2 2 8" xfId="41590" xr:uid="{00000000-0005-0000-0000-0000B4A20000}"/>
    <cellStyle name="Percent 6 2 2 2 2 2 9" xfId="41591" xr:uid="{00000000-0005-0000-0000-0000B5A20000}"/>
    <cellStyle name="Percent 6 2 2 2 2 3" xfId="41592" xr:uid="{00000000-0005-0000-0000-0000B6A20000}"/>
    <cellStyle name="Percent 6 2 2 2 2 3 2" xfId="41593" xr:uid="{00000000-0005-0000-0000-0000B7A20000}"/>
    <cellStyle name="Percent 6 2 2 2 2 3 2 2" xfId="41594" xr:uid="{00000000-0005-0000-0000-0000B8A20000}"/>
    <cellStyle name="Percent 6 2 2 2 2 3 2 2 2" xfId="41595" xr:uid="{00000000-0005-0000-0000-0000B9A20000}"/>
    <cellStyle name="Percent 6 2 2 2 2 3 2 2 3" xfId="41596" xr:uid="{00000000-0005-0000-0000-0000BAA20000}"/>
    <cellStyle name="Percent 6 2 2 2 2 3 2 2 4" xfId="41597" xr:uid="{00000000-0005-0000-0000-0000BBA20000}"/>
    <cellStyle name="Percent 6 2 2 2 2 3 2 3" xfId="41598" xr:uid="{00000000-0005-0000-0000-0000BCA20000}"/>
    <cellStyle name="Percent 6 2 2 2 2 3 2 3 2" xfId="41599" xr:uid="{00000000-0005-0000-0000-0000BDA20000}"/>
    <cellStyle name="Percent 6 2 2 2 2 3 2 3 3" xfId="41600" xr:uid="{00000000-0005-0000-0000-0000BEA20000}"/>
    <cellStyle name="Percent 6 2 2 2 2 3 2 3 4" xfId="41601" xr:uid="{00000000-0005-0000-0000-0000BFA20000}"/>
    <cellStyle name="Percent 6 2 2 2 2 3 2 4" xfId="41602" xr:uid="{00000000-0005-0000-0000-0000C0A20000}"/>
    <cellStyle name="Percent 6 2 2 2 2 3 2 5" xfId="41603" xr:uid="{00000000-0005-0000-0000-0000C1A20000}"/>
    <cellStyle name="Percent 6 2 2 2 2 3 2 6" xfId="41604" xr:uid="{00000000-0005-0000-0000-0000C2A20000}"/>
    <cellStyle name="Percent 6 2 2 2 2 3 3" xfId="41605" xr:uid="{00000000-0005-0000-0000-0000C3A20000}"/>
    <cellStyle name="Percent 6 2 2 2 2 3 3 2" xfId="41606" xr:uid="{00000000-0005-0000-0000-0000C4A20000}"/>
    <cellStyle name="Percent 6 2 2 2 2 3 3 2 2" xfId="41607" xr:uid="{00000000-0005-0000-0000-0000C5A20000}"/>
    <cellStyle name="Percent 6 2 2 2 2 3 3 2 3" xfId="41608" xr:uid="{00000000-0005-0000-0000-0000C6A20000}"/>
    <cellStyle name="Percent 6 2 2 2 2 3 3 2 4" xfId="41609" xr:uid="{00000000-0005-0000-0000-0000C7A20000}"/>
    <cellStyle name="Percent 6 2 2 2 2 3 3 3" xfId="41610" xr:uid="{00000000-0005-0000-0000-0000C8A20000}"/>
    <cellStyle name="Percent 6 2 2 2 2 3 3 3 2" xfId="41611" xr:uid="{00000000-0005-0000-0000-0000C9A20000}"/>
    <cellStyle name="Percent 6 2 2 2 2 3 3 3 3" xfId="41612" xr:uid="{00000000-0005-0000-0000-0000CAA20000}"/>
    <cellStyle name="Percent 6 2 2 2 2 3 3 3 4" xfId="41613" xr:uid="{00000000-0005-0000-0000-0000CBA20000}"/>
    <cellStyle name="Percent 6 2 2 2 2 3 3 4" xfId="41614" xr:uid="{00000000-0005-0000-0000-0000CCA20000}"/>
    <cellStyle name="Percent 6 2 2 2 2 3 3 5" xfId="41615" xr:uid="{00000000-0005-0000-0000-0000CDA20000}"/>
    <cellStyle name="Percent 6 2 2 2 2 3 3 6" xfId="41616" xr:uid="{00000000-0005-0000-0000-0000CEA20000}"/>
    <cellStyle name="Percent 6 2 2 2 2 3 4" xfId="41617" xr:uid="{00000000-0005-0000-0000-0000CFA20000}"/>
    <cellStyle name="Percent 6 2 2 2 2 3 4 2" xfId="41618" xr:uid="{00000000-0005-0000-0000-0000D0A20000}"/>
    <cellStyle name="Percent 6 2 2 2 2 3 4 3" xfId="41619" xr:uid="{00000000-0005-0000-0000-0000D1A20000}"/>
    <cellStyle name="Percent 6 2 2 2 2 3 4 4" xfId="41620" xr:uid="{00000000-0005-0000-0000-0000D2A20000}"/>
    <cellStyle name="Percent 6 2 2 2 2 3 5" xfId="41621" xr:uid="{00000000-0005-0000-0000-0000D3A20000}"/>
    <cellStyle name="Percent 6 2 2 2 2 3 5 2" xfId="41622" xr:uid="{00000000-0005-0000-0000-0000D4A20000}"/>
    <cellStyle name="Percent 6 2 2 2 2 3 5 3" xfId="41623" xr:uid="{00000000-0005-0000-0000-0000D5A20000}"/>
    <cellStyle name="Percent 6 2 2 2 2 3 5 4" xfId="41624" xr:uid="{00000000-0005-0000-0000-0000D6A20000}"/>
    <cellStyle name="Percent 6 2 2 2 2 3 6" xfId="41625" xr:uid="{00000000-0005-0000-0000-0000D7A20000}"/>
    <cellStyle name="Percent 6 2 2 2 2 3 7" xfId="41626" xr:uid="{00000000-0005-0000-0000-0000D8A20000}"/>
    <cellStyle name="Percent 6 2 2 2 2 3 8" xfId="41627" xr:uid="{00000000-0005-0000-0000-0000D9A20000}"/>
    <cellStyle name="Percent 6 2 2 2 2 4" xfId="41628" xr:uid="{00000000-0005-0000-0000-0000DAA20000}"/>
    <cellStyle name="Percent 6 2 2 2 2 4 2" xfId="41629" xr:uid="{00000000-0005-0000-0000-0000DBA20000}"/>
    <cellStyle name="Percent 6 2 2 2 2 4 2 2" xfId="41630" xr:uid="{00000000-0005-0000-0000-0000DCA20000}"/>
    <cellStyle name="Percent 6 2 2 2 2 4 2 2 2" xfId="41631" xr:uid="{00000000-0005-0000-0000-0000DDA20000}"/>
    <cellStyle name="Percent 6 2 2 2 2 4 2 2 3" xfId="41632" xr:uid="{00000000-0005-0000-0000-0000DEA20000}"/>
    <cellStyle name="Percent 6 2 2 2 2 4 2 2 4" xfId="41633" xr:uid="{00000000-0005-0000-0000-0000DFA20000}"/>
    <cellStyle name="Percent 6 2 2 2 2 4 2 3" xfId="41634" xr:uid="{00000000-0005-0000-0000-0000E0A20000}"/>
    <cellStyle name="Percent 6 2 2 2 2 4 2 3 2" xfId="41635" xr:uid="{00000000-0005-0000-0000-0000E1A20000}"/>
    <cellStyle name="Percent 6 2 2 2 2 4 2 3 3" xfId="41636" xr:uid="{00000000-0005-0000-0000-0000E2A20000}"/>
    <cellStyle name="Percent 6 2 2 2 2 4 2 3 4" xfId="41637" xr:uid="{00000000-0005-0000-0000-0000E3A20000}"/>
    <cellStyle name="Percent 6 2 2 2 2 4 2 4" xfId="41638" xr:uid="{00000000-0005-0000-0000-0000E4A20000}"/>
    <cellStyle name="Percent 6 2 2 2 2 4 2 5" xfId="41639" xr:uid="{00000000-0005-0000-0000-0000E5A20000}"/>
    <cellStyle name="Percent 6 2 2 2 2 4 2 6" xfId="41640" xr:uid="{00000000-0005-0000-0000-0000E6A20000}"/>
    <cellStyle name="Percent 6 2 2 2 2 4 3" xfId="41641" xr:uid="{00000000-0005-0000-0000-0000E7A20000}"/>
    <cellStyle name="Percent 6 2 2 2 2 4 3 2" xfId="41642" xr:uid="{00000000-0005-0000-0000-0000E8A20000}"/>
    <cellStyle name="Percent 6 2 2 2 2 4 3 2 2" xfId="41643" xr:uid="{00000000-0005-0000-0000-0000E9A20000}"/>
    <cellStyle name="Percent 6 2 2 2 2 4 3 2 3" xfId="41644" xr:uid="{00000000-0005-0000-0000-0000EAA20000}"/>
    <cellStyle name="Percent 6 2 2 2 2 4 3 2 4" xfId="41645" xr:uid="{00000000-0005-0000-0000-0000EBA20000}"/>
    <cellStyle name="Percent 6 2 2 2 2 4 3 3" xfId="41646" xr:uid="{00000000-0005-0000-0000-0000ECA20000}"/>
    <cellStyle name="Percent 6 2 2 2 2 4 3 3 2" xfId="41647" xr:uid="{00000000-0005-0000-0000-0000EDA20000}"/>
    <cellStyle name="Percent 6 2 2 2 2 4 3 3 3" xfId="41648" xr:uid="{00000000-0005-0000-0000-0000EEA20000}"/>
    <cellStyle name="Percent 6 2 2 2 2 4 3 3 4" xfId="41649" xr:uid="{00000000-0005-0000-0000-0000EFA20000}"/>
    <cellStyle name="Percent 6 2 2 2 2 4 3 4" xfId="41650" xr:uid="{00000000-0005-0000-0000-0000F0A20000}"/>
    <cellStyle name="Percent 6 2 2 2 2 4 3 5" xfId="41651" xr:uid="{00000000-0005-0000-0000-0000F1A20000}"/>
    <cellStyle name="Percent 6 2 2 2 2 4 3 6" xfId="41652" xr:uid="{00000000-0005-0000-0000-0000F2A20000}"/>
    <cellStyle name="Percent 6 2 2 2 2 4 4" xfId="41653" xr:uid="{00000000-0005-0000-0000-0000F3A20000}"/>
    <cellStyle name="Percent 6 2 2 2 2 4 4 2" xfId="41654" xr:uid="{00000000-0005-0000-0000-0000F4A20000}"/>
    <cellStyle name="Percent 6 2 2 2 2 4 4 3" xfId="41655" xr:uid="{00000000-0005-0000-0000-0000F5A20000}"/>
    <cellStyle name="Percent 6 2 2 2 2 4 4 4" xfId="41656" xr:uid="{00000000-0005-0000-0000-0000F6A20000}"/>
    <cellStyle name="Percent 6 2 2 2 2 4 5" xfId="41657" xr:uid="{00000000-0005-0000-0000-0000F7A20000}"/>
    <cellStyle name="Percent 6 2 2 2 2 4 5 2" xfId="41658" xr:uid="{00000000-0005-0000-0000-0000F8A20000}"/>
    <cellStyle name="Percent 6 2 2 2 2 4 5 3" xfId="41659" xr:uid="{00000000-0005-0000-0000-0000F9A20000}"/>
    <cellStyle name="Percent 6 2 2 2 2 4 5 4" xfId="41660" xr:uid="{00000000-0005-0000-0000-0000FAA20000}"/>
    <cellStyle name="Percent 6 2 2 2 2 4 6" xfId="41661" xr:uid="{00000000-0005-0000-0000-0000FBA20000}"/>
    <cellStyle name="Percent 6 2 2 2 2 4 7" xfId="41662" xr:uid="{00000000-0005-0000-0000-0000FCA20000}"/>
    <cellStyle name="Percent 6 2 2 2 2 4 8" xfId="41663" xr:uid="{00000000-0005-0000-0000-0000FDA20000}"/>
    <cellStyle name="Percent 6 2 2 2 2 5" xfId="41664" xr:uid="{00000000-0005-0000-0000-0000FEA20000}"/>
    <cellStyle name="Percent 6 2 2 2 2 5 2" xfId="41665" xr:uid="{00000000-0005-0000-0000-0000FFA20000}"/>
    <cellStyle name="Percent 6 2 2 2 2 5 2 2" xfId="41666" xr:uid="{00000000-0005-0000-0000-000000A30000}"/>
    <cellStyle name="Percent 6 2 2 2 2 5 2 2 2" xfId="41667" xr:uid="{00000000-0005-0000-0000-000001A30000}"/>
    <cellStyle name="Percent 6 2 2 2 2 5 2 2 3" xfId="41668" xr:uid="{00000000-0005-0000-0000-000002A30000}"/>
    <cellStyle name="Percent 6 2 2 2 2 5 2 2 4" xfId="41669" xr:uid="{00000000-0005-0000-0000-000003A30000}"/>
    <cellStyle name="Percent 6 2 2 2 2 5 2 3" xfId="41670" xr:uid="{00000000-0005-0000-0000-000004A30000}"/>
    <cellStyle name="Percent 6 2 2 2 2 5 2 3 2" xfId="41671" xr:uid="{00000000-0005-0000-0000-000005A30000}"/>
    <cellStyle name="Percent 6 2 2 2 2 5 2 3 3" xfId="41672" xr:uid="{00000000-0005-0000-0000-000006A30000}"/>
    <cellStyle name="Percent 6 2 2 2 2 5 2 3 4" xfId="41673" xr:uid="{00000000-0005-0000-0000-000007A30000}"/>
    <cellStyle name="Percent 6 2 2 2 2 5 2 4" xfId="41674" xr:uid="{00000000-0005-0000-0000-000008A30000}"/>
    <cellStyle name="Percent 6 2 2 2 2 5 2 5" xfId="41675" xr:uid="{00000000-0005-0000-0000-000009A30000}"/>
    <cellStyle name="Percent 6 2 2 2 2 5 2 6" xfId="41676" xr:uid="{00000000-0005-0000-0000-00000AA30000}"/>
    <cellStyle name="Percent 6 2 2 2 2 5 3" xfId="41677" xr:uid="{00000000-0005-0000-0000-00000BA30000}"/>
    <cellStyle name="Percent 6 2 2 2 2 5 3 2" xfId="41678" xr:uid="{00000000-0005-0000-0000-00000CA30000}"/>
    <cellStyle name="Percent 6 2 2 2 2 5 3 2 2" xfId="41679" xr:uid="{00000000-0005-0000-0000-00000DA30000}"/>
    <cellStyle name="Percent 6 2 2 2 2 5 3 2 3" xfId="41680" xr:uid="{00000000-0005-0000-0000-00000EA30000}"/>
    <cellStyle name="Percent 6 2 2 2 2 5 3 2 4" xfId="41681" xr:uid="{00000000-0005-0000-0000-00000FA30000}"/>
    <cellStyle name="Percent 6 2 2 2 2 5 3 3" xfId="41682" xr:uid="{00000000-0005-0000-0000-000010A30000}"/>
    <cellStyle name="Percent 6 2 2 2 2 5 3 3 2" xfId="41683" xr:uid="{00000000-0005-0000-0000-000011A30000}"/>
    <cellStyle name="Percent 6 2 2 2 2 5 3 3 3" xfId="41684" xr:uid="{00000000-0005-0000-0000-000012A30000}"/>
    <cellStyle name="Percent 6 2 2 2 2 5 3 3 4" xfId="41685" xr:uid="{00000000-0005-0000-0000-000013A30000}"/>
    <cellStyle name="Percent 6 2 2 2 2 5 3 4" xfId="41686" xr:uid="{00000000-0005-0000-0000-000014A30000}"/>
    <cellStyle name="Percent 6 2 2 2 2 5 3 5" xfId="41687" xr:uid="{00000000-0005-0000-0000-000015A30000}"/>
    <cellStyle name="Percent 6 2 2 2 2 5 3 6" xfId="41688" xr:uid="{00000000-0005-0000-0000-000016A30000}"/>
    <cellStyle name="Percent 6 2 2 2 2 5 4" xfId="41689" xr:uid="{00000000-0005-0000-0000-000017A30000}"/>
    <cellStyle name="Percent 6 2 2 2 2 5 4 2" xfId="41690" xr:uid="{00000000-0005-0000-0000-000018A30000}"/>
    <cellStyle name="Percent 6 2 2 2 2 5 4 3" xfId="41691" xr:uid="{00000000-0005-0000-0000-000019A30000}"/>
    <cellStyle name="Percent 6 2 2 2 2 5 4 4" xfId="41692" xr:uid="{00000000-0005-0000-0000-00001AA30000}"/>
    <cellStyle name="Percent 6 2 2 2 2 5 5" xfId="41693" xr:uid="{00000000-0005-0000-0000-00001BA30000}"/>
    <cellStyle name="Percent 6 2 2 2 2 5 5 2" xfId="41694" xr:uid="{00000000-0005-0000-0000-00001CA30000}"/>
    <cellStyle name="Percent 6 2 2 2 2 5 5 3" xfId="41695" xr:uid="{00000000-0005-0000-0000-00001DA30000}"/>
    <cellStyle name="Percent 6 2 2 2 2 5 5 4" xfId="41696" xr:uid="{00000000-0005-0000-0000-00001EA30000}"/>
    <cellStyle name="Percent 6 2 2 2 2 5 6" xfId="41697" xr:uid="{00000000-0005-0000-0000-00001FA30000}"/>
    <cellStyle name="Percent 6 2 2 2 2 5 7" xfId="41698" xr:uid="{00000000-0005-0000-0000-000020A30000}"/>
    <cellStyle name="Percent 6 2 2 2 2 5 8" xfId="41699" xr:uid="{00000000-0005-0000-0000-000021A30000}"/>
    <cellStyle name="Percent 6 2 2 2 2 6" xfId="41700" xr:uid="{00000000-0005-0000-0000-000022A30000}"/>
    <cellStyle name="Percent 6 2 2 2 2 6 2" xfId="41701" xr:uid="{00000000-0005-0000-0000-000023A30000}"/>
    <cellStyle name="Percent 6 2 2 2 2 6 2 2" xfId="41702" xr:uid="{00000000-0005-0000-0000-000024A30000}"/>
    <cellStyle name="Percent 6 2 2 2 2 6 2 3" xfId="41703" xr:uid="{00000000-0005-0000-0000-000025A30000}"/>
    <cellStyle name="Percent 6 2 2 2 2 6 2 4" xfId="41704" xr:uid="{00000000-0005-0000-0000-000026A30000}"/>
    <cellStyle name="Percent 6 2 2 2 2 6 3" xfId="41705" xr:uid="{00000000-0005-0000-0000-000027A30000}"/>
    <cellStyle name="Percent 6 2 2 2 2 6 3 2" xfId="41706" xr:uid="{00000000-0005-0000-0000-000028A30000}"/>
    <cellStyle name="Percent 6 2 2 2 2 6 3 3" xfId="41707" xr:uid="{00000000-0005-0000-0000-000029A30000}"/>
    <cellStyle name="Percent 6 2 2 2 2 6 3 4" xfId="41708" xr:uid="{00000000-0005-0000-0000-00002AA30000}"/>
    <cellStyle name="Percent 6 2 2 2 2 6 4" xfId="41709" xr:uid="{00000000-0005-0000-0000-00002BA30000}"/>
    <cellStyle name="Percent 6 2 2 2 2 6 5" xfId="41710" xr:uid="{00000000-0005-0000-0000-00002CA30000}"/>
    <cellStyle name="Percent 6 2 2 2 2 6 6" xfId="41711" xr:uid="{00000000-0005-0000-0000-00002DA30000}"/>
    <cellStyle name="Percent 6 2 2 2 2 7" xfId="41712" xr:uid="{00000000-0005-0000-0000-00002EA30000}"/>
    <cellStyle name="Percent 6 2 2 2 2 7 2" xfId="41713" xr:uid="{00000000-0005-0000-0000-00002FA30000}"/>
    <cellStyle name="Percent 6 2 2 2 2 7 2 2" xfId="41714" xr:uid="{00000000-0005-0000-0000-000030A30000}"/>
    <cellStyle name="Percent 6 2 2 2 2 7 2 3" xfId="41715" xr:uid="{00000000-0005-0000-0000-000031A30000}"/>
    <cellStyle name="Percent 6 2 2 2 2 7 2 4" xfId="41716" xr:uid="{00000000-0005-0000-0000-000032A30000}"/>
    <cellStyle name="Percent 6 2 2 2 2 7 3" xfId="41717" xr:uid="{00000000-0005-0000-0000-000033A30000}"/>
    <cellStyle name="Percent 6 2 2 2 2 7 3 2" xfId="41718" xr:uid="{00000000-0005-0000-0000-000034A30000}"/>
    <cellStyle name="Percent 6 2 2 2 2 7 3 3" xfId="41719" xr:uid="{00000000-0005-0000-0000-000035A30000}"/>
    <cellStyle name="Percent 6 2 2 2 2 7 3 4" xfId="41720" xr:uid="{00000000-0005-0000-0000-000036A30000}"/>
    <cellStyle name="Percent 6 2 2 2 2 7 4" xfId="41721" xr:uid="{00000000-0005-0000-0000-000037A30000}"/>
    <cellStyle name="Percent 6 2 2 2 2 7 5" xfId="41722" xr:uid="{00000000-0005-0000-0000-000038A30000}"/>
    <cellStyle name="Percent 6 2 2 2 2 7 6" xfId="41723" xr:uid="{00000000-0005-0000-0000-000039A30000}"/>
    <cellStyle name="Percent 6 2 2 2 2 8" xfId="41724" xr:uid="{00000000-0005-0000-0000-00003AA30000}"/>
    <cellStyle name="Percent 6 2 2 2 2 8 2" xfId="41725" xr:uid="{00000000-0005-0000-0000-00003BA30000}"/>
    <cellStyle name="Percent 6 2 2 2 2 8 3" xfId="41726" xr:uid="{00000000-0005-0000-0000-00003CA30000}"/>
    <cellStyle name="Percent 6 2 2 2 2 8 4" xfId="41727" xr:uid="{00000000-0005-0000-0000-00003DA30000}"/>
    <cellStyle name="Percent 6 2 2 2 2 9" xfId="41728" xr:uid="{00000000-0005-0000-0000-00003EA30000}"/>
    <cellStyle name="Percent 6 2 2 2 2 9 2" xfId="41729" xr:uid="{00000000-0005-0000-0000-00003FA30000}"/>
    <cellStyle name="Percent 6 2 2 2 2 9 3" xfId="41730" xr:uid="{00000000-0005-0000-0000-000040A30000}"/>
    <cellStyle name="Percent 6 2 2 2 2 9 4" xfId="41731" xr:uid="{00000000-0005-0000-0000-000041A30000}"/>
    <cellStyle name="Percent 6 2 2 2 3" xfId="41732" xr:uid="{00000000-0005-0000-0000-000042A30000}"/>
    <cellStyle name="Percent 6 2 2 2 3 10" xfId="41733" xr:uid="{00000000-0005-0000-0000-000043A30000}"/>
    <cellStyle name="Percent 6 2 2 2 3 2" xfId="41734" xr:uid="{00000000-0005-0000-0000-000044A30000}"/>
    <cellStyle name="Percent 6 2 2 2 3 2 2" xfId="41735" xr:uid="{00000000-0005-0000-0000-000045A30000}"/>
    <cellStyle name="Percent 6 2 2 2 3 2 2 2" xfId="41736" xr:uid="{00000000-0005-0000-0000-000046A30000}"/>
    <cellStyle name="Percent 6 2 2 2 3 2 2 2 2" xfId="41737" xr:uid="{00000000-0005-0000-0000-000047A30000}"/>
    <cellStyle name="Percent 6 2 2 2 3 2 2 2 3" xfId="41738" xr:uid="{00000000-0005-0000-0000-000048A30000}"/>
    <cellStyle name="Percent 6 2 2 2 3 2 2 2 4" xfId="41739" xr:uid="{00000000-0005-0000-0000-000049A30000}"/>
    <cellStyle name="Percent 6 2 2 2 3 2 2 3" xfId="41740" xr:uid="{00000000-0005-0000-0000-00004AA30000}"/>
    <cellStyle name="Percent 6 2 2 2 3 2 2 3 2" xfId="41741" xr:uid="{00000000-0005-0000-0000-00004BA30000}"/>
    <cellStyle name="Percent 6 2 2 2 3 2 2 3 3" xfId="41742" xr:uid="{00000000-0005-0000-0000-00004CA30000}"/>
    <cellStyle name="Percent 6 2 2 2 3 2 2 3 4" xfId="41743" xr:uid="{00000000-0005-0000-0000-00004DA30000}"/>
    <cellStyle name="Percent 6 2 2 2 3 2 2 4" xfId="41744" xr:uid="{00000000-0005-0000-0000-00004EA30000}"/>
    <cellStyle name="Percent 6 2 2 2 3 2 2 5" xfId="41745" xr:uid="{00000000-0005-0000-0000-00004FA30000}"/>
    <cellStyle name="Percent 6 2 2 2 3 2 2 6" xfId="41746" xr:uid="{00000000-0005-0000-0000-000050A30000}"/>
    <cellStyle name="Percent 6 2 2 2 3 2 3" xfId="41747" xr:uid="{00000000-0005-0000-0000-000051A30000}"/>
    <cellStyle name="Percent 6 2 2 2 3 2 3 2" xfId="41748" xr:uid="{00000000-0005-0000-0000-000052A30000}"/>
    <cellStyle name="Percent 6 2 2 2 3 2 3 2 2" xfId="41749" xr:uid="{00000000-0005-0000-0000-000053A30000}"/>
    <cellStyle name="Percent 6 2 2 2 3 2 3 2 3" xfId="41750" xr:uid="{00000000-0005-0000-0000-000054A30000}"/>
    <cellStyle name="Percent 6 2 2 2 3 2 3 2 4" xfId="41751" xr:uid="{00000000-0005-0000-0000-000055A30000}"/>
    <cellStyle name="Percent 6 2 2 2 3 2 3 3" xfId="41752" xr:uid="{00000000-0005-0000-0000-000056A30000}"/>
    <cellStyle name="Percent 6 2 2 2 3 2 3 3 2" xfId="41753" xr:uid="{00000000-0005-0000-0000-000057A30000}"/>
    <cellStyle name="Percent 6 2 2 2 3 2 3 3 3" xfId="41754" xr:uid="{00000000-0005-0000-0000-000058A30000}"/>
    <cellStyle name="Percent 6 2 2 2 3 2 3 3 4" xfId="41755" xr:uid="{00000000-0005-0000-0000-000059A30000}"/>
    <cellStyle name="Percent 6 2 2 2 3 2 3 4" xfId="41756" xr:uid="{00000000-0005-0000-0000-00005AA30000}"/>
    <cellStyle name="Percent 6 2 2 2 3 2 3 5" xfId="41757" xr:uid="{00000000-0005-0000-0000-00005BA30000}"/>
    <cellStyle name="Percent 6 2 2 2 3 2 3 6" xfId="41758" xr:uid="{00000000-0005-0000-0000-00005CA30000}"/>
    <cellStyle name="Percent 6 2 2 2 3 2 4" xfId="41759" xr:uid="{00000000-0005-0000-0000-00005DA30000}"/>
    <cellStyle name="Percent 6 2 2 2 3 2 4 2" xfId="41760" xr:uid="{00000000-0005-0000-0000-00005EA30000}"/>
    <cellStyle name="Percent 6 2 2 2 3 2 4 3" xfId="41761" xr:uid="{00000000-0005-0000-0000-00005FA30000}"/>
    <cellStyle name="Percent 6 2 2 2 3 2 4 4" xfId="41762" xr:uid="{00000000-0005-0000-0000-000060A30000}"/>
    <cellStyle name="Percent 6 2 2 2 3 2 5" xfId="41763" xr:uid="{00000000-0005-0000-0000-000061A30000}"/>
    <cellStyle name="Percent 6 2 2 2 3 2 5 2" xfId="41764" xr:uid="{00000000-0005-0000-0000-000062A30000}"/>
    <cellStyle name="Percent 6 2 2 2 3 2 5 3" xfId="41765" xr:uid="{00000000-0005-0000-0000-000063A30000}"/>
    <cellStyle name="Percent 6 2 2 2 3 2 5 4" xfId="41766" xr:uid="{00000000-0005-0000-0000-000064A30000}"/>
    <cellStyle name="Percent 6 2 2 2 3 2 6" xfId="41767" xr:uid="{00000000-0005-0000-0000-000065A30000}"/>
    <cellStyle name="Percent 6 2 2 2 3 2 7" xfId="41768" xr:uid="{00000000-0005-0000-0000-000066A30000}"/>
    <cellStyle name="Percent 6 2 2 2 3 2 8" xfId="41769" xr:uid="{00000000-0005-0000-0000-000067A30000}"/>
    <cellStyle name="Percent 6 2 2 2 3 3" xfId="41770" xr:uid="{00000000-0005-0000-0000-000068A30000}"/>
    <cellStyle name="Percent 6 2 2 2 3 3 2" xfId="41771" xr:uid="{00000000-0005-0000-0000-000069A30000}"/>
    <cellStyle name="Percent 6 2 2 2 3 3 2 2" xfId="41772" xr:uid="{00000000-0005-0000-0000-00006AA30000}"/>
    <cellStyle name="Percent 6 2 2 2 3 3 2 2 2" xfId="41773" xr:uid="{00000000-0005-0000-0000-00006BA30000}"/>
    <cellStyle name="Percent 6 2 2 2 3 3 2 2 3" xfId="41774" xr:uid="{00000000-0005-0000-0000-00006CA30000}"/>
    <cellStyle name="Percent 6 2 2 2 3 3 2 2 4" xfId="41775" xr:uid="{00000000-0005-0000-0000-00006DA30000}"/>
    <cellStyle name="Percent 6 2 2 2 3 3 2 3" xfId="41776" xr:uid="{00000000-0005-0000-0000-00006EA30000}"/>
    <cellStyle name="Percent 6 2 2 2 3 3 2 3 2" xfId="41777" xr:uid="{00000000-0005-0000-0000-00006FA30000}"/>
    <cellStyle name="Percent 6 2 2 2 3 3 2 3 3" xfId="41778" xr:uid="{00000000-0005-0000-0000-000070A30000}"/>
    <cellStyle name="Percent 6 2 2 2 3 3 2 3 4" xfId="41779" xr:uid="{00000000-0005-0000-0000-000071A30000}"/>
    <cellStyle name="Percent 6 2 2 2 3 3 2 4" xfId="41780" xr:uid="{00000000-0005-0000-0000-000072A30000}"/>
    <cellStyle name="Percent 6 2 2 2 3 3 2 5" xfId="41781" xr:uid="{00000000-0005-0000-0000-000073A30000}"/>
    <cellStyle name="Percent 6 2 2 2 3 3 2 6" xfId="41782" xr:uid="{00000000-0005-0000-0000-000074A30000}"/>
    <cellStyle name="Percent 6 2 2 2 3 3 3" xfId="41783" xr:uid="{00000000-0005-0000-0000-000075A30000}"/>
    <cellStyle name="Percent 6 2 2 2 3 3 3 2" xfId="41784" xr:uid="{00000000-0005-0000-0000-000076A30000}"/>
    <cellStyle name="Percent 6 2 2 2 3 3 3 2 2" xfId="41785" xr:uid="{00000000-0005-0000-0000-000077A30000}"/>
    <cellStyle name="Percent 6 2 2 2 3 3 3 2 3" xfId="41786" xr:uid="{00000000-0005-0000-0000-000078A30000}"/>
    <cellStyle name="Percent 6 2 2 2 3 3 3 2 4" xfId="41787" xr:uid="{00000000-0005-0000-0000-000079A30000}"/>
    <cellStyle name="Percent 6 2 2 2 3 3 3 3" xfId="41788" xr:uid="{00000000-0005-0000-0000-00007AA30000}"/>
    <cellStyle name="Percent 6 2 2 2 3 3 3 3 2" xfId="41789" xr:uid="{00000000-0005-0000-0000-00007BA30000}"/>
    <cellStyle name="Percent 6 2 2 2 3 3 3 3 3" xfId="41790" xr:uid="{00000000-0005-0000-0000-00007CA30000}"/>
    <cellStyle name="Percent 6 2 2 2 3 3 3 3 4" xfId="41791" xr:uid="{00000000-0005-0000-0000-00007DA30000}"/>
    <cellStyle name="Percent 6 2 2 2 3 3 3 4" xfId="41792" xr:uid="{00000000-0005-0000-0000-00007EA30000}"/>
    <cellStyle name="Percent 6 2 2 2 3 3 3 5" xfId="41793" xr:uid="{00000000-0005-0000-0000-00007FA30000}"/>
    <cellStyle name="Percent 6 2 2 2 3 3 3 6" xfId="41794" xr:uid="{00000000-0005-0000-0000-000080A30000}"/>
    <cellStyle name="Percent 6 2 2 2 3 3 4" xfId="41795" xr:uid="{00000000-0005-0000-0000-000081A30000}"/>
    <cellStyle name="Percent 6 2 2 2 3 3 4 2" xfId="41796" xr:uid="{00000000-0005-0000-0000-000082A30000}"/>
    <cellStyle name="Percent 6 2 2 2 3 3 4 3" xfId="41797" xr:uid="{00000000-0005-0000-0000-000083A30000}"/>
    <cellStyle name="Percent 6 2 2 2 3 3 4 4" xfId="41798" xr:uid="{00000000-0005-0000-0000-000084A30000}"/>
    <cellStyle name="Percent 6 2 2 2 3 3 5" xfId="41799" xr:uid="{00000000-0005-0000-0000-000085A30000}"/>
    <cellStyle name="Percent 6 2 2 2 3 3 5 2" xfId="41800" xr:uid="{00000000-0005-0000-0000-000086A30000}"/>
    <cellStyle name="Percent 6 2 2 2 3 3 5 3" xfId="41801" xr:uid="{00000000-0005-0000-0000-000087A30000}"/>
    <cellStyle name="Percent 6 2 2 2 3 3 5 4" xfId="41802" xr:uid="{00000000-0005-0000-0000-000088A30000}"/>
    <cellStyle name="Percent 6 2 2 2 3 3 6" xfId="41803" xr:uid="{00000000-0005-0000-0000-000089A30000}"/>
    <cellStyle name="Percent 6 2 2 2 3 3 7" xfId="41804" xr:uid="{00000000-0005-0000-0000-00008AA30000}"/>
    <cellStyle name="Percent 6 2 2 2 3 3 8" xfId="41805" xr:uid="{00000000-0005-0000-0000-00008BA30000}"/>
    <cellStyle name="Percent 6 2 2 2 3 4" xfId="41806" xr:uid="{00000000-0005-0000-0000-00008CA30000}"/>
    <cellStyle name="Percent 6 2 2 2 3 4 2" xfId="41807" xr:uid="{00000000-0005-0000-0000-00008DA30000}"/>
    <cellStyle name="Percent 6 2 2 2 3 4 2 2" xfId="41808" xr:uid="{00000000-0005-0000-0000-00008EA30000}"/>
    <cellStyle name="Percent 6 2 2 2 3 4 2 3" xfId="41809" xr:uid="{00000000-0005-0000-0000-00008FA30000}"/>
    <cellStyle name="Percent 6 2 2 2 3 4 2 4" xfId="41810" xr:uid="{00000000-0005-0000-0000-000090A30000}"/>
    <cellStyle name="Percent 6 2 2 2 3 4 3" xfId="41811" xr:uid="{00000000-0005-0000-0000-000091A30000}"/>
    <cellStyle name="Percent 6 2 2 2 3 4 3 2" xfId="41812" xr:uid="{00000000-0005-0000-0000-000092A30000}"/>
    <cellStyle name="Percent 6 2 2 2 3 4 3 3" xfId="41813" xr:uid="{00000000-0005-0000-0000-000093A30000}"/>
    <cellStyle name="Percent 6 2 2 2 3 4 3 4" xfId="41814" xr:uid="{00000000-0005-0000-0000-000094A30000}"/>
    <cellStyle name="Percent 6 2 2 2 3 4 4" xfId="41815" xr:uid="{00000000-0005-0000-0000-000095A30000}"/>
    <cellStyle name="Percent 6 2 2 2 3 4 5" xfId="41816" xr:uid="{00000000-0005-0000-0000-000096A30000}"/>
    <cellStyle name="Percent 6 2 2 2 3 4 6" xfId="41817" xr:uid="{00000000-0005-0000-0000-000097A30000}"/>
    <cellStyle name="Percent 6 2 2 2 3 5" xfId="41818" xr:uid="{00000000-0005-0000-0000-000098A30000}"/>
    <cellStyle name="Percent 6 2 2 2 3 5 2" xfId="41819" xr:uid="{00000000-0005-0000-0000-000099A30000}"/>
    <cellStyle name="Percent 6 2 2 2 3 5 2 2" xfId="41820" xr:uid="{00000000-0005-0000-0000-00009AA30000}"/>
    <cellStyle name="Percent 6 2 2 2 3 5 2 3" xfId="41821" xr:uid="{00000000-0005-0000-0000-00009BA30000}"/>
    <cellStyle name="Percent 6 2 2 2 3 5 2 4" xfId="41822" xr:uid="{00000000-0005-0000-0000-00009CA30000}"/>
    <cellStyle name="Percent 6 2 2 2 3 5 3" xfId="41823" xr:uid="{00000000-0005-0000-0000-00009DA30000}"/>
    <cellStyle name="Percent 6 2 2 2 3 5 3 2" xfId="41824" xr:uid="{00000000-0005-0000-0000-00009EA30000}"/>
    <cellStyle name="Percent 6 2 2 2 3 5 3 3" xfId="41825" xr:uid="{00000000-0005-0000-0000-00009FA30000}"/>
    <cellStyle name="Percent 6 2 2 2 3 5 3 4" xfId="41826" xr:uid="{00000000-0005-0000-0000-0000A0A30000}"/>
    <cellStyle name="Percent 6 2 2 2 3 5 4" xfId="41827" xr:uid="{00000000-0005-0000-0000-0000A1A30000}"/>
    <cellStyle name="Percent 6 2 2 2 3 5 5" xfId="41828" xr:uid="{00000000-0005-0000-0000-0000A2A30000}"/>
    <cellStyle name="Percent 6 2 2 2 3 5 6" xfId="41829" xr:uid="{00000000-0005-0000-0000-0000A3A30000}"/>
    <cellStyle name="Percent 6 2 2 2 3 6" xfId="41830" xr:uid="{00000000-0005-0000-0000-0000A4A30000}"/>
    <cellStyle name="Percent 6 2 2 2 3 6 2" xfId="41831" xr:uid="{00000000-0005-0000-0000-0000A5A30000}"/>
    <cellStyle name="Percent 6 2 2 2 3 6 3" xfId="41832" xr:uid="{00000000-0005-0000-0000-0000A6A30000}"/>
    <cellStyle name="Percent 6 2 2 2 3 6 4" xfId="41833" xr:uid="{00000000-0005-0000-0000-0000A7A30000}"/>
    <cellStyle name="Percent 6 2 2 2 3 7" xfId="41834" xr:uid="{00000000-0005-0000-0000-0000A8A30000}"/>
    <cellStyle name="Percent 6 2 2 2 3 7 2" xfId="41835" xr:uid="{00000000-0005-0000-0000-0000A9A30000}"/>
    <cellStyle name="Percent 6 2 2 2 3 7 3" xfId="41836" xr:uid="{00000000-0005-0000-0000-0000AAA30000}"/>
    <cellStyle name="Percent 6 2 2 2 3 7 4" xfId="41837" xr:uid="{00000000-0005-0000-0000-0000ABA30000}"/>
    <cellStyle name="Percent 6 2 2 2 3 8" xfId="41838" xr:uid="{00000000-0005-0000-0000-0000ACA30000}"/>
    <cellStyle name="Percent 6 2 2 2 3 9" xfId="41839" xr:uid="{00000000-0005-0000-0000-0000ADA30000}"/>
    <cellStyle name="Percent 6 2 2 2 4" xfId="41840" xr:uid="{00000000-0005-0000-0000-0000AEA30000}"/>
    <cellStyle name="Percent 6 2 2 2 4 2" xfId="41841" xr:uid="{00000000-0005-0000-0000-0000AFA30000}"/>
    <cellStyle name="Percent 6 2 2 2 4 2 2" xfId="41842" xr:uid="{00000000-0005-0000-0000-0000B0A30000}"/>
    <cellStyle name="Percent 6 2 2 2 4 2 2 2" xfId="41843" xr:uid="{00000000-0005-0000-0000-0000B1A30000}"/>
    <cellStyle name="Percent 6 2 2 2 4 2 2 3" xfId="41844" xr:uid="{00000000-0005-0000-0000-0000B2A30000}"/>
    <cellStyle name="Percent 6 2 2 2 4 2 2 4" xfId="41845" xr:uid="{00000000-0005-0000-0000-0000B3A30000}"/>
    <cellStyle name="Percent 6 2 2 2 4 2 3" xfId="41846" xr:uid="{00000000-0005-0000-0000-0000B4A30000}"/>
    <cellStyle name="Percent 6 2 2 2 4 2 3 2" xfId="41847" xr:uid="{00000000-0005-0000-0000-0000B5A30000}"/>
    <cellStyle name="Percent 6 2 2 2 4 2 3 3" xfId="41848" xr:uid="{00000000-0005-0000-0000-0000B6A30000}"/>
    <cellStyle name="Percent 6 2 2 2 4 2 3 4" xfId="41849" xr:uid="{00000000-0005-0000-0000-0000B7A30000}"/>
    <cellStyle name="Percent 6 2 2 2 4 2 4" xfId="41850" xr:uid="{00000000-0005-0000-0000-0000B8A30000}"/>
    <cellStyle name="Percent 6 2 2 2 4 2 5" xfId="41851" xr:uid="{00000000-0005-0000-0000-0000B9A30000}"/>
    <cellStyle name="Percent 6 2 2 2 4 2 6" xfId="41852" xr:uid="{00000000-0005-0000-0000-0000BAA30000}"/>
    <cellStyle name="Percent 6 2 2 2 4 3" xfId="41853" xr:uid="{00000000-0005-0000-0000-0000BBA30000}"/>
    <cellStyle name="Percent 6 2 2 2 4 3 2" xfId="41854" xr:uid="{00000000-0005-0000-0000-0000BCA30000}"/>
    <cellStyle name="Percent 6 2 2 2 4 3 2 2" xfId="41855" xr:uid="{00000000-0005-0000-0000-0000BDA30000}"/>
    <cellStyle name="Percent 6 2 2 2 4 3 2 3" xfId="41856" xr:uid="{00000000-0005-0000-0000-0000BEA30000}"/>
    <cellStyle name="Percent 6 2 2 2 4 3 2 4" xfId="41857" xr:uid="{00000000-0005-0000-0000-0000BFA30000}"/>
    <cellStyle name="Percent 6 2 2 2 4 3 3" xfId="41858" xr:uid="{00000000-0005-0000-0000-0000C0A30000}"/>
    <cellStyle name="Percent 6 2 2 2 4 3 3 2" xfId="41859" xr:uid="{00000000-0005-0000-0000-0000C1A30000}"/>
    <cellStyle name="Percent 6 2 2 2 4 3 3 3" xfId="41860" xr:uid="{00000000-0005-0000-0000-0000C2A30000}"/>
    <cellStyle name="Percent 6 2 2 2 4 3 3 4" xfId="41861" xr:uid="{00000000-0005-0000-0000-0000C3A30000}"/>
    <cellStyle name="Percent 6 2 2 2 4 3 4" xfId="41862" xr:uid="{00000000-0005-0000-0000-0000C4A30000}"/>
    <cellStyle name="Percent 6 2 2 2 4 3 5" xfId="41863" xr:uid="{00000000-0005-0000-0000-0000C5A30000}"/>
    <cellStyle name="Percent 6 2 2 2 4 3 6" xfId="41864" xr:uid="{00000000-0005-0000-0000-0000C6A30000}"/>
    <cellStyle name="Percent 6 2 2 2 4 4" xfId="41865" xr:uid="{00000000-0005-0000-0000-0000C7A30000}"/>
    <cellStyle name="Percent 6 2 2 2 4 4 2" xfId="41866" xr:uid="{00000000-0005-0000-0000-0000C8A30000}"/>
    <cellStyle name="Percent 6 2 2 2 4 4 3" xfId="41867" xr:uid="{00000000-0005-0000-0000-0000C9A30000}"/>
    <cellStyle name="Percent 6 2 2 2 4 4 4" xfId="41868" xr:uid="{00000000-0005-0000-0000-0000CAA30000}"/>
    <cellStyle name="Percent 6 2 2 2 4 5" xfId="41869" xr:uid="{00000000-0005-0000-0000-0000CBA30000}"/>
    <cellStyle name="Percent 6 2 2 2 4 5 2" xfId="41870" xr:uid="{00000000-0005-0000-0000-0000CCA30000}"/>
    <cellStyle name="Percent 6 2 2 2 4 5 3" xfId="41871" xr:uid="{00000000-0005-0000-0000-0000CDA30000}"/>
    <cellStyle name="Percent 6 2 2 2 4 5 4" xfId="41872" xr:uid="{00000000-0005-0000-0000-0000CEA30000}"/>
    <cellStyle name="Percent 6 2 2 2 4 6" xfId="41873" xr:uid="{00000000-0005-0000-0000-0000CFA30000}"/>
    <cellStyle name="Percent 6 2 2 2 4 7" xfId="41874" xr:uid="{00000000-0005-0000-0000-0000D0A30000}"/>
    <cellStyle name="Percent 6 2 2 2 4 8" xfId="41875" xr:uid="{00000000-0005-0000-0000-0000D1A30000}"/>
    <cellStyle name="Percent 6 2 2 2 5" xfId="41876" xr:uid="{00000000-0005-0000-0000-0000D2A30000}"/>
    <cellStyle name="Percent 6 2 2 2 5 2" xfId="41877" xr:uid="{00000000-0005-0000-0000-0000D3A30000}"/>
    <cellStyle name="Percent 6 2 2 2 5 2 2" xfId="41878" xr:uid="{00000000-0005-0000-0000-0000D4A30000}"/>
    <cellStyle name="Percent 6 2 2 2 5 2 2 2" xfId="41879" xr:uid="{00000000-0005-0000-0000-0000D5A30000}"/>
    <cellStyle name="Percent 6 2 2 2 5 2 2 3" xfId="41880" xr:uid="{00000000-0005-0000-0000-0000D6A30000}"/>
    <cellStyle name="Percent 6 2 2 2 5 2 2 4" xfId="41881" xr:uid="{00000000-0005-0000-0000-0000D7A30000}"/>
    <cellStyle name="Percent 6 2 2 2 5 2 3" xfId="41882" xr:uid="{00000000-0005-0000-0000-0000D8A30000}"/>
    <cellStyle name="Percent 6 2 2 2 5 2 3 2" xfId="41883" xr:uid="{00000000-0005-0000-0000-0000D9A30000}"/>
    <cellStyle name="Percent 6 2 2 2 5 2 3 3" xfId="41884" xr:uid="{00000000-0005-0000-0000-0000DAA30000}"/>
    <cellStyle name="Percent 6 2 2 2 5 2 3 4" xfId="41885" xr:uid="{00000000-0005-0000-0000-0000DBA30000}"/>
    <cellStyle name="Percent 6 2 2 2 5 2 4" xfId="41886" xr:uid="{00000000-0005-0000-0000-0000DCA30000}"/>
    <cellStyle name="Percent 6 2 2 2 5 2 5" xfId="41887" xr:uid="{00000000-0005-0000-0000-0000DDA30000}"/>
    <cellStyle name="Percent 6 2 2 2 5 2 6" xfId="41888" xr:uid="{00000000-0005-0000-0000-0000DEA30000}"/>
    <cellStyle name="Percent 6 2 2 2 5 3" xfId="41889" xr:uid="{00000000-0005-0000-0000-0000DFA30000}"/>
    <cellStyle name="Percent 6 2 2 2 5 3 2" xfId="41890" xr:uid="{00000000-0005-0000-0000-0000E0A30000}"/>
    <cellStyle name="Percent 6 2 2 2 5 3 2 2" xfId="41891" xr:uid="{00000000-0005-0000-0000-0000E1A30000}"/>
    <cellStyle name="Percent 6 2 2 2 5 3 2 3" xfId="41892" xr:uid="{00000000-0005-0000-0000-0000E2A30000}"/>
    <cellStyle name="Percent 6 2 2 2 5 3 2 4" xfId="41893" xr:uid="{00000000-0005-0000-0000-0000E3A30000}"/>
    <cellStyle name="Percent 6 2 2 2 5 3 3" xfId="41894" xr:uid="{00000000-0005-0000-0000-0000E4A30000}"/>
    <cellStyle name="Percent 6 2 2 2 5 3 3 2" xfId="41895" xr:uid="{00000000-0005-0000-0000-0000E5A30000}"/>
    <cellStyle name="Percent 6 2 2 2 5 3 3 3" xfId="41896" xr:uid="{00000000-0005-0000-0000-0000E6A30000}"/>
    <cellStyle name="Percent 6 2 2 2 5 3 3 4" xfId="41897" xr:uid="{00000000-0005-0000-0000-0000E7A30000}"/>
    <cellStyle name="Percent 6 2 2 2 5 3 4" xfId="41898" xr:uid="{00000000-0005-0000-0000-0000E8A30000}"/>
    <cellStyle name="Percent 6 2 2 2 5 3 5" xfId="41899" xr:uid="{00000000-0005-0000-0000-0000E9A30000}"/>
    <cellStyle name="Percent 6 2 2 2 5 3 6" xfId="41900" xr:uid="{00000000-0005-0000-0000-0000EAA30000}"/>
    <cellStyle name="Percent 6 2 2 2 5 4" xfId="41901" xr:uid="{00000000-0005-0000-0000-0000EBA30000}"/>
    <cellStyle name="Percent 6 2 2 2 5 4 2" xfId="41902" xr:uid="{00000000-0005-0000-0000-0000ECA30000}"/>
    <cellStyle name="Percent 6 2 2 2 5 4 3" xfId="41903" xr:uid="{00000000-0005-0000-0000-0000EDA30000}"/>
    <cellStyle name="Percent 6 2 2 2 5 4 4" xfId="41904" xr:uid="{00000000-0005-0000-0000-0000EEA30000}"/>
    <cellStyle name="Percent 6 2 2 2 5 5" xfId="41905" xr:uid="{00000000-0005-0000-0000-0000EFA30000}"/>
    <cellStyle name="Percent 6 2 2 2 5 5 2" xfId="41906" xr:uid="{00000000-0005-0000-0000-0000F0A30000}"/>
    <cellStyle name="Percent 6 2 2 2 5 5 3" xfId="41907" xr:uid="{00000000-0005-0000-0000-0000F1A30000}"/>
    <cellStyle name="Percent 6 2 2 2 5 5 4" xfId="41908" xr:uid="{00000000-0005-0000-0000-0000F2A30000}"/>
    <cellStyle name="Percent 6 2 2 2 5 6" xfId="41909" xr:uid="{00000000-0005-0000-0000-0000F3A30000}"/>
    <cellStyle name="Percent 6 2 2 2 5 7" xfId="41910" xr:uid="{00000000-0005-0000-0000-0000F4A30000}"/>
    <cellStyle name="Percent 6 2 2 2 5 8" xfId="41911" xr:uid="{00000000-0005-0000-0000-0000F5A30000}"/>
    <cellStyle name="Percent 6 2 2 2 6" xfId="41912" xr:uid="{00000000-0005-0000-0000-0000F6A30000}"/>
    <cellStyle name="Percent 6 2 2 2 6 2" xfId="41913" xr:uid="{00000000-0005-0000-0000-0000F7A30000}"/>
    <cellStyle name="Percent 6 2 2 2 6 2 2" xfId="41914" xr:uid="{00000000-0005-0000-0000-0000F8A30000}"/>
    <cellStyle name="Percent 6 2 2 2 6 2 2 2" xfId="41915" xr:uid="{00000000-0005-0000-0000-0000F9A30000}"/>
    <cellStyle name="Percent 6 2 2 2 6 2 2 3" xfId="41916" xr:uid="{00000000-0005-0000-0000-0000FAA30000}"/>
    <cellStyle name="Percent 6 2 2 2 6 2 2 4" xfId="41917" xr:uid="{00000000-0005-0000-0000-0000FBA30000}"/>
    <cellStyle name="Percent 6 2 2 2 6 2 3" xfId="41918" xr:uid="{00000000-0005-0000-0000-0000FCA30000}"/>
    <cellStyle name="Percent 6 2 2 2 6 2 3 2" xfId="41919" xr:uid="{00000000-0005-0000-0000-0000FDA30000}"/>
    <cellStyle name="Percent 6 2 2 2 6 2 3 3" xfId="41920" xr:uid="{00000000-0005-0000-0000-0000FEA30000}"/>
    <cellStyle name="Percent 6 2 2 2 6 2 3 4" xfId="41921" xr:uid="{00000000-0005-0000-0000-0000FFA30000}"/>
    <cellStyle name="Percent 6 2 2 2 6 2 4" xfId="41922" xr:uid="{00000000-0005-0000-0000-000000A40000}"/>
    <cellStyle name="Percent 6 2 2 2 6 2 5" xfId="41923" xr:uid="{00000000-0005-0000-0000-000001A40000}"/>
    <cellStyle name="Percent 6 2 2 2 6 2 6" xfId="41924" xr:uid="{00000000-0005-0000-0000-000002A40000}"/>
    <cellStyle name="Percent 6 2 2 2 6 3" xfId="41925" xr:uid="{00000000-0005-0000-0000-000003A40000}"/>
    <cellStyle name="Percent 6 2 2 2 6 3 2" xfId="41926" xr:uid="{00000000-0005-0000-0000-000004A40000}"/>
    <cellStyle name="Percent 6 2 2 2 6 3 2 2" xfId="41927" xr:uid="{00000000-0005-0000-0000-000005A40000}"/>
    <cellStyle name="Percent 6 2 2 2 6 3 2 3" xfId="41928" xr:uid="{00000000-0005-0000-0000-000006A40000}"/>
    <cellStyle name="Percent 6 2 2 2 6 3 2 4" xfId="41929" xr:uid="{00000000-0005-0000-0000-000007A40000}"/>
    <cellStyle name="Percent 6 2 2 2 6 3 3" xfId="41930" xr:uid="{00000000-0005-0000-0000-000008A40000}"/>
    <cellStyle name="Percent 6 2 2 2 6 3 3 2" xfId="41931" xr:uid="{00000000-0005-0000-0000-000009A40000}"/>
    <cellStyle name="Percent 6 2 2 2 6 3 3 3" xfId="41932" xr:uid="{00000000-0005-0000-0000-00000AA40000}"/>
    <cellStyle name="Percent 6 2 2 2 6 3 3 4" xfId="41933" xr:uid="{00000000-0005-0000-0000-00000BA40000}"/>
    <cellStyle name="Percent 6 2 2 2 6 3 4" xfId="41934" xr:uid="{00000000-0005-0000-0000-00000CA40000}"/>
    <cellStyle name="Percent 6 2 2 2 6 3 5" xfId="41935" xr:uid="{00000000-0005-0000-0000-00000DA40000}"/>
    <cellStyle name="Percent 6 2 2 2 6 3 6" xfId="41936" xr:uid="{00000000-0005-0000-0000-00000EA40000}"/>
    <cellStyle name="Percent 6 2 2 2 6 4" xfId="41937" xr:uid="{00000000-0005-0000-0000-00000FA40000}"/>
    <cellStyle name="Percent 6 2 2 2 6 4 2" xfId="41938" xr:uid="{00000000-0005-0000-0000-000010A40000}"/>
    <cellStyle name="Percent 6 2 2 2 6 4 3" xfId="41939" xr:uid="{00000000-0005-0000-0000-000011A40000}"/>
    <cellStyle name="Percent 6 2 2 2 6 4 4" xfId="41940" xr:uid="{00000000-0005-0000-0000-000012A40000}"/>
    <cellStyle name="Percent 6 2 2 2 6 5" xfId="41941" xr:uid="{00000000-0005-0000-0000-000013A40000}"/>
    <cellStyle name="Percent 6 2 2 2 6 5 2" xfId="41942" xr:uid="{00000000-0005-0000-0000-000014A40000}"/>
    <cellStyle name="Percent 6 2 2 2 6 5 3" xfId="41943" xr:uid="{00000000-0005-0000-0000-000015A40000}"/>
    <cellStyle name="Percent 6 2 2 2 6 5 4" xfId="41944" xr:uid="{00000000-0005-0000-0000-000016A40000}"/>
    <cellStyle name="Percent 6 2 2 2 6 6" xfId="41945" xr:uid="{00000000-0005-0000-0000-000017A40000}"/>
    <cellStyle name="Percent 6 2 2 2 6 7" xfId="41946" xr:uid="{00000000-0005-0000-0000-000018A40000}"/>
    <cellStyle name="Percent 6 2 2 2 6 8" xfId="41947" xr:uid="{00000000-0005-0000-0000-000019A40000}"/>
    <cellStyle name="Percent 6 2 2 2 7" xfId="41948" xr:uid="{00000000-0005-0000-0000-00001AA40000}"/>
    <cellStyle name="Percent 6 2 2 2 7 2" xfId="41949" xr:uid="{00000000-0005-0000-0000-00001BA40000}"/>
    <cellStyle name="Percent 6 2 2 2 7 2 2" xfId="41950" xr:uid="{00000000-0005-0000-0000-00001CA40000}"/>
    <cellStyle name="Percent 6 2 2 2 7 2 3" xfId="41951" xr:uid="{00000000-0005-0000-0000-00001DA40000}"/>
    <cellStyle name="Percent 6 2 2 2 7 2 4" xfId="41952" xr:uid="{00000000-0005-0000-0000-00001EA40000}"/>
    <cellStyle name="Percent 6 2 2 2 7 3" xfId="41953" xr:uid="{00000000-0005-0000-0000-00001FA40000}"/>
    <cellStyle name="Percent 6 2 2 2 7 3 2" xfId="41954" xr:uid="{00000000-0005-0000-0000-000020A40000}"/>
    <cellStyle name="Percent 6 2 2 2 7 3 3" xfId="41955" xr:uid="{00000000-0005-0000-0000-000021A40000}"/>
    <cellStyle name="Percent 6 2 2 2 7 3 4" xfId="41956" xr:uid="{00000000-0005-0000-0000-000022A40000}"/>
    <cellStyle name="Percent 6 2 2 2 7 4" xfId="41957" xr:uid="{00000000-0005-0000-0000-000023A40000}"/>
    <cellStyle name="Percent 6 2 2 2 7 5" xfId="41958" xr:uid="{00000000-0005-0000-0000-000024A40000}"/>
    <cellStyle name="Percent 6 2 2 2 7 6" xfId="41959" xr:uid="{00000000-0005-0000-0000-000025A40000}"/>
    <cellStyle name="Percent 6 2 2 2 8" xfId="41960" xr:uid="{00000000-0005-0000-0000-000026A40000}"/>
    <cellStyle name="Percent 6 2 2 2 8 2" xfId="41961" xr:uid="{00000000-0005-0000-0000-000027A40000}"/>
    <cellStyle name="Percent 6 2 2 2 8 2 2" xfId="41962" xr:uid="{00000000-0005-0000-0000-000028A40000}"/>
    <cellStyle name="Percent 6 2 2 2 8 2 3" xfId="41963" xr:uid="{00000000-0005-0000-0000-000029A40000}"/>
    <cellStyle name="Percent 6 2 2 2 8 2 4" xfId="41964" xr:uid="{00000000-0005-0000-0000-00002AA40000}"/>
    <cellStyle name="Percent 6 2 2 2 8 3" xfId="41965" xr:uid="{00000000-0005-0000-0000-00002BA40000}"/>
    <cellStyle name="Percent 6 2 2 2 8 3 2" xfId="41966" xr:uid="{00000000-0005-0000-0000-00002CA40000}"/>
    <cellStyle name="Percent 6 2 2 2 8 3 3" xfId="41967" xr:uid="{00000000-0005-0000-0000-00002DA40000}"/>
    <cellStyle name="Percent 6 2 2 2 8 3 4" xfId="41968" xr:uid="{00000000-0005-0000-0000-00002EA40000}"/>
    <cellStyle name="Percent 6 2 2 2 8 4" xfId="41969" xr:uid="{00000000-0005-0000-0000-00002FA40000}"/>
    <cellStyle name="Percent 6 2 2 2 8 5" xfId="41970" xr:uid="{00000000-0005-0000-0000-000030A40000}"/>
    <cellStyle name="Percent 6 2 2 2 8 6" xfId="41971" xr:uid="{00000000-0005-0000-0000-000031A40000}"/>
    <cellStyle name="Percent 6 2 2 2 9" xfId="41972" xr:uid="{00000000-0005-0000-0000-000032A40000}"/>
    <cellStyle name="Percent 6 2 2 2 9 2" xfId="41973" xr:uid="{00000000-0005-0000-0000-000033A40000}"/>
    <cellStyle name="Percent 6 2 2 2 9 3" xfId="41974" xr:uid="{00000000-0005-0000-0000-000034A40000}"/>
    <cellStyle name="Percent 6 2 2 2 9 4" xfId="41975" xr:uid="{00000000-0005-0000-0000-000035A40000}"/>
    <cellStyle name="Percent 6 2 2 3" xfId="41976" xr:uid="{00000000-0005-0000-0000-000036A40000}"/>
    <cellStyle name="Percent 6 2 2 3 10" xfId="41977" xr:uid="{00000000-0005-0000-0000-000037A40000}"/>
    <cellStyle name="Percent 6 2 2 3 11" xfId="41978" xr:uid="{00000000-0005-0000-0000-000038A40000}"/>
    <cellStyle name="Percent 6 2 2 3 12" xfId="41979" xr:uid="{00000000-0005-0000-0000-000039A40000}"/>
    <cellStyle name="Percent 6 2 2 3 2" xfId="41980" xr:uid="{00000000-0005-0000-0000-00003AA40000}"/>
    <cellStyle name="Percent 6 2 2 3 2 10" xfId="41981" xr:uid="{00000000-0005-0000-0000-00003BA40000}"/>
    <cellStyle name="Percent 6 2 2 3 2 2" xfId="41982" xr:uid="{00000000-0005-0000-0000-00003CA40000}"/>
    <cellStyle name="Percent 6 2 2 3 2 2 2" xfId="41983" xr:uid="{00000000-0005-0000-0000-00003DA40000}"/>
    <cellStyle name="Percent 6 2 2 3 2 2 2 2" xfId="41984" xr:uid="{00000000-0005-0000-0000-00003EA40000}"/>
    <cellStyle name="Percent 6 2 2 3 2 2 2 2 2" xfId="41985" xr:uid="{00000000-0005-0000-0000-00003FA40000}"/>
    <cellStyle name="Percent 6 2 2 3 2 2 2 2 3" xfId="41986" xr:uid="{00000000-0005-0000-0000-000040A40000}"/>
    <cellStyle name="Percent 6 2 2 3 2 2 2 2 4" xfId="41987" xr:uid="{00000000-0005-0000-0000-000041A40000}"/>
    <cellStyle name="Percent 6 2 2 3 2 2 2 3" xfId="41988" xr:uid="{00000000-0005-0000-0000-000042A40000}"/>
    <cellStyle name="Percent 6 2 2 3 2 2 2 3 2" xfId="41989" xr:uid="{00000000-0005-0000-0000-000043A40000}"/>
    <cellStyle name="Percent 6 2 2 3 2 2 2 3 3" xfId="41990" xr:uid="{00000000-0005-0000-0000-000044A40000}"/>
    <cellStyle name="Percent 6 2 2 3 2 2 2 3 4" xfId="41991" xr:uid="{00000000-0005-0000-0000-000045A40000}"/>
    <cellStyle name="Percent 6 2 2 3 2 2 2 4" xfId="41992" xr:uid="{00000000-0005-0000-0000-000046A40000}"/>
    <cellStyle name="Percent 6 2 2 3 2 2 2 5" xfId="41993" xr:uid="{00000000-0005-0000-0000-000047A40000}"/>
    <cellStyle name="Percent 6 2 2 3 2 2 2 6" xfId="41994" xr:uid="{00000000-0005-0000-0000-000048A40000}"/>
    <cellStyle name="Percent 6 2 2 3 2 2 3" xfId="41995" xr:uid="{00000000-0005-0000-0000-000049A40000}"/>
    <cellStyle name="Percent 6 2 2 3 2 2 3 2" xfId="41996" xr:uid="{00000000-0005-0000-0000-00004AA40000}"/>
    <cellStyle name="Percent 6 2 2 3 2 2 3 2 2" xfId="41997" xr:uid="{00000000-0005-0000-0000-00004BA40000}"/>
    <cellStyle name="Percent 6 2 2 3 2 2 3 2 3" xfId="41998" xr:uid="{00000000-0005-0000-0000-00004CA40000}"/>
    <cellStyle name="Percent 6 2 2 3 2 2 3 2 4" xfId="41999" xr:uid="{00000000-0005-0000-0000-00004DA40000}"/>
    <cellStyle name="Percent 6 2 2 3 2 2 3 3" xfId="42000" xr:uid="{00000000-0005-0000-0000-00004EA40000}"/>
    <cellStyle name="Percent 6 2 2 3 2 2 3 3 2" xfId="42001" xr:uid="{00000000-0005-0000-0000-00004FA40000}"/>
    <cellStyle name="Percent 6 2 2 3 2 2 3 3 3" xfId="42002" xr:uid="{00000000-0005-0000-0000-000050A40000}"/>
    <cellStyle name="Percent 6 2 2 3 2 2 3 3 4" xfId="42003" xr:uid="{00000000-0005-0000-0000-000051A40000}"/>
    <cellStyle name="Percent 6 2 2 3 2 2 3 4" xfId="42004" xr:uid="{00000000-0005-0000-0000-000052A40000}"/>
    <cellStyle name="Percent 6 2 2 3 2 2 3 5" xfId="42005" xr:uid="{00000000-0005-0000-0000-000053A40000}"/>
    <cellStyle name="Percent 6 2 2 3 2 2 3 6" xfId="42006" xr:uid="{00000000-0005-0000-0000-000054A40000}"/>
    <cellStyle name="Percent 6 2 2 3 2 2 4" xfId="42007" xr:uid="{00000000-0005-0000-0000-000055A40000}"/>
    <cellStyle name="Percent 6 2 2 3 2 2 4 2" xfId="42008" xr:uid="{00000000-0005-0000-0000-000056A40000}"/>
    <cellStyle name="Percent 6 2 2 3 2 2 4 3" xfId="42009" xr:uid="{00000000-0005-0000-0000-000057A40000}"/>
    <cellStyle name="Percent 6 2 2 3 2 2 4 4" xfId="42010" xr:uid="{00000000-0005-0000-0000-000058A40000}"/>
    <cellStyle name="Percent 6 2 2 3 2 2 5" xfId="42011" xr:uid="{00000000-0005-0000-0000-000059A40000}"/>
    <cellStyle name="Percent 6 2 2 3 2 2 5 2" xfId="42012" xr:uid="{00000000-0005-0000-0000-00005AA40000}"/>
    <cellStyle name="Percent 6 2 2 3 2 2 5 3" xfId="42013" xr:uid="{00000000-0005-0000-0000-00005BA40000}"/>
    <cellStyle name="Percent 6 2 2 3 2 2 5 4" xfId="42014" xr:uid="{00000000-0005-0000-0000-00005CA40000}"/>
    <cellStyle name="Percent 6 2 2 3 2 2 6" xfId="42015" xr:uid="{00000000-0005-0000-0000-00005DA40000}"/>
    <cellStyle name="Percent 6 2 2 3 2 2 7" xfId="42016" xr:uid="{00000000-0005-0000-0000-00005EA40000}"/>
    <cellStyle name="Percent 6 2 2 3 2 2 8" xfId="42017" xr:uid="{00000000-0005-0000-0000-00005FA40000}"/>
    <cellStyle name="Percent 6 2 2 3 2 3" xfId="42018" xr:uid="{00000000-0005-0000-0000-000060A40000}"/>
    <cellStyle name="Percent 6 2 2 3 2 3 2" xfId="42019" xr:uid="{00000000-0005-0000-0000-000061A40000}"/>
    <cellStyle name="Percent 6 2 2 3 2 3 2 2" xfId="42020" xr:uid="{00000000-0005-0000-0000-000062A40000}"/>
    <cellStyle name="Percent 6 2 2 3 2 3 2 2 2" xfId="42021" xr:uid="{00000000-0005-0000-0000-000063A40000}"/>
    <cellStyle name="Percent 6 2 2 3 2 3 2 2 3" xfId="42022" xr:uid="{00000000-0005-0000-0000-000064A40000}"/>
    <cellStyle name="Percent 6 2 2 3 2 3 2 2 4" xfId="42023" xr:uid="{00000000-0005-0000-0000-000065A40000}"/>
    <cellStyle name="Percent 6 2 2 3 2 3 2 3" xfId="42024" xr:uid="{00000000-0005-0000-0000-000066A40000}"/>
    <cellStyle name="Percent 6 2 2 3 2 3 2 3 2" xfId="42025" xr:uid="{00000000-0005-0000-0000-000067A40000}"/>
    <cellStyle name="Percent 6 2 2 3 2 3 2 3 3" xfId="42026" xr:uid="{00000000-0005-0000-0000-000068A40000}"/>
    <cellStyle name="Percent 6 2 2 3 2 3 2 3 4" xfId="42027" xr:uid="{00000000-0005-0000-0000-000069A40000}"/>
    <cellStyle name="Percent 6 2 2 3 2 3 2 4" xfId="42028" xr:uid="{00000000-0005-0000-0000-00006AA40000}"/>
    <cellStyle name="Percent 6 2 2 3 2 3 2 5" xfId="42029" xr:uid="{00000000-0005-0000-0000-00006BA40000}"/>
    <cellStyle name="Percent 6 2 2 3 2 3 2 6" xfId="42030" xr:uid="{00000000-0005-0000-0000-00006CA40000}"/>
    <cellStyle name="Percent 6 2 2 3 2 3 3" xfId="42031" xr:uid="{00000000-0005-0000-0000-00006DA40000}"/>
    <cellStyle name="Percent 6 2 2 3 2 3 3 2" xfId="42032" xr:uid="{00000000-0005-0000-0000-00006EA40000}"/>
    <cellStyle name="Percent 6 2 2 3 2 3 3 2 2" xfId="42033" xr:uid="{00000000-0005-0000-0000-00006FA40000}"/>
    <cellStyle name="Percent 6 2 2 3 2 3 3 2 3" xfId="42034" xr:uid="{00000000-0005-0000-0000-000070A40000}"/>
    <cellStyle name="Percent 6 2 2 3 2 3 3 2 4" xfId="42035" xr:uid="{00000000-0005-0000-0000-000071A40000}"/>
    <cellStyle name="Percent 6 2 2 3 2 3 3 3" xfId="42036" xr:uid="{00000000-0005-0000-0000-000072A40000}"/>
    <cellStyle name="Percent 6 2 2 3 2 3 3 3 2" xfId="42037" xr:uid="{00000000-0005-0000-0000-000073A40000}"/>
    <cellStyle name="Percent 6 2 2 3 2 3 3 3 3" xfId="42038" xr:uid="{00000000-0005-0000-0000-000074A40000}"/>
    <cellStyle name="Percent 6 2 2 3 2 3 3 3 4" xfId="42039" xr:uid="{00000000-0005-0000-0000-000075A40000}"/>
    <cellStyle name="Percent 6 2 2 3 2 3 3 4" xfId="42040" xr:uid="{00000000-0005-0000-0000-000076A40000}"/>
    <cellStyle name="Percent 6 2 2 3 2 3 3 5" xfId="42041" xr:uid="{00000000-0005-0000-0000-000077A40000}"/>
    <cellStyle name="Percent 6 2 2 3 2 3 3 6" xfId="42042" xr:uid="{00000000-0005-0000-0000-000078A40000}"/>
    <cellStyle name="Percent 6 2 2 3 2 3 4" xfId="42043" xr:uid="{00000000-0005-0000-0000-000079A40000}"/>
    <cellStyle name="Percent 6 2 2 3 2 3 4 2" xfId="42044" xr:uid="{00000000-0005-0000-0000-00007AA40000}"/>
    <cellStyle name="Percent 6 2 2 3 2 3 4 3" xfId="42045" xr:uid="{00000000-0005-0000-0000-00007BA40000}"/>
    <cellStyle name="Percent 6 2 2 3 2 3 4 4" xfId="42046" xr:uid="{00000000-0005-0000-0000-00007CA40000}"/>
    <cellStyle name="Percent 6 2 2 3 2 3 5" xfId="42047" xr:uid="{00000000-0005-0000-0000-00007DA40000}"/>
    <cellStyle name="Percent 6 2 2 3 2 3 5 2" xfId="42048" xr:uid="{00000000-0005-0000-0000-00007EA40000}"/>
    <cellStyle name="Percent 6 2 2 3 2 3 5 3" xfId="42049" xr:uid="{00000000-0005-0000-0000-00007FA40000}"/>
    <cellStyle name="Percent 6 2 2 3 2 3 5 4" xfId="42050" xr:uid="{00000000-0005-0000-0000-000080A40000}"/>
    <cellStyle name="Percent 6 2 2 3 2 3 6" xfId="42051" xr:uid="{00000000-0005-0000-0000-000081A40000}"/>
    <cellStyle name="Percent 6 2 2 3 2 3 7" xfId="42052" xr:uid="{00000000-0005-0000-0000-000082A40000}"/>
    <cellStyle name="Percent 6 2 2 3 2 3 8" xfId="42053" xr:uid="{00000000-0005-0000-0000-000083A40000}"/>
    <cellStyle name="Percent 6 2 2 3 2 4" xfId="42054" xr:uid="{00000000-0005-0000-0000-000084A40000}"/>
    <cellStyle name="Percent 6 2 2 3 2 4 2" xfId="42055" xr:uid="{00000000-0005-0000-0000-000085A40000}"/>
    <cellStyle name="Percent 6 2 2 3 2 4 2 2" xfId="42056" xr:uid="{00000000-0005-0000-0000-000086A40000}"/>
    <cellStyle name="Percent 6 2 2 3 2 4 2 3" xfId="42057" xr:uid="{00000000-0005-0000-0000-000087A40000}"/>
    <cellStyle name="Percent 6 2 2 3 2 4 2 4" xfId="42058" xr:uid="{00000000-0005-0000-0000-000088A40000}"/>
    <cellStyle name="Percent 6 2 2 3 2 4 3" xfId="42059" xr:uid="{00000000-0005-0000-0000-000089A40000}"/>
    <cellStyle name="Percent 6 2 2 3 2 4 3 2" xfId="42060" xr:uid="{00000000-0005-0000-0000-00008AA40000}"/>
    <cellStyle name="Percent 6 2 2 3 2 4 3 3" xfId="42061" xr:uid="{00000000-0005-0000-0000-00008BA40000}"/>
    <cellStyle name="Percent 6 2 2 3 2 4 3 4" xfId="42062" xr:uid="{00000000-0005-0000-0000-00008CA40000}"/>
    <cellStyle name="Percent 6 2 2 3 2 4 4" xfId="42063" xr:uid="{00000000-0005-0000-0000-00008DA40000}"/>
    <cellStyle name="Percent 6 2 2 3 2 4 5" xfId="42064" xr:uid="{00000000-0005-0000-0000-00008EA40000}"/>
    <cellStyle name="Percent 6 2 2 3 2 4 6" xfId="42065" xr:uid="{00000000-0005-0000-0000-00008FA40000}"/>
    <cellStyle name="Percent 6 2 2 3 2 5" xfId="42066" xr:uid="{00000000-0005-0000-0000-000090A40000}"/>
    <cellStyle name="Percent 6 2 2 3 2 5 2" xfId="42067" xr:uid="{00000000-0005-0000-0000-000091A40000}"/>
    <cellStyle name="Percent 6 2 2 3 2 5 2 2" xfId="42068" xr:uid="{00000000-0005-0000-0000-000092A40000}"/>
    <cellStyle name="Percent 6 2 2 3 2 5 2 3" xfId="42069" xr:uid="{00000000-0005-0000-0000-000093A40000}"/>
    <cellStyle name="Percent 6 2 2 3 2 5 2 4" xfId="42070" xr:uid="{00000000-0005-0000-0000-000094A40000}"/>
    <cellStyle name="Percent 6 2 2 3 2 5 3" xfId="42071" xr:uid="{00000000-0005-0000-0000-000095A40000}"/>
    <cellStyle name="Percent 6 2 2 3 2 5 3 2" xfId="42072" xr:uid="{00000000-0005-0000-0000-000096A40000}"/>
    <cellStyle name="Percent 6 2 2 3 2 5 3 3" xfId="42073" xr:uid="{00000000-0005-0000-0000-000097A40000}"/>
    <cellStyle name="Percent 6 2 2 3 2 5 3 4" xfId="42074" xr:uid="{00000000-0005-0000-0000-000098A40000}"/>
    <cellStyle name="Percent 6 2 2 3 2 5 4" xfId="42075" xr:uid="{00000000-0005-0000-0000-000099A40000}"/>
    <cellStyle name="Percent 6 2 2 3 2 5 5" xfId="42076" xr:uid="{00000000-0005-0000-0000-00009AA40000}"/>
    <cellStyle name="Percent 6 2 2 3 2 5 6" xfId="42077" xr:uid="{00000000-0005-0000-0000-00009BA40000}"/>
    <cellStyle name="Percent 6 2 2 3 2 6" xfId="42078" xr:uid="{00000000-0005-0000-0000-00009CA40000}"/>
    <cellStyle name="Percent 6 2 2 3 2 6 2" xfId="42079" xr:uid="{00000000-0005-0000-0000-00009DA40000}"/>
    <cellStyle name="Percent 6 2 2 3 2 6 3" xfId="42080" xr:uid="{00000000-0005-0000-0000-00009EA40000}"/>
    <cellStyle name="Percent 6 2 2 3 2 6 4" xfId="42081" xr:uid="{00000000-0005-0000-0000-00009FA40000}"/>
    <cellStyle name="Percent 6 2 2 3 2 7" xfId="42082" xr:uid="{00000000-0005-0000-0000-0000A0A40000}"/>
    <cellStyle name="Percent 6 2 2 3 2 7 2" xfId="42083" xr:uid="{00000000-0005-0000-0000-0000A1A40000}"/>
    <cellStyle name="Percent 6 2 2 3 2 7 3" xfId="42084" xr:uid="{00000000-0005-0000-0000-0000A2A40000}"/>
    <cellStyle name="Percent 6 2 2 3 2 7 4" xfId="42085" xr:uid="{00000000-0005-0000-0000-0000A3A40000}"/>
    <cellStyle name="Percent 6 2 2 3 2 8" xfId="42086" xr:uid="{00000000-0005-0000-0000-0000A4A40000}"/>
    <cellStyle name="Percent 6 2 2 3 2 9" xfId="42087" xr:uid="{00000000-0005-0000-0000-0000A5A40000}"/>
    <cellStyle name="Percent 6 2 2 3 3" xfId="42088" xr:uid="{00000000-0005-0000-0000-0000A6A40000}"/>
    <cellStyle name="Percent 6 2 2 3 3 2" xfId="42089" xr:uid="{00000000-0005-0000-0000-0000A7A40000}"/>
    <cellStyle name="Percent 6 2 2 3 3 2 2" xfId="42090" xr:uid="{00000000-0005-0000-0000-0000A8A40000}"/>
    <cellStyle name="Percent 6 2 2 3 3 2 2 2" xfId="42091" xr:uid="{00000000-0005-0000-0000-0000A9A40000}"/>
    <cellStyle name="Percent 6 2 2 3 3 2 2 3" xfId="42092" xr:uid="{00000000-0005-0000-0000-0000AAA40000}"/>
    <cellStyle name="Percent 6 2 2 3 3 2 2 4" xfId="42093" xr:uid="{00000000-0005-0000-0000-0000ABA40000}"/>
    <cellStyle name="Percent 6 2 2 3 3 2 3" xfId="42094" xr:uid="{00000000-0005-0000-0000-0000ACA40000}"/>
    <cellStyle name="Percent 6 2 2 3 3 2 3 2" xfId="42095" xr:uid="{00000000-0005-0000-0000-0000ADA40000}"/>
    <cellStyle name="Percent 6 2 2 3 3 2 3 3" xfId="42096" xr:uid="{00000000-0005-0000-0000-0000AEA40000}"/>
    <cellStyle name="Percent 6 2 2 3 3 2 3 4" xfId="42097" xr:uid="{00000000-0005-0000-0000-0000AFA40000}"/>
    <cellStyle name="Percent 6 2 2 3 3 2 4" xfId="42098" xr:uid="{00000000-0005-0000-0000-0000B0A40000}"/>
    <cellStyle name="Percent 6 2 2 3 3 2 5" xfId="42099" xr:uid="{00000000-0005-0000-0000-0000B1A40000}"/>
    <cellStyle name="Percent 6 2 2 3 3 2 6" xfId="42100" xr:uid="{00000000-0005-0000-0000-0000B2A40000}"/>
    <cellStyle name="Percent 6 2 2 3 3 3" xfId="42101" xr:uid="{00000000-0005-0000-0000-0000B3A40000}"/>
    <cellStyle name="Percent 6 2 2 3 3 3 2" xfId="42102" xr:uid="{00000000-0005-0000-0000-0000B4A40000}"/>
    <cellStyle name="Percent 6 2 2 3 3 3 2 2" xfId="42103" xr:uid="{00000000-0005-0000-0000-0000B5A40000}"/>
    <cellStyle name="Percent 6 2 2 3 3 3 2 3" xfId="42104" xr:uid="{00000000-0005-0000-0000-0000B6A40000}"/>
    <cellStyle name="Percent 6 2 2 3 3 3 2 4" xfId="42105" xr:uid="{00000000-0005-0000-0000-0000B7A40000}"/>
    <cellStyle name="Percent 6 2 2 3 3 3 3" xfId="42106" xr:uid="{00000000-0005-0000-0000-0000B8A40000}"/>
    <cellStyle name="Percent 6 2 2 3 3 3 3 2" xfId="42107" xr:uid="{00000000-0005-0000-0000-0000B9A40000}"/>
    <cellStyle name="Percent 6 2 2 3 3 3 3 3" xfId="42108" xr:uid="{00000000-0005-0000-0000-0000BAA40000}"/>
    <cellStyle name="Percent 6 2 2 3 3 3 3 4" xfId="42109" xr:uid="{00000000-0005-0000-0000-0000BBA40000}"/>
    <cellStyle name="Percent 6 2 2 3 3 3 4" xfId="42110" xr:uid="{00000000-0005-0000-0000-0000BCA40000}"/>
    <cellStyle name="Percent 6 2 2 3 3 3 5" xfId="42111" xr:uid="{00000000-0005-0000-0000-0000BDA40000}"/>
    <cellStyle name="Percent 6 2 2 3 3 3 6" xfId="42112" xr:uid="{00000000-0005-0000-0000-0000BEA40000}"/>
    <cellStyle name="Percent 6 2 2 3 3 4" xfId="42113" xr:uid="{00000000-0005-0000-0000-0000BFA40000}"/>
    <cellStyle name="Percent 6 2 2 3 3 4 2" xfId="42114" xr:uid="{00000000-0005-0000-0000-0000C0A40000}"/>
    <cellStyle name="Percent 6 2 2 3 3 4 3" xfId="42115" xr:uid="{00000000-0005-0000-0000-0000C1A40000}"/>
    <cellStyle name="Percent 6 2 2 3 3 4 4" xfId="42116" xr:uid="{00000000-0005-0000-0000-0000C2A40000}"/>
    <cellStyle name="Percent 6 2 2 3 3 5" xfId="42117" xr:uid="{00000000-0005-0000-0000-0000C3A40000}"/>
    <cellStyle name="Percent 6 2 2 3 3 5 2" xfId="42118" xr:uid="{00000000-0005-0000-0000-0000C4A40000}"/>
    <cellStyle name="Percent 6 2 2 3 3 5 3" xfId="42119" xr:uid="{00000000-0005-0000-0000-0000C5A40000}"/>
    <cellStyle name="Percent 6 2 2 3 3 5 4" xfId="42120" xr:uid="{00000000-0005-0000-0000-0000C6A40000}"/>
    <cellStyle name="Percent 6 2 2 3 3 6" xfId="42121" xr:uid="{00000000-0005-0000-0000-0000C7A40000}"/>
    <cellStyle name="Percent 6 2 2 3 3 7" xfId="42122" xr:uid="{00000000-0005-0000-0000-0000C8A40000}"/>
    <cellStyle name="Percent 6 2 2 3 3 8" xfId="42123" xr:uid="{00000000-0005-0000-0000-0000C9A40000}"/>
    <cellStyle name="Percent 6 2 2 3 4" xfId="42124" xr:uid="{00000000-0005-0000-0000-0000CAA40000}"/>
    <cellStyle name="Percent 6 2 2 3 4 2" xfId="42125" xr:uid="{00000000-0005-0000-0000-0000CBA40000}"/>
    <cellStyle name="Percent 6 2 2 3 4 2 2" xfId="42126" xr:uid="{00000000-0005-0000-0000-0000CCA40000}"/>
    <cellStyle name="Percent 6 2 2 3 4 2 2 2" xfId="42127" xr:uid="{00000000-0005-0000-0000-0000CDA40000}"/>
    <cellStyle name="Percent 6 2 2 3 4 2 2 3" xfId="42128" xr:uid="{00000000-0005-0000-0000-0000CEA40000}"/>
    <cellStyle name="Percent 6 2 2 3 4 2 2 4" xfId="42129" xr:uid="{00000000-0005-0000-0000-0000CFA40000}"/>
    <cellStyle name="Percent 6 2 2 3 4 2 3" xfId="42130" xr:uid="{00000000-0005-0000-0000-0000D0A40000}"/>
    <cellStyle name="Percent 6 2 2 3 4 2 3 2" xfId="42131" xr:uid="{00000000-0005-0000-0000-0000D1A40000}"/>
    <cellStyle name="Percent 6 2 2 3 4 2 3 3" xfId="42132" xr:uid="{00000000-0005-0000-0000-0000D2A40000}"/>
    <cellStyle name="Percent 6 2 2 3 4 2 3 4" xfId="42133" xr:uid="{00000000-0005-0000-0000-0000D3A40000}"/>
    <cellStyle name="Percent 6 2 2 3 4 2 4" xfId="42134" xr:uid="{00000000-0005-0000-0000-0000D4A40000}"/>
    <cellStyle name="Percent 6 2 2 3 4 2 5" xfId="42135" xr:uid="{00000000-0005-0000-0000-0000D5A40000}"/>
    <cellStyle name="Percent 6 2 2 3 4 2 6" xfId="42136" xr:uid="{00000000-0005-0000-0000-0000D6A40000}"/>
    <cellStyle name="Percent 6 2 2 3 4 3" xfId="42137" xr:uid="{00000000-0005-0000-0000-0000D7A40000}"/>
    <cellStyle name="Percent 6 2 2 3 4 3 2" xfId="42138" xr:uid="{00000000-0005-0000-0000-0000D8A40000}"/>
    <cellStyle name="Percent 6 2 2 3 4 3 2 2" xfId="42139" xr:uid="{00000000-0005-0000-0000-0000D9A40000}"/>
    <cellStyle name="Percent 6 2 2 3 4 3 2 3" xfId="42140" xr:uid="{00000000-0005-0000-0000-0000DAA40000}"/>
    <cellStyle name="Percent 6 2 2 3 4 3 2 4" xfId="42141" xr:uid="{00000000-0005-0000-0000-0000DBA40000}"/>
    <cellStyle name="Percent 6 2 2 3 4 3 3" xfId="42142" xr:uid="{00000000-0005-0000-0000-0000DCA40000}"/>
    <cellStyle name="Percent 6 2 2 3 4 3 3 2" xfId="42143" xr:uid="{00000000-0005-0000-0000-0000DDA40000}"/>
    <cellStyle name="Percent 6 2 2 3 4 3 3 3" xfId="42144" xr:uid="{00000000-0005-0000-0000-0000DEA40000}"/>
    <cellStyle name="Percent 6 2 2 3 4 3 3 4" xfId="42145" xr:uid="{00000000-0005-0000-0000-0000DFA40000}"/>
    <cellStyle name="Percent 6 2 2 3 4 3 4" xfId="42146" xr:uid="{00000000-0005-0000-0000-0000E0A40000}"/>
    <cellStyle name="Percent 6 2 2 3 4 3 5" xfId="42147" xr:uid="{00000000-0005-0000-0000-0000E1A40000}"/>
    <cellStyle name="Percent 6 2 2 3 4 3 6" xfId="42148" xr:uid="{00000000-0005-0000-0000-0000E2A40000}"/>
    <cellStyle name="Percent 6 2 2 3 4 4" xfId="42149" xr:uid="{00000000-0005-0000-0000-0000E3A40000}"/>
    <cellStyle name="Percent 6 2 2 3 4 4 2" xfId="42150" xr:uid="{00000000-0005-0000-0000-0000E4A40000}"/>
    <cellStyle name="Percent 6 2 2 3 4 4 3" xfId="42151" xr:uid="{00000000-0005-0000-0000-0000E5A40000}"/>
    <cellStyle name="Percent 6 2 2 3 4 4 4" xfId="42152" xr:uid="{00000000-0005-0000-0000-0000E6A40000}"/>
    <cellStyle name="Percent 6 2 2 3 4 5" xfId="42153" xr:uid="{00000000-0005-0000-0000-0000E7A40000}"/>
    <cellStyle name="Percent 6 2 2 3 4 5 2" xfId="42154" xr:uid="{00000000-0005-0000-0000-0000E8A40000}"/>
    <cellStyle name="Percent 6 2 2 3 4 5 3" xfId="42155" xr:uid="{00000000-0005-0000-0000-0000E9A40000}"/>
    <cellStyle name="Percent 6 2 2 3 4 5 4" xfId="42156" xr:uid="{00000000-0005-0000-0000-0000EAA40000}"/>
    <cellStyle name="Percent 6 2 2 3 4 6" xfId="42157" xr:uid="{00000000-0005-0000-0000-0000EBA40000}"/>
    <cellStyle name="Percent 6 2 2 3 4 7" xfId="42158" xr:uid="{00000000-0005-0000-0000-0000ECA40000}"/>
    <cellStyle name="Percent 6 2 2 3 4 8" xfId="42159" xr:uid="{00000000-0005-0000-0000-0000EDA40000}"/>
    <cellStyle name="Percent 6 2 2 3 5" xfId="42160" xr:uid="{00000000-0005-0000-0000-0000EEA40000}"/>
    <cellStyle name="Percent 6 2 2 3 5 2" xfId="42161" xr:uid="{00000000-0005-0000-0000-0000EFA40000}"/>
    <cellStyle name="Percent 6 2 2 3 5 2 2" xfId="42162" xr:uid="{00000000-0005-0000-0000-0000F0A40000}"/>
    <cellStyle name="Percent 6 2 2 3 5 2 2 2" xfId="42163" xr:uid="{00000000-0005-0000-0000-0000F1A40000}"/>
    <cellStyle name="Percent 6 2 2 3 5 2 2 3" xfId="42164" xr:uid="{00000000-0005-0000-0000-0000F2A40000}"/>
    <cellStyle name="Percent 6 2 2 3 5 2 2 4" xfId="42165" xr:uid="{00000000-0005-0000-0000-0000F3A40000}"/>
    <cellStyle name="Percent 6 2 2 3 5 2 3" xfId="42166" xr:uid="{00000000-0005-0000-0000-0000F4A40000}"/>
    <cellStyle name="Percent 6 2 2 3 5 2 3 2" xfId="42167" xr:uid="{00000000-0005-0000-0000-0000F5A40000}"/>
    <cellStyle name="Percent 6 2 2 3 5 2 3 3" xfId="42168" xr:uid="{00000000-0005-0000-0000-0000F6A40000}"/>
    <cellStyle name="Percent 6 2 2 3 5 2 3 4" xfId="42169" xr:uid="{00000000-0005-0000-0000-0000F7A40000}"/>
    <cellStyle name="Percent 6 2 2 3 5 2 4" xfId="42170" xr:uid="{00000000-0005-0000-0000-0000F8A40000}"/>
    <cellStyle name="Percent 6 2 2 3 5 2 5" xfId="42171" xr:uid="{00000000-0005-0000-0000-0000F9A40000}"/>
    <cellStyle name="Percent 6 2 2 3 5 2 6" xfId="42172" xr:uid="{00000000-0005-0000-0000-0000FAA40000}"/>
    <cellStyle name="Percent 6 2 2 3 5 3" xfId="42173" xr:uid="{00000000-0005-0000-0000-0000FBA40000}"/>
    <cellStyle name="Percent 6 2 2 3 5 3 2" xfId="42174" xr:uid="{00000000-0005-0000-0000-0000FCA40000}"/>
    <cellStyle name="Percent 6 2 2 3 5 3 2 2" xfId="42175" xr:uid="{00000000-0005-0000-0000-0000FDA40000}"/>
    <cellStyle name="Percent 6 2 2 3 5 3 2 3" xfId="42176" xr:uid="{00000000-0005-0000-0000-0000FEA40000}"/>
    <cellStyle name="Percent 6 2 2 3 5 3 2 4" xfId="42177" xr:uid="{00000000-0005-0000-0000-0000FFA40000}"/>
    <cellStyle name="Percent 6 2 2 3 5 3 3" xfId="42178" xr:uid="{00000000-0005-0000-0000-000000A50000}"/>
    <cellStyle name="Percent 6 2 2 3 5 3 3 2" xfId="42179" xr:uid="{00000000-0005-0000-0000-000001A50000}"/>
    <cellStyle name="Percent 6 2 2 3 5 3 3 3" xfId="42180" xr:uid="{00000000-0005-0000-0000-000002A50000}"/>
    <cellStyle name="Percent 6 2 2 3 5 3 3 4" xfId="42181" xr:uid="{00000000-0005-0000-0000-000003A50000}"/>
    <cellStyle name="Percent 6 2 2 3 5 3 4" xfId="42182" xr:uid="{00000000-0005-0000-0000-000004A50000}"/>
    <cellStyle name="Percent 6 2 2 3 5 3 5" xfId="42183" xr:uid="{00000000-0005-0000-0000-000005A50000}"/>
    <cellStyle name="Percent 6 2 2 3 5 3 6" xfId="42184" xr:uid="{00000000-0005-0000-0000-000006A50000}"/>
    <cellStyle name="Percent 6 2 2 3 5 4" xfId="42185" xr:uid="{00000000-0005-0000-0000-000007A50000}"/>
    <cellStyle name="Percent 6 2 2 3 5 4 2" xfId="42186" xr:uid="{00000000-0005-0000-0000-000008A50000}"/>
    <cellStyle name="Percent 6 2 2 3 5 4 3" xfId="42187" xr:uid="{00000000-0005-0000-0000-000009A50000}"/>
    <cellStyle name="Percent 6 2 2 3 5 4 4" xfId="42188" xr:uid="{00000000-0005-0000-0000-00000AA50000}"/>
    <cellStyle name="Percent 6 2 2 3 5 5" xfId="42189" xr:uid="{00000000-0005-0000-0000-00000BA50000}"/>
    <cellStyle name="Percent 6 2 2 3 5 5 2" xfId="42190" xr:uid="{00000000-0005-0000-0000-00000CA50000}"/>
    <cellStyle name="Percent 6 2 2 3 5 5 3" xfId="42191" xr:uid="{00000000-0005-0000-0000-00000DA50000}"/>
    <cellStyle name="Percent 6 2 2 3 5 5 4" xfId="42192" xr:uid="{00000000-0005-0000-0000-00000EA50000}"/>
    <cellStyle name="Percent 6 2 2 3 5 6" xfId="42193" xr:uid="{00000000-0005-0000-0000-00000FA50000}"/>
    <cellStyle name="Percent 6 2 2 3 5 7" xfId="42194" xr:uid="{00000000-0005-0000-0000-000010A50000}"/>
    <cellStyle name="Percent 6 2 2 3 5 8" xfId="42195" xr:uid="{00000000-0005-0000-0000-000011A50000}"/>
    <cellStyle name="Percent 6 2 2 3 6" xfId="42196" xr:uid="{00000000-0005-0000-0000-000012A50000}"/>
    <cellStyle name="Percent 6 2 2 3 6 2" xfId="42197" xr:uid="{00000000-0005-0000-0000-000013A50000}"/>
    <cellStyle name="Percent 6 2 2 3 6 2 2" xfId="42198" xr:uid="{00000000-0005-0000-0000-000014A50000}"/>
    <cellStyle name="Percent 6 2 2 3 6 2 3" xfId="42199" xr:uid="{00000000-0005-0000-0000-000015A50000}"/>
    <cellStyle name="Percent 6 2 2 3 6 2 4" xfId="42200" xr:uid="{00000000-0005-0000-0000-000016A50000}"/>
    <cellStyle name="Percent 6 2 2 3 6 3" xfId="42201" xr:uid="{00000000-0005-0000-0000-000017A50000}"/>
    <cellStyle name="Percent 6 2 2 3 6 3 2" xfId="42202" xr:uid="{00000000-0005-0000-0000-000018A50000}"/>
    <cellStyle name="Percent 6 2 2 3 6 3 3" xfId="42203" xr:uid="{00000000-0005-0000-0000-000019A50000}"/>
    <cellStyle name="Percent 6 2 2 3 6 3 4" xfId="42204" xr:uid="{00000000-0005-0000-0000-00001AA50000}"/>
    <cellStyle name="Percent 6 2 2 3 6 4" xfId="42205" xr:uid="{00000000-0005-0000-0000-00001BA50000}"/>
    <cellStyle name="Percent 6 2 2 3 6 5" xfId="42206" xr:uid="{00000000-0005-0000-0000-00001CA50000}"/>
    <cellStyle name="Percent 6 2 2 3 6 6" xfId="42207" xr:uid="{00000000-0005-0000-0000-00001DA50000}"/>
    <cellStyle name="Percent 6 2 2 3 7" xfId="42208" xr:uid="{00000000-0005-0000-0000-00001EA50000}"/>
    <cellStyle name="Percent 6 2 2 3 7 2" xfId="42209" xr:uid="{00000000-0005-0000-0000-00001FA50000}"/>
    <cellStyle name="Percent 6 2 2 3 7 2 2" xfId="42210" xr:uid="{00000000-0005-0000-0000-000020A50000}"/>
    <cellStyle name="Percent 6 2 2 3 7 2 3" xfId="42211" xr:uid="{00000000-0005-0000-0000-000021A50000}"/>
    <cellStyle name="Percent 6 2 2 3 7 2 4" xfId="42212" xr:uid="{00000000-0005-0000-0000-000022A50000}"/>
    <cellStyle name="Percent 6 2 2 3 7 3" xfId="42213" xr:uid="{00000000-0005-0000-0000-000023A50000}"/>
    <cellStyle name="Percent 6 2 2 3 7 3 2" xfId="42214" xr:uid="{00000000-0005-0000-0000-000024A50000}"/>
    <cellStyle name="Percent 6 2 2 3 7 3 3" xfId="42215" xr:uid="{00000000-0005-0000-0000-000025A50000}"/>
    <cellStyle name="Percent 6 2 2 3 7 3 4" xfId="42216" xr:uid="{00000000-0005-0000-0000-000026A50000}"/>
    <cellStyle name="Percent 6 2 2 3 7 4" xfId="42217" xr:uid="{00000000-0005-0000-0000-000027A50000}"/>
    <cellStyle name="Percent 6 2 2 3 7 5" xfId="42218" xr:uid="{00000000-0005-0000-0000-000028A50000}"/>
    <cellStyle name="Percent 6 2 2 3 7 6" xfId="42219" xr:uid="{00000000-0005-0000-0000-000029A50000}"/>
    <cellStyle name="Percent 6 2 2 3 8" xfId="42220" xr:uid="{00000000-0005-0000-0000-00002AA50000}"/>
    <cellStyle name="Percent 6 2 2 3 8 2" xfId="42221" xr:uid="{00000000-0005-0000-0000-00002BA50000}"/>
    <cellStyle name="Percent 6 2 2 3 8 3" xfId="42222" xr:uid="{00000000-0005-0000-0000-00002CA50000}"/>
    <cellStyle name="Percent 6 2 2 3 8 4" xfId="42223" xr:uid="{00000000-0005-0000-0000-00002DA50000}"/>
    <cellStyle name="Percent 6 2 2 3 9" xfId="42224" xr:uid="{00000000-0005-0000-0000-00002EA50000}"/>
    <cellStyle name="Percent 6 2 2 3 9 2" xfId="42225" xr:uid="{00000000-0005-0000-0000-00002FA50000}"/>
    <cellStyle name="Percent 6 2 2 3 9 3" xfId="42226" xr:uid="{00000000-0005-0000-0000-000030A50000}"/>
    <cellStyle name="Percent 6 2 2 3 9 4" xfId="42227" xr:uid="{00000000-0005-0000-0000-000031A50000}"/>
    <cellStyle name="Percent 6 2 2 4" xfId="42228" xr:uid="{00000000-0005-0000-0000-000032A50000}"/>
    <cellStyle name="Percent 6 2 2 4 10" xfId="42229" xr:uid="{00000000-0005-0000-0000-000033A50000}"/>
    <cellStyle name="Percent 6 2 2 4 2" xfId="42230" xr:uid="{00000000-0005-0000-0000-000034A50000}"/>
    <cellStyle name="Percent 6 2 2 4 2 2" xfId="42231" xr:uid="{00000000-0005-0000-0000-000035A50000}"/>
    <cellStyle name="Percent 6 2 2 4 2 2 2" xfId="42232" xr:uid="{00000000-0005-0000-0000-000036A50000}"/>
    <cellStyle name="Percent 6 2 2 4 2 2 2 2" xfId="42233" xr:uid="{00000000-0005-0000-0000-000037A50000}"/>
    <cellStyle name="Percent 6 2 2 4 2 2 2 3" xfId="42234" xr:uid="{00000000-0005-0000-0000-000038A50000}"/>
    <cellStyle name="Percent 6 2 2 4 2 2 2 4" xfId="42235" xr:uid="{00000000-0005-0000-0000-000039A50000}"/>
    <cellStyle name="Percent 6 2 2 4 2 2 3" xfId="42236" xr:uid="{00000000-0005-0000-0000-00003AA50000}"/>
    <cellStyle name="Percent 6 2 2 4 2 2 3 2" xfId="42237" xr:uid="{00000000-0005-0000-0000-00003BA50000}"/>
    <cellStyle name="Percent 6 2 2 4 2 2 3 3" xfId="42238" xr:uid="{00000000-0005-0000-0000-00003CA50000}"/>
    <cellStyle name="Percent 6 2 2 4 2 2 3 4" xfId="42239" xr:uid="{00000000-0005-0000-0000-00003DA50000}"/>
    <cellStyle name="Percent 6 2 2 4 2 2 4" xfId="42240" xr:uid="{00000000-0005-0000-0000-00003EA50000}"/>
    <cellStyle name="Percent 6 2 2 4 2 2 5" xfId="42241" xr:uid="{00000000-0005-0000-0000-00003FA50000}"/>
    <cellStyle name="Percent 6 2 2 4 2 2 6" xfId="42242" xr:uid="{00000000-0005-0000-0000-000040A50000}"/>
    <cellStyle name="Percent 6 2 2 4 2 3" xfId="42243" xr:uid="{00000000-0005-0000-0000-000041A50000}"/>
    <cellStyle name="Percent 6 2 2 4 2 3 2" xfId="42244" xr:uid="{00000000-0005-0000-0000-000042A50000}"/>
    <cellStyle name="Percent 6 2 2 4 2 3 2 2" xfId="42245" xr:uid="{00000000-0005-0000-0000-000043A50000}"/>
    <cellStyle name="Percent 6 2 2 4 2 3 2 3" xfId="42246" xr:uid="{00000000-0005-0000-0000-000044A50000}"/>
    <cellStyle name="Percent 6 2 2 4 2 3 2 4" xfId="42247" xr:uid="{00000000-0005-0000-0000-000045A50000}"/>
    <cellStyle name="Percent 6 2 2 4 2 3 3" xfId="42248" xr:uid="{00000000-0005-0000-0000-000046A50000}"/>
    <cellStyle name="Percent 6 2 2 4 2 3 3 2" xfId="42249" xr:uid="{00000000-0005-0000-0000-000047A50000}"/>
    <cellStyle name="Percent 6 2 2 4 2 3 3 3" xfId="42250" xr:uid="{00000000-0005-0000-0000-000048A50000}"/>
    <cellStyle name="Percent 6 2 2 4 2 3 3 4" xfId="42251" xr:uid="{00000000-0005-0000-0000-000049A50000}"/>
    <cellStyle name="Percent 6 2 2 4 2 3 4" xfId="42252" xr:uid="{00000000-0005-0000-0000-00004AA50000}"/>
    <cellStyle name="Percent 6 2 2 4 2 3 5" xfId="42253" xr:uid="{00000000-0005-0000-0000-00004BA50000}"/>
    <cellStyle name="Percent 6 2 2 4 2 3 6" xfId="42254" xr:uid="{00000000-0005-0000-0000-00004CA50000}"/>
    <cellStyle name="Percent 6 2 2 4 2 4" xfId="42255" xr:uid="{00000000-0005-0000-0000-00004DA50000}"/>
    <cellStyle name="Percent 6 2 2 4 2 4 2" xfId="42256" xr:uid="{00000000-0005-0000-0000-00004EA50000}"/>
    <cellStyle name="Percent 6 2 2 4 2 4 3" xfId="42257" xr:uid="{00000000-0005-0000-0000-00004FA50000}"/>
    <cellStyle name="Percent 6 2 2 4 2 4 4" xfId="42258" xr:uid="{00000000-0005-0000-0000-000050A50000}"/>
    <cellStyle name="Percent 6 2 2 4 2 5" xfId="42259" xr:uid="{00000000-0005-0000-0000-000051A50000}"/>
    <cellStyle name="Percent 6 2 2 4 2 5 2" xfId="42260" xr:uid="{00000000-0005-0000-0000-000052A50000}"/>
    <cellStyle name="Percent 6 2 2 4 2 5 3" xfId="42261" xr:uid="{00000000-0005-0000-0000-000053A50000}"/>
    <cellStyle name="Percent 6 2 2 4 2 5 4" xfId="42262" xr:uid="{00000000-0005-0000-0000-000054A50000}"/>
    <cellStyle name="Percent 6 2 2 4 2 6" xfId="42263" xr:uid="{00000000-0005-0000-0000-000055A50000}"/>
    <cellStyle name="Percent 6 2 2 4 2 7" xfId="42264" xr:uid="{00000000-0005-0000-0000-000056A50000}"/>
    <cellStyle name="Percent 6 2 2 4 2 8" xfId="42265" xr:uid="{00000000-0005-0000-0000-000057A50000}"/>
    <cellStyle name="Percent 6 2 2 4 3" xfId="42266" xr:uid="{00000000-0005-0000-0000-000058A50000}"/>
    <cellStyle name="Percent 6 2 2 4 3 2" xfId="42267" xr:uid="{00000000-0005-0000-0000-000059A50000}"/>
    <cellStyle name="Percent 6 2 2 4 3 2 2" xfId="42268" xr:uid="{00000000-0005-0000-0000-00005AA50000}"/>
    <cellStyle name="Percent 6 2 2 4 3 2 2 2" xfId="42269" xr:uid="{00000000-0005-0000-0000-00005BA50000}"/>
    <cellStyle name="Percent 6 2 2 4 3 2 2 3" xfId="42270" xr:uid="{00000000-0005-0000-0000-00005CA50000}"/>
    <cellStyle name="Percent 6 2 2 4 3 2 2 4" xfId="42271" xr:uid="{00000000-0005-0000-0000-00005DA50000}"/>
    <cellStyle name="Percent 6 2 2 4 3 2 3" xfId="42272" xr:uid="{00000000-0005-0000-0000-00005EA50000}"/>
    <cellStyle name="Percent 6 2 2 4 3 2 3 2" xfId="42273" xr:uid="{00000000-0005-0000-0000-00005FA50000}"/>
    <cellStyle name="Percent 6 2 2 4 3 2 3 3" xfId="42274" xr:uid="{00000000-0005-0000-0000-000060A50000}"/>
    <cellStyle name="Percent 6 2 2 4 3 2 3 4" xfId="42275" xr:uid="{00000000-0005-0000-0000-000061A50000}"/>
    <cellStyle name="Percent 6 2 2 4 3 2 4" xfId="42276" xr:uid="{00000000-0005-0000-0000-000062A50000}"/>
    <cellStyle name="Percent 6 2 2 4 3 2 5" xfId="42277" xr:uid="{00000000-0005-0000-0000-000063A50000}"/>
    <cellStyle name="Percent 6 2 2 4 3 2 6" xfId="42278" xr:uid="{00000000-0005-0000-0000-000064A50000}"/>
    <cellStyle name="Percent 6 2 2 4 3 3" xfId="42279" xr:uid="{00000000-0005-0000-0000-000065A50000}"/>
    <cellStyle name="Percent 6 2 2 4 3 3 2" xfId="42280" xr:uid="{00000000-0005-0000-0000-000066A50000}"/>
    <cellStyle name="Percent 6 2 2 4 3 3 2 2" xfId="42281" xr:uid="{00000000-0005-0000-0000-000067A50000}"/>
    <cellStyle name="Percent 6 2 2 4 3 3 2 3" xfId="42282" xr:uid="{00000000-0005-0000-0000-000068A50000}"/>
    <cellStyle name="Percent 6 2 2 4 3 3 2 4" xfId="42283" xr:uid="{00000000-0005-0000-0000-000069A50000}"/>
    <cellStyle name="Percent 6 2 2 4 3 3 3" xfId="42284" xr:uid="{00000000-0005-0000-0000-00006AA50000}"/>
    <cellStyle name="Percent 6 2 2 4 3 3 3 2" xfId="42285" xr:uid="{00000000-0005-0000-0000-00006BA50000}"/>
    <cellStyle name="Percent 6 2 2 4 3 3 3 3" xfId="42286" xr:uid="{00000000-0005-0000-0000-00006CA50000}"/>
    <cellStyle name="Percent 6 2 2 4 3 3 3 4" xfId="42287" xr:uid="{00000000-0005-0000-0000-00006DA50000}"/>
    <cellStyle name="Percent 6 2 2 4 3 3 4" xfId="42288" xr:uid="{00000000-0005-0000-0000-00006EA50000}"/>
    <cellStyle name="Percent 6 2 2 4 3 3 5" xfId="42289" xr:uid="{00000000-0005-0000-0000-00006FA50000}"/>
    <cellStyle name="Percent 6 2 2 4 3 3 6" xfId="42290" xr:uid="{00000000-0005-0000-0000-000070A50000}"/>
    <cellStyle name="Percent 6 2 2 4 3 4" xfId="42291" xr:uid="{00000000-0005-0000-0000-000071A50000}"/>
    <cellStyle name="Percent 6 2 2 4 3 4 2" xfId="42292" xr:uid="{00000000-0005-0000-0000-000072A50000}"/>
    <cellStyle name="Percent 6 2 2 4 3 4 3" xfId="42293" xr:uid="{00000000-0005-0000-0000-000073A50000}"/>
    <cellStyle name="Percent 6 2 2 4 3 4 4" xfId="42294" xr:uid="{00000000-0005-0000-0000-000074A50000}"/>
    <cellStyle name="Percent 6 2 2 4 3 5" xfId="42295" xr:uid="{00000000-0005-0000-0000-000075A50000}"/>
    <cellStyle name="Percent 6 2 2 4 3 5 2" xfId="42296" xr:uid="{00000000-0005-0000-0000-000076A50000}"/>
    <cellStyle name="Percent 6 2 2 4 3 5 3" xfId="42297" xr:uid="{00000000-0005-0000-0000-000077A50000}"/>
    <cellStyle name="Percent 6 2 2 4 3 5 4" xfId="42298" xr:uid="{00000000-0005-0000-0000-000078A50000}"/>
    <cellStyle name="Percent 6 2 2 4 3 6" xfId="42299" xr:uid="{00000000-0005-0000-0000-000079A50000}"/>
    <cellStyle name="Percent 6 2 2 4 3 7" xfId="42300" xr:uid="{00000000-0005-0000-0000-00007AA50000}"/>
    <cellStyle name="Percent 6 2 2 4 3 8" xfId="42301" xr:uid="{00000000-0005-0000-0000-00007BA50000}"/>
    <cellStyle name="Percent 6 2 2 4 4" xfId="42302" xr:uid="{00000000-0005-0000-0000-00007CA50000}"/>
    <cellStyle name="Percent 6 2 2 4 4 2" xfId="42303" xr:uid="{00000000-0005-0000-0000-00007DA50000}"/>
    <cellStyle name="Percent 6 2 2 4 4 2 2" xfId="42304" xr:uid="{00000000-0005-0000-0000-00007EA50000}"/>
    <cellStyle name="Percent 6 2 2 4 4 2 3" xfId="42305" xr:uid="{00000000-0005-0000-0000-00007FA50000}"/>
    <cellStyle name="Percent 6 2 2 4 4 2 4" xfId="42306" xr:uid="{00000000-0005-0000-0000-000080A50000}"/>
    <cellStyle name="Percent 6 2 2 4 4 3" xfId="42307" xr:uid="{00000000-0005-0000-0000-000081A50000}"/>
    <cellStyle name="Percent 6 2 2 4 4 3 2" xfId="42308" xr:uid="{00000000-0005-0000-0000-000082A50000}"/>
    <cellStyle name="Percent 6 2 2 4 4 3 3" xfId="42309" xr:uid="{00000000-0005-0000-0000-000083A50000}"/>
    <cellStyle name="Percent 6 2 2 4 4 3 4" xfId="42310" xr:uid="{00000000-0005-0000-0000-000084A50000}"/>
    <cellStyle name="Percent 6 2 2 4 4 4" xfId="42311" xr:uid="{00000000-0005-0000-0000-000085A50000}"/>
    <cellStyle name="Percent 6 2 2 4 4 5" xfId="42312" xr:uid="{00000000-0005-0000-0000-000086A50000}"/>
    <cellStyle name="Percent 6 2 2 4 4 6" xfId="42313" xr:uid="{00000000-0005-0000-0000-000087A50000}"/>
    <cellStyle name="Percent 6 2 2 4 5" xfId="42314" xr:uid="{00000000-0005-0000-0000-000088A50000}"/>
    <cellStyle name="Percent 6 2 2 4 5 2" xfId="42315" xr:uid="{00000000-0005-0000-0000-000089A50000}"/>
    <cellStyle name="Percent 6 2 2 4 5 2 2" xfId="42316" xr:uid="{00000000-0005-0000-0000-00008AA50000}"/>
    <cellStyle name="Percent 6 2 2 4 5 2 3" xfId="42317" xr:uid="{00000000-0005-0000-0000-00008BA50000}"/>
    <cellStyle name="Percent 6 2 2 4 5 2 4" xfId="42318" xr:uid="{00000000-0005-0000-0000-00008CA50000}"/>
    <cellStyle name="Percent 6 2 2 4 5 3" xfId="42319" xr:uid="{00000000-0005-0000-0000-00008DA50000}"/>
    <cellStyle name="Percent 6 2 2 4 5 3 2" xfId="42320" xr:uid="{00000000-0005-0000-0000-00008EA50000}"/>
    <cellStyle name="Percent 6 2 2 4 5 3 3" xfId="42321" xr:uid="{00000000-0005-0000-0000-00008FA50000}"/>
    <cellStyle name="Percent 6 2 2 4 5 3 4" xfId="42322" xr:uid="{00000000-0005-0000-0000-000090A50000}"/>
    <cellStyle name="Percent 6 2 2 4 5 4" xfId="42323" xr:uid="{00000000-0005-0000-0000-000091A50000}"/>
    <cellStyle name="Percent 6 2 2 4 5 5" xfId="42324" xr:uid="{00000000-0005-0000-0000-000092A50000}"/>
    <cellStyle name="Percent 6 2 2 4 5 6" xfId="42325" xr:uid="{00000000-0005-0000-0000-000093A50000}"/>
    <cellStyle name="Percent 6 2 2 4 6" xfId="42326" xr:uid="{00000000-0005-0000-0000-000094A50000}"/>
    <cellStyle name="Percent 6 2 2 4 6 2" xfId="42327" xr:uid="{00000000-0005-0000-0000-000095A50000}"/>
    <cellStyle name="Percent 6 2 2 4 6 3" xfId="42328" xr:uid="{00000000-0005-0000-0000-000096A50000}"/>
    <cellStyle name="Percent 6 2 2 4 6 4" xfId="42329" xr:uid="{00000000-0005-0000-0000-000097A50000}"/>
    <cellStyle name="Percent 6 2 2 4 7" xfId="42330" xr:uid="{00000000-0005-0000-0000-000098A50000}"/>
    <cellStyle name="Percent 6 2 2 4 7 2" xfId="42331" xr:uid="{00000000-0005-0000-0000-000099A50000}"/>
    <cellStyle name="Percent 6 2 2 4 7 3" xfId="42332" xr:uid="{00000000-0005-0000-0000-00009AA50000}"/>
    <cellStyle name="Percent 6 2 2 4 7 4" xfId="42333" xr:uid="{00000000-0005-0000-0000-00009BA50000}"/>
    <cellStyle name="Percent 6 2 2 4 8" xfId="42334" xr:uid="{00000000-0005-0000-0000-00009CA50000}"/>
    <cellStyle name="Percent 6 2 2 4 9" xfId="42335" xr:uid="{00000000-0005-0000-0000-00009DA50000}"/>
    <cellStyle name="Percent 6 2 2 5" xfId="42336" xr:uid="{00000000-0005-0000-0000-00009EA50000}"/>
    <cellStyle name="Percent 6 2 2 5 2" xfId="42337" xr:uid="{00000000-0005-0000-0000-00009FA50000}"/>
    <cellStyle name="Percent 6 2 2 5 2 2" xfId="42338" xr:uid="{00000000-0005-0000-0000-0000A0A50000}"/>
    <cellStyle name="Percent 6 2 2 5 2 2 2" xfId="42339" xr:uid="{00000000-0005-0000-0000-0000A1A50000}"/>
    <cellStyle name="Percent 6 2 2 5 2 2 3" xfId="42340" xr:uid="{00000000-0005-0000-0000-0000A2A50000}"/>
    <cellStyle name="Percent 6 2 2 5 2 2 4" xfId="42341" xr:uid="{00000000-0005-0000-0000-0000A3A50000}"/>
    <cellStyle name="Percent 6 2 2 5 2 3" xfId="42342" xr:uid="{00000000-0005-0000-0000-0000A4A50000}"/>
    <cellStyle name="Percent 6 2 2 5 2 3 2" xfId="42343" xr:uid="{00000000-0005-0000-0000-0000A5A50000}"/>
    <cellStyle name="Percent 6 2 2 5 2 3 3" xfId="42344" xr:uid="{00000000-0005-0000-0000-0000A6A50000}"/>
    <cellStyle name="Percent 6 2 2 5 2 3 4" xfId="42345" xr:uid="{00000000-0005-0000-0000-0000A7A50000}"/>
    <cellStyle name="Percent 6 2 2 5 2 4" xfId="42346" xr:uid="{00000000-0005-0000-0000-0000A8A50000}"/>
    <cellStyle name="Percent 6 2 2 5 2 5" xfId="42347" xr:uid="{00000000-0005-0000-0000-0000A9A50000}"/>
    <cellStyle name="Percent 6 2 2 5 2 6" xfId="42348" xr:uid="{00000000-0005-0000-0000-0000AAA50000}"/>
    <cellStyle name="Percent 6 2 2 5 3" xfId="42349" xr:uid="{00000000-0005-0000-0000-0000ABA50000}"/>
    <cellStyle name="Percent 6 2 2 5 3 2" xfId="42350" xr:uid="{00000000-0005-0000-0000-0000ACA50000}"/>
    <cellStyle name="Percent 6 2 2 5 3 2 2" xfId="42351" xr:uid="{00000000-0005-0000-0000-0000ADA50000}"/>
    <cellStyle name="Percent 6 2 2 5 3 2 3" xfId="42352" xr:uid="{00000000-0005-0000-0000-0000AEA50000}"/>
    <cellStyle name="Percent 6 2 2 5 3 2 4" xfId="42353" xr:uid="{00000000-0005-0000-0000-0000AFA50000}"/>
    <cellStyle name="Percent 6 2 2 5 3 3" xfId="42354" xr:uid="{00000000-0005-0000-0000-0000B0A50000}"/>
    <cellStyle name="Percent 6 2 2 5 3 3 2" xfId="42355" xr:uid="{00000000-0005-0000-0000-0000B1A50000}"/>
    <cellStyle name="Percent 6 2 2 5 3 3 3" xfId="42356" xr:uid="{00000000-0005-0000-0000-0000B2A50000}"/>
    <cellStyle name="Percent 6 2 2 5 3 3 4" xfId="42357" xr:uid="{00000000-0005-0000-0000-0000B3A50000}"/>
    <cellStyle name="Percent 6 2 2 5 3 4" xfId="42358" xr:uid="{00000000-0005-0000-0000-0000B4A50000}"/>
    <cellStyle name="Percent 6 2 2 5 3 5" xfId="42359" xr:uid="{00000000-0005-0000-0000-0000B5A50000}"/>
    <cellStyle name="Percent 6 2 2 5 3 6" xfId="42360" xr:uid="{00000000-0005-0000-0000-0000B6A50000}"/>
    <cellStyle name="Percent 6 2 2 5 4" xfId="42361" xr:uid="{00000000-0005-0000-0000-0000B7A50000}"/>
    <cellStyle name="Percent 6 2 2 5 4 2" xfId="42362" xr:uid="{00000000-0005-0000-0000-0000B8A50000}"/>
    <cellStyle name="Percent 6 2 2 5 4 3" xfId="42363" xr:uid="{00000000-0005-0000-0000-0000B9A50000}"/>
    <cellStyle name="Percent 6 2 2 5 4 4" xfId="42364" xr:uid="{00000000-0005-0000-0000-0000BAA50000}"/>
    <cellStyle name="Percent 6 2 2 5 5" xfId="42365" xr:uid="{00000000-0005-0000-0000-0000BBA50000}"/>
    <cellStyle name="Percent 6 2 2 5 5 2" xfId="42366" xr:uid="{00000000-0005-0000-0000-0000BCA50000}"/>
    <cellStyle name="Percent 6 2 2 5 5 3" xfId="42367" xr:uid="{00000000-0005-0000-0000-0000BDA50000}"/>
    <cellStyle name="Percent 6 2 2 5 5 4" xfId="42368" xr:uid="{00000000-0005-0000-0000-0000BEA50000}"/>
    <cellStyle name="Percent 6 2 2 5 6" xfId="42369" xr:uid="{00000000-0005-0000-0000-0000BFA50000}"/>
    <cellStyle name="Percent 6 2 2 5 7" xfId="42370" xr:uid="{00000000-0005-0000-0000-0000C0A50000}"/>
    <cellStyle name="Percent 6 2 2 5 8" xfId="42371" xr:uid="{00000000-0005-0000-0000-0000C1A50000}"/>
    <cellStyle name="Percent 6 2 2 6" xfId="42372" xr:uid="{00000000-0005-0000-0000-0000C2A50000}"/>
    <cellStyle name="Percent 6 2 2 6 2" xfId="42373" xr:uid="{00000000-0005-0000-0000-0000C3A50000}"/>
    <cellStyle name="Percent 6 2 2 6 2 2" xfId="42374" xr:uid="{00000000-0005-0000-0000-0000C4A50000}"/>
    <cellStyle name="Percent 6 2 2 6 2 2 2" xfId="42375" xr:uid="{00000000-0005-0000-0000-0000C5A50000}"/>
    <cellStyle name="Percent 6 2 2 6 2 2 3" xfId="42376" xr:uid="{00000000-0005-0000-0000-0000C6A50000}"/>
    <cellStyle name="Percent 6 2 2 6 2 2 4" xfId="42377" xr:uid="{00000000-0005-0000-0000-0000C7A50000}"/>
    <cellStyle name="Percent 6 2 2 6 2 3" xfId="42378" xr:uid="{00000000-0005-0000-0000-0000C8A50000}"/>
    <cellStyle name="Percent 6 2 2 6 2 3 2" xfId="42379" xr:uid="{00000000-0005-0000-0000-0000C9A50000}"/>
    <cellStyle name="Percent 6 2 2 6 2 3 3" xfId="42380" xr:uid="{00000000-0005-0000-0000-0000CAA50000}"/>
    <cellStyle name="Percent 6 2 2 6 2 3 4" xfId="42381" xr:uid="{00000000-0005-0000-0000-0000CBA50000}"/>
    <cellStyle name="Percent 6 2 2 6 2 4" xfId="42382" xr:uid="{00000000-0005-0000-0000-0000CCA50000}"/>
    <cellStyle name="Percent 6 2 2 6 2 5" xfId="42383" xr:uid="{00000000-0005-0000-0000-0000CDA50000}"/>
    <cellStyle name="Percent 6 2 2 6 2 6" xfId="42384" xr:uid="{00000000-0005-0000-0000-0000CEA50000}"/>
    <cellStyle name="Percent 6 2 2 6 3" xfId="42385" xr:uid="{00000000-0005-0000-0000-0000CFA50000}"/>
    <cellStyle name="Percent 6 2 2 6 3 2" xfId="42386" xr:uid="{00000000-0005-0000-0000-0000D0A50000}"/>
    <cellStyle name="Percent 6 2 2 6 3 2 2" xfId="42387" xr:uid="{00000000-0005-0000-0000-0000D1A50000}"/>
    <cellStyle name="Percent 6 2 2 6 3 2 3" xfId="42388" xr:uid="{00000000-0005-0000-0000-0000D2A50000}"/>
    <cellStyle name="Percent 6 2 2 6 3 2 4" xfId="42389" xr:uid="{00000000-0005-0000-0000-0000D3A50000}"/>
    <cellStyle name="Percent 6 2 2 6 3 3" xfId="42390" xr:uid="{00000000-0005-0000-0000-0000D4A50000}"/>
    <cellStyle name="Percent 6 2 2 6 3 3 2" xfId="42391" xr:uid="{00000000-0005-0000-0000-0000D5A50000}"/>
    <cellStyle name="Percent 6 2 2 6 3 3 3" xfId="42392" xr:uid="{00000000-0005-0000-0000-0000D6A50000}"/>
    <cellStyle name="Percent 6 2 2 6 3 3 4" xfId="42393" xr:uid="{00000000-0005-0000-0000-0000D7A50000}"/>
    <cellStyle name="Percent 6 2 2 6 3 4" xfId="42394" xr:uid="{00000000-0005-0000-0000-0000D8A50000}"/>
    <cellStyle name="Percent 6 2 2 6 3 5" xfId="42395" xr:uid="{00000000-0005-0000-0000-0000D9A50000}"/>
    <cellStyle name="Percent 6 2 2 6 3 6" xfId="42396" xr:uid="{00000000-0005-0000-0000-0000DAA50000}"/>
    <cellStyle name="Percent 6 2 2 6 4" xfId="42397" xr:uid="{00000000-0005-0000-0000-0000DBA50000}"/>
    <cellStyle name="Percent 6 2 2 6 4 2" xfId="42398" xr:uid="{00000000-0005-0000-0000-0000DCA50000}"/>
    <cellStyle name="Percent 6 2 2 6 4 3" xfId="42399" xr:uid="{00000000-0005-0000-0000-0000DDA50000}"/>
    <cellStyle name="Percent 6 2 2 6 4 4" xfId="42400" xr:uid="{00000000-0005-0000-0000-0000DEA50000}"/>
    <cellStyle name="Percent 6 2 2 6 5" xfId="42401" xr:uid="{00000000-0005-0000-0000-0000DFA50000}"/>
    <cellStyle name="Percent 6 2 2 6 5 2" xfId="42402" xr:uid="{00000000-0005-0000-0000-0000E0A50000}"/>
    <cellStyle name="Percent 6 2 2 6 5 3" xfId="42403" xr:uid="{00000000-0005-0000-0000-0000E1A50000}"/>
    <cellStyle name="Percent 6 2 2 6 5 4" xfId="42404" xr:uid="{00000000-0005-0000-0000-0000E2A50000}"/>
    <cellStyle name="Percent 6 2 2 6 6" xfId="42405" xr:uid="{00000000-0005-0000-0000-0000E3A50000}"/>
    <cellStyle name="Percent 6 2 2 6 7" xfId="42406" xr:uid="{00000000-0005-0000-0000-0000E4A50000}"/>
    <cellStyle name="Percent 6 2 2 6 8" xfId="42407" xr:uid="{00000000-0005-0000-0000-0000E5A50000}"/>
    <cellStyle name="Percent 6 2 2 7" xfId="42408" xr:uid="{00000000-0005-0000-0000-0000E6A50000}"/>
    <cellStyle name="Percent 6 2 2 7 2" xfId="42409" xr:uid="{00000000-0005-0000-0000-0000E7A50000}"/>
    <cellStyle name="Percent 6 2 2 7 2 2" xfId="42410" xr:uid="{00000000-0005-0000-0000-0000E8A50000}"/>
    <cellStyle name="Percent 6 2 2 7 2 2 2" xfId="42411" xr:uid="{00000000-0005-0000-0000-0000E9A50000}"/>
    <cellStyle name="Percent 6 2 2 7 2 2 3" xfId="42412" xr:uid="{00000000-0005-0000-0000-0000EAA50000}"/>
    <cellStyle name="Percent 6 2 2 7 2 2 4" xfId="42413" xr:uid="{00000000-0005-0000-0000-0000EBA50000}"/>
    <cellStyle name="Percent 6 2 2 7 2 3" xfId="42414" xr:uid="{00000000-0005-0000-0000-0000ECA50000}"/>
    <cellStyle name="Percent 6 2 2 7 2 3 2" xfId="42415" xr:uid="{00000000-0005-0000-0000-0000EDA50000}"/>
    <cellStyle name="Percent 6 2 2 7 2 3 3" xfId="42416" xr:uid="{00000000-0005-0000-0000-0000EEA50000}"/>
    <cellStyle name="Percent 6 2 2 7 2 3 4" xfId="42417" xr:uid="{00000000-0005-0000-0000-0000EFA50000}"/>
    <cellStyle name="Percent 6 2 2 7 2 4" xfId="42418" xr:uid="{00000000-0005-0000-0000-0000F0A50000}"/>
    <cellStyle name="Percent 6 2 2 7 2 5" xfId="42419" xr:uid="{00000000-0005-0000-0000-0000F1A50000}"/>
    <cellStyle name="Percent 6 2 2 7 2 6" xfId="42420" xr:uid="{00000000-0005-0000-0000-0000F2A50000}"/>
    <cellStyle name="Percent 6 2 2 7 3" xfId="42421" xr:uid="{00000000-0005-0000-0000-0000F3A50000}"/>
    <cellStyle name="Percent 6 2 2 7 3 2" xfId="42422" xr:uid="{00000000-0005-0000-0000-0000F4A50000}"/>
    <cellStyle name="Percent 6 2 2 7 3 2 2" xfId="42423" xr:uid="{00000000-0005-0000-0000-0000F5A50000}"/>
    <cellStyle name="Percent 6 2 2 7 3 2 3" xfId="42424" xr:uid="{00000000-0005-0000-0000-0000F6A50000}"/>
    <cellStyle name="Percent 6 2 2 7 3 2 4" xfId="42425" xr:uid="{00000000-0005-0000-0000-0000F7A50000}"/>
    <cellStyle name="Percent 6 2 2 7 3 3" xfId="42426" xr:uid="{00000000-0005-0000-0000-0000F8A50000}"/>
    <cellStyle name="Percent 6 2 2 7 3 3 2" xfId="42427" xr:uid="{00000000-0005-0000-0000-0000F9A50000}"/>
    <cellStyle name="Percent 6 2 2 7 3 3 3" xfId="42428" xr:uid="{00000000-0005-0000-0000-0000FAA50000}"/>
    <cellStyle name="Percent 6 2 2 7 3 3 4" xfId="42429" xr:uid="{00000000-0005-0000-0000-0000FBA50000}"/>
    <cellStyle name="Percent 6 2 2 7 3 4" xfId="42430" xr:uid="{00000000-0005-0000-0000-0000FCA50000}"/>
    <cellStyle name="Percent 6 2 2 7 3 5" xfId="42431" xr:uid="{00000000-0005-0000-0000-0000FDA50000}"/>
    <cellStyle name="Percent 6 2 2 7 3 6" xfId="42432" xr:uid="{00000000-0005-0000-0000-0000FEA50000}"/>
    <cellStyle name="Percent 6 2 2 7 4" xfId="42433" xr:uid="{00000000-0005-0000-0000-0000FFA50000}"/>
    <cellStyle name="Percent 6 2 2 7 4 2" xfId="42434" xr:uid="{00000000-0005-0000-0000-000000A60000}"/>
    <cellStyle name="Percent 6 2 2 7 4 3" xfId="42435" xr:uid="{00000000-0005-0000-0000-000001A60000}"/>
    <cellStyle name="Percent 6 2 2 7 4 4" xfId="42436" xr:uid="{00000000-0005-0000-0000-000002A60000}"/>
    <cellStyle name="Percent 6 2 2 7 5" xfId="42437" xr:uid="{00000000-0005-0000-0000-000003A60000}"/>
    <cellStyle name="Percent 6 2 2 7 5 2" xfId="42438" xr:uid="{00000000-0005-0000-0000-000004A60000}"/>
    <cellStyle name="Percent 6 2 2 7 5 3" xfId="42439" xr:uid="{00000000-0005-0000-0000-000005A60000}"/>
    <cellStyle name="Percent 6 2 2 7 5 4" xfId="42440" xr:uid="{00000000-0005-0000-0000-000006A60000}"/>
    <cellStyle name="Percent 6 2 2 7 6" xfId="42441" xr:uid="{00000000-0005-0000-0000-000007A60000}"/>
    <cellStyle name="Percent 6 2 2 7 7" xfId="42442" xr:uid="{00000000-0005-0000-0000-000008A60000}"/>
    <cellStyle name="Percent 6 2 2 7 8" xfId="42443" xr:uid="{00000000-0005-0000-0000-000009A60000}"/>
    <cellStyle name="Percent 6 2 2 8" xfId="42444" xr:uid="{00000000-0005-0000-0000-00000AA60000}"/>
    <cellStyle name="Percent 6 2 2 8 2" xfId="42445" xr:uid="{00000000-0005-0000-0000-00000BA60000}"/>
    <cellStyle name="Percent 6 2 2 8 2 2" xfId="42446" xr:uid="{00000000-0005-0000-0000-00000CA60000}"/>
    <cellStyle name="Percent 6 2 2 8 2 3" xfId="42447" xr:uid="{00000000-0005-0000-0000-00000DA60000}"/>
    <cellStyle name="Percent 6 2 2 8 2 4" xfId="42448" xr:uid="{00000000-0005-0000-0000-00000EA60000}"/>
    <cellStyle name="Percent 6 2 2 8 3" xfId="42449" xr:uid="{00000000-0005-0000-0000-00000FA60000}"/>
    <cellStyle name="Percent 6 2 2 8 3 2" xfId="42450" xr:uid="{00000000-0005-0000-0000-000010A60000}"/>
    <cellStyle name="Percent 6 2 2 8 3 3" xfId="42451" xr:uid="{00000000-0005-0000-0000-000011A60000}"/>
    <cellStyle name="Percent 6 2 2 8 3 4" xfId="42452" xr:uid="{00000000-0005-0000-0000-000012A60000}"/>
    <cellStyle name="Percent 6 2 2 8 4" xfId="42453" xr:uid="{00000000-0005-0000-0000-000013A60000}"/>
    <cellStyle name="Percent 6 2 2 8 5" xfId="42454" xr:uid="{00000000-0005-0000-0000-000014A60000}"/>
    <cellStyle name="Percent 6 2 2 8 6" xfId="42455" xr:uid="{00000000-0005-0000-0000-000015A60000}"/>
    <cellStyle name="Percent 6 2 2 9" xfId="42456" xr:uid="{00000000-0005-0000-0000-000016A60000}"/>
    <cellStyle name="Percent 6 2 2 9 2" xfId="42457" xr:uid="{00000000-0005-0000-0000-000017A60000}"/>
    <cellStyle name="Percent 6 2 2 9 2 2" xfId="42458" xr:uid="{00000000-0005-0000-0000-000018A60000}"/>
    <cellStyle name="Percent 6 2 2 9 2 3" xfId="42459" xr:uid="{00000000-0005-0000-0000-000019A60000}"/>
    <cellStyle name="Percent 6 2 2 9 2 4" xfId="42460" xr:uid="{00000000-0005-0000-0000-00001AA60000}"/>
    <cellStyle name="Percent 6 2 2 9 3" xfId="42461" xr:uid="{00000000-0005-0000-0000-00001BA60000}"/>
    <cellStyle name="Percent 6 2 2 9 3 2" xfId="42462" xr:uid="{00000000-0005-0000-0000-00001CA60000}"/>
    <cellStyle name="Percent 6 2 2 9 3 3" xfId="42463" xr:uid="{00000000-0005-0000-0000-00001DA60000}"/>
    <cellStyle name="Percent 6 2 2 9 3 4" xfId="42464" xr:uid="{00000000-0005-0000-0000-00001EA60000}"/>
    <cellStyle name="Percent 6 2 2 9 4" xfId="42465" xr:uid="{00000000-0005-0000-0000-00001FA60000}"/>
    <cellStyle name="Percent 6 2 2 9 5" xfId="42466" xr:uid="{00000000-0005-0000-0000-000020A60000}"/>
    <cellStyle name="Percent 6 2 2 9 6" xfId="42467" xr:uid="{00000000-0005-0000-0000-000021A60000}"/>
    <cellStyle name="Percent 6 2 3" xfId="42468" xr:uid="{00000000-0005-0000-0000-000022A60000}"/>
    <cellStyle name="Percent 6 2 3 10" xfId="42469" xr:uid="{00000000-0005-0000-0000-000023A60000}"/>
    <cellStyle name="Percent 6 2 3 10 2" xfId="42470" xr:uid="{00000000-0005-0000-0000-000024A60000}"/>
    <cellStyle name="Percent 6 2 3 10 3" xfId="42471" xr:uid="{00000000-0005-0000-0000-000025A60000}"/>
    <cellStyle name="Percent 6 2 3 10 4" xfId="42472" xr:uid="{00000000-0005-0000-0000-000026A60000}"/>
    <cellStyle name="Percent 6 2 3 11" xfId="42473" xr:uid="{00000000-0005-0000-0000-000027A60000}"/>
    <cellStyle name="Percent 6 2 3 11 2" xfId="42474" xr:uid="{00000000-0005-0000-0000-000028A60000}"/>
    <cellStyle name="Percent 6 2 3 11 3" xfId="42475" xr:uid="{00000000-0005-0000-0000-000029A60000}"/>
    <cellStyle name="Percent 6 2 3 11 4" xfId="42476" xr:uid="{00000000-0005-0000-0000-00002AA60000}"/>
    <cellStyle name="Percent 6 2 3 12" xfId="42477" xr:uid="{00000000-0005-0000-0000-00002BA60000}"/>
    <cellStyle name="Percent 6 2 3 13" xfId="42478" xr:uid="{00000000-0005-0000-0000-00002CA60000}"/>
    <cellStyle name="Percent 6 2 3 14" xfId="42479" xr:uid="{00000000-0005-0000-0000-00002DA60000}"/>
    <cellStyle name="Percent 6 2 3 15" xfId="42480" xr:uid="{00000000-0005-0000-0000-00002EA60000}"/>
    <cellStyle name="Percent 6 2 3 16" xfId="42481" xr:uid="{00000000-0005-0000-0000-00002FA60000}"/>
    <cellStyle name="Percent 6 2 3 2" xfId="42482" xr:uid="{00000000-0005-0000-0000-000030A60000}"/>
    <cellStyle name="Percent 6 2 3 2 10" xfId="42483" xr:uid="{00000000-0005-0000-0000-000031A60000}"/>
    <cellStyle name="Percent 6 2 3 2 11" xfId="42484" xr:uid="{00000000-0005-0000-0000-000032A60000}"/>
    <cellStyle name="Percent 6 2 3 2 12" xfId="42485" xr:uid="{00000000-0005-0000-0000-000033A60000}"/>
    <cellStyle name="Percent 6 2 3 2 2" xfId="42486" xr:uid="{00000000-0005-0000-0000-000034A60000}"/>
    <cellStyle name="Percent 6 2 3 2 2 10" xfId="42487" xr:uid="{00000000-0005-0000-0000-000035A60000}"/>
    <cellStyle name="Percent 6 2 3 2 2 2" xfId="42488" xr:uid="{00000000-0005-0000-0000-000036A60000}"/>
    <cellStyle name="Percent 6 2 3 2 2 2 2" xfId="42489" xr:uid="{00000000-0005-0000-0000-000037A60000}"/>
    <cellStyle name="Percent 6 2 3 2 2 2 2 2" xfId="42490" xr:uid="{00000000-0005-0000-0000-000038A60000}"/>
    <cellStyle name="Percent 6 2 3 2 2 2 2 2 2" xfId="42491" xr:uid="{00000000-0005-0000-0000-000039A60000}"/>
    <cellStyle name="Percent 6 2 3 2 2 2 2 2 3" xfId="42492" xr:uid="{00000000-0005-0000-0000-00003AA60000}"/>
    <cellStyle name="Percent 6 2 3 2 2 2 2 2 4" xfId="42493" xr:uid="{00000000-0005-0000-0000-00003BA60000}"/>
    <cellStyle name="Percent 6 2 3 2 2 2 2 3" xfId="42494" xr:uid="{00000000-0005-0000-0000-00003CA60000}"/>
    <cellStyle name="Percent 6 2 3 2 2 2 2 3 2" xfId="42495" xr:uid="{00000000-0005-0000-0000-00003DA60000}"/>
    <cellStyle name="Percent 6 2 3 2 2 2 2 3 3" xfId="42496" xr:uid="{00000000-0005-0000-0000-00003EA60000}"/>
    <cellStyle name="Percent 6 2 3 2 2 2 2 3 4" xfId="42497" xr:uid="{00000000-0005-0000-0000-00003FA60000}"/>
    <cellStyle name="Percent 6 2 3 2 2 2 2 4" xfId="42498" xr:uid="{00000000-0005-0000-0000-000040A60000}"/>
    <cellStyle name="Percent 6 2 3 2 2 2 2 5" xfId="42499" xr:uid="{00000000-0005-0000-0000-000041A60000}"/>
    <cellStyle name="Percent 6 2 3 2 2 2 2 6" xfId="42500" xr:uid="{00000000-0005-0000-0000-000042A60000}"/>
    <cellStyle name="Percent 6 2 3 2 2 2 3" xfId="42501" xr:uid="{00000000-0005-0000-0000-000043A60000}"/>
    <cellStyle name="Percent 6 2 3 2 2 2 3 2" xfId="42502" xr:uid="{00000000-0005-0000-0000-000044A60000}"/>
    <cellStyle name="Percent 6 2 3 2 2 2 3 2 2" xfId="42503" xr:uid="{00000000-0005-0000-0000-000045A60000}"/>
    <cellStyle name="Percent 6 2 3 2 2 2 3 2 3" xfId="42504" xr:uid="{00000000-0005-0000-0000-000046A60000}"/>
    <cellStyle name="Percent 6 2 3 2 2 2 3 2 4" xfId="42505" xr:uid="{00000000-0005-0000-0000-000047A60000}"/>
    <cellStyle name="Percent 6 2 3 2 2 2 3 3" xfId="42506" xr:uid="{00000000-0005-0000-0000-000048A60000}"/>
    <cellStyle name="Percent 6 2 3 2 2 2 3 3 2" xfId="42507" xr:uid="{00000000-0005-0000-0000-000049A60000}"/>
    <cellStyle name="Percent 6 2 3 2 2 2 3 3 3" xfId="42508" xr:uid="{00000000-0005-0000-0000-00004AA60000}"/>
    <cellStyle name="Percent 6 2 3 2 2 2 3 3 4" xfId="42509" xr:uid="{00000000-0005-0000-0000-00004BA60000}"/>
    <cellStyle name="Percent 6 2 3 2 2 2 3 4" xfId="42510" xr:uid="{00000000-0005-0000-0000-00004CA60000}"/>
    <cellStyle name="Percent 6 2 3 2 2 2 3 5" xfId="42511" xr:uid="{00000000-0005-0000-0000-00004DA60000}"/>
    <cellStyle name="Percent 6 2 3 2 2 2 3 6" xfId="42512" xr:uid="{00000000-0005-0000-0000-00004EA60000}"/>
    <cellStyle name="Percent 6 2 3 2 2 2 4" xfId="42513" xr:uid="{00000000-0005-0000-0000-00004FA60000}"/>
    <cellStyle name="Percent 6 2 3 2 2 2 4 2" xfId="42514" xr:uid="{00000000-0005-0000-0000-000050A60000}"/>
    <cellStyle name="Percent 6 2 3 2 2 2 4 3" xfId="42515" xr:uid="{00000000-0005-0000-0000-000051A60000}"/>
    <cellStyle name="Percent 6 2 3 2 2 2 4 4" xfId="42516" xr:uid="{00000000-0005-0000-0000-000052A60000}"/>
    <cellStyle name="Percent 6 2 3 2 2 2 5" xfId="42517" xr:uid="{00000000-0005-0000-0000-000053A60000}"/>
    <cellStyle name="Percent 6 2 3 2 2 2 5 2" xfId="42518" xr:uid="{00000000-0005-0000-0000-000054A60000}"/>
    <cellStyle name="Percent 6 2 3 2 2 2 5 3" xfId="42519" xr:uid="{00000000-0005-0000-0000-000055A60000}"/>
    <cellStyle name="Percent 6 2 3 2 2 2 5 4" xfId="42520" xr:uid="{00000000-0005-0000-0000-000056A60000}"/>
    <cellStyle name="Percent 6 2 3 2 2 2 6" xfId="42521" xr:uid="{00000000-0005-0000-0000-000057A60000}"/>
    <cellStyle name="Percent 6 2 3 2 2 2 7" xfId="42522" xr:uid="{00000000-0005-0000-0000-000058A60000}"/>
    <cellStyle name="Percent 6 2 3 2 2 2 8" xfId="42523" xr:uid="{00000000-0005-0000-0000-000059A60000}"/>
    <cellStyle name="Percent 6 2 3 2 2 3" xfId="42524" xr:uid="{00000000-0005-0000-0000-00005AA60000}"/>
    <cellStyle name="Percent 6 2 3 2 2 3 2" xfId="42525" xr:uid="{00000000-0005-0000-0000-00005BA60000}"/>
    <cellStyle name="Percent 6 2 3 2 2 3 2 2" xfId="42526" xr:uid="{00000000-0005-0000-0000-00005CA60000}"/>
    <cellStyle name="Percent 6 2 3 2 2 3 2 2 2" xfId="42527" xr:uid="{00000000-0005-0000-0000-00005DA60000}"/>
    <cellStyle name="Percent 6 2 3 2 2 3 2 2 3" xfId="42528" xr:uid="{00000000-0005-0000-0000-00005EA60000}"/>
    <cellStyle name="Percent 6 2 3 2 2 3 2 2 4" xfId="42529" xr:uid="{00000000-0005-0000-0000-00005FA60000}"/>
    <cellStyle name="Percent 6 2 3 2 2 3 2 3" xfId="42530" xr:uid="{00000000-0005-0000-0000-000060A60000}"/>
    <cellStyle name="Percent 6 2 3 2 2 3 2 3 2" xfId="42531" xr:uid="{00000000-0005-0000-0000-000061A60000}"/>
    <cellStyle name="Percent 6 2 3 2 2 3 2 3 3" xfId="42532" xr:uid="{00000000-0005-0000-0000-000062A60000}"/>
    <cellStyle name="Percent 6 2 3 2 2 3 2 3 4" xfId="42533" xr:uid="{00000000-0005-0000-0000-000063A60000}"/>
    <cellStyle name="Percent 6 2 3 2 2 3 2 4" xfId="42534" xr:uid="{00000000-0005-0000-0000-000064A60000}"/>
    <cellStyle name="Percent 6 2 3 2 2 3 2 5" xfId="42535" xr:uid="{00000000-0005-0000-0000-000065A60000}"/>
    <cellStyle name="Percent 6 2 3 2 2 3 2 6" xfId="42536" xr:uid="{00000000-0005-0000-0000-000066A60000}"/>
    <cellStyle name="Percent 6 2 3 2 2 3 3" xfId="42537" xr:uid="{00000000-0005-0000-0000-000067A60000}"/>
    <cellStyle name="Percent 6 2 3 2 2 3 3 2" xfId="42538" xr:uid="{00000000-0005-0000-0000-000068A60000}"/>
    <cellStyle name="Percent 6 2 3 2 2 3 3 2 2" xfId="42539" xr:uid="{00000000-0005-0000-0000-000069A60000}"/>
    <cellStyle name="Percent 6 2 3 2 2 3 3 2 3" xfId="42540" xr:uid="{00000000-0005-0000-0000-00006AA60000}"/>
    <cellStyle name="Percent 6 2 3 2 2 3 3 2 4" xfId="42541" xr:uid="{00000000-0005-0000-0000-00006BA60000}"/>
    <cellStyle name="Percent 6 2 3 2 2 3 3 3" xfId="42542" xr:uid="{00000000-0005-0000-0000-00006CA60000}"/>
    <cellStyle name="Percent 6 2 3 2 2 3 3 3 2" xfId="42543" xr:uid="{00000000-0005-0000-0000-00006DA60000}"/>
    <cellStyle name="Percent 6 2 3 2 2 3 3 3 3" xfId="42544" xr:uid="{00000000-0005-0000-0000-00006EA60000}"/>
    <cellStyle name="Percent 6 2 3 2 2 3 3 3 4" xfId="42545" xr:uid="{00000000-0005-0000-0000-00006FA60000}"/>
    <cellStyle name="Percent 6 2 3 2 2 3 3 4" xfId="42546" xr:uid="{00000000-0005-0000-0000-000070A60000}"/>
    <cellStyle name="Percent 6 2 3 2 2 3 3 5" xfId="42547" xr:uid="{00000000-0005-0000-0000-000071A60000}"/>
    <cellStyle name="Percent 6 2 3 2 2 3 3 6" xfId="42548" xr:uid="{00000000-0005-0000-0000-000072A60000}"/>
    <cellStyle name="Percent 6 2 3 2 2 3 4" xfId="42549" xr:uid="{00000000-0005-0000-0000-000073A60000}"/>
    <cellStyle name="Percent 6 2 3 2 2 3 4 2" xfId="42550" xr:uid="{00000000-0005-0000-0000-000074A60000}"/>
    <cellStyle name="Percent 6 2 3 2 2 3 4 3" xfId="42551" xr:uid="{00000000-0005-0000-0000-000075A60000}"/>
    <cellStyle name="Percent 6 2 3 2 2 3 4 4" xfId="42552" xr:uid="{00000000-0005-0000-0000-000076A60000}"/>
    <cellStyle name="Percent 6 2 3 2 2 3 5" xfId="42553" xr:uid="{00000000-0005-0000-0000-000077A60000}"/>
    <cellStyle name="Percent 6 2 3 2 2 3 5 2" xfId="42554" xr:uid="{00000000-0005-0000-0000-000078A60000}"/>
    <cellStyle name="Percent 6 2 3 2 2 3 5 3" xfId="42555" xr:uid="{00000000-0005-0000-0000-000079A60000}"/>
    <cellStyle name="Percent 6 2 3 2 2 3 5 4" xfId="42556" xr:uid="{00000000-0005-0000-0000-00007AA60000}"/>
    <cellStyle name="Percent 6 2 3 2 2 3 6" xfId="42557" xr:uid="{00000000-0005-0000-0000-00007BA60000}"/>
    <cellStyle name="Percent 6 2 3 2 2 3 7" xfId="42558" xr:uid="{00000000-0005-0000-0000-00007CA60000}"/>
    <cellStyle name="Percent 6 2 3 2 2 3 8" xfId="42559" xr:uid="{00000000-0005-0000-0000-00007DA60000}"/>
    <cellStyle name="Percent 6 2 3 2 2 4" xfId="42560" xr:uid="{00000000-0005-0000-0000-00007EA60000}"/>
    <cellStyle name="Percent 6 2 3 2 2 4 2" xfId="42561" xr:uid="{00000000-0005-0000-0000-00007FA60000}"/>
    <cellStyle name="Percent 6 2 3 2 2 4 2 2" xfId="42562" xr:uid="{00000000-0005-0000-0000-000080A60000}"/>
    <cellStyle name="Percent 6 2 3 2 2 4 2 3" xfId="42563" xr:uid="{00000000-0005-0000-0000-000081A60000}"/>
    <cellStyle name="Percent 6 2 3 2 2 4 2 4" xfId="42564" xr:uid="{00000000-0005-0000-0000-000082A60000}"/>
    <cellStyle name="Percent 6 2 3 2 2 4 3" xfId="42565" xr:uid="{00000000-0005-0000-0000-000083A60000}"/>
    <cellStyle name="Percent 6 2 3 2 2 4 3 2" xfId="42566" xr:uid="{00000000-0005-0000-0000-000084A60000}"/>
    <cellStyle name="Percent 6 2 3 2 2 4 3 3" xfId="42567" xr:uid="{00000000-0005-0000-0000-000085A60000}"/>
    <cellStyle name="Percent 6 2 3 2 2 4 3 4" xfId="42568" xr:uid="{00000000-0005-0000-0000-000086A60000}"/>
    <cellStyle name="Percent 6 2 3 2 2 4 4" xfId="42569" xr:uid="{00000000-0005-0000-0000-000087A60000}"/>
    <cellStyle name="Percent 6 2 3 2 2 4 5" xfId="42570" xr:uid="{00000000-0005-0000-0000-000088A60000}"/>
    <cellStyle name="Percent 6 2 3 2 2 4 6" xfId="42571" xr:uid="{00000000-0005-0000-0000-000089A60000}"/>
    <cellStyle name="Percent 6 2 3 2 2 5" xfId="42572" xr:uid="{00000000-0005-0000-0000-00008AA60000}"/>
    <cellStyle name="Percent 6 2 3 2 2 5 2" xfId="42573" xr:uid="{00000000-0005-0000-0000-00008BA60000}"/>
    <cellStyle name="Percent 6 2 3 2 2 5 2 2" xfId="42574" xr:uid="{00000000-0005-0000-0000-00008CA60000}"/>
    <cellStyle name="Percent 6 2 3 2 2 5 2 3" xfId="42575" xr:uid="{00000000-0005-0000-0000-00008DA60000}"/>
    <cellStyle name="Percent 6 2 3 2 2 5 2 4" xfId="42576" xr:uid="{00000000-0005-0000-0000-00008EA60000}"/>
    <cellStyle name="Percent 6 2 3 2 2 5 3" xfId="42577" xr:uid="{00000000-0005-0000-0000-00008FA60000}"/>
    <cellStyle name="Percent 6 2 3 2 2 5 3 2" xfId="42578" xr:uid="{00000000-0005-0000-0000-000090A60000}"/>
    <cellStyle name="Percent 6 2 3 2 2 5 3 3" xfId="42579" xr:uid="{00000000-0005-0000-0000-000091A60000}"/>
    <cellStyle name="Percent 6 2 3 2 2 5 3 4" xfId="42580" xr:uid="{00000000-0005-0000-0000-000092A60000}"/>
    <cellStyle name="Percent 6 2 3 2 2 5 4" xfId="42581" xr:uid="{00000000-0005-0000-0000-000093A60000}"/>
    <cellStyle name="Percent 6 2 3 2 2 5 5" xfId="42582" xr:uid="{00000000-0005-0000-0000-000094A60000}"/>
    <cellStyle name="Percent 6 2 3 2 2 5 6" xfId="42583" xr:uid="{00000000-0005-0000-0000-000095A60000}"/>
    <cellStyle name="Percent 6 2 3 2 2 6" xfId="42584" xr:uid="{00000000-0005-0000-0000-000096A60000}"/>
    <cellStyle name="Percent 6 2 3 2 2 6 2" xfId="42585" xr:uid="{00000000-0005-0000-0000-000097A60000}"/>
    <cellStyle name="Percent 6 2 3 2 2 6 3" xfId="42586" xr:uid="{00000000-0005-0000-0000-000098A60000}"/>
    <cellStyle name="Percent 6 2 3 2 2 6 4" xfId="42587" xr:uid="{00000000-0005-0000-0000-000099A60000}"/>
    <cellStyle name="Percent 6 2 3 2 2 7" xfId="42588" xr:uid="{00000000-0005-0000-0000-00009AA60000}"/>
    <cellStyle name="Percent 6 2 3 2 2 7 2" xfId="42589" xr:uid="{00000000-0005-0000-0000-00009BA60000}"/>
    <cellStyle name="Percent 6 2 3 2 2 7 3" xfId="42590" xr:uid="{00000000-0005-0000-0000-00009CA60000}"/>
    <cellStyle name="Percent 6 2 3 2 2 7 4" xfId="42591" xr:uid="{00000000-0005-0000-0000-00009DA60000}"/>
    <cellStyle name="Percent 6 2 3 2 2 8" xfId="42592" xr:uid="{00000000-0005-0000-0000-00009EA60000}"/>
    <cellStyle name="Percent 6 2 3 2 2 9" xfId="42593" xr:uid="{00000000-0005-0000-0000-00009FA60000}"/>
    <cellStyle name="Percent 6 2 3 2 3" xfId="42594" xr:uid="{00000000-0005-0000-0000-0000A0A60000}"/>
    <cellStyle name="Percent 6 2 3 2 3 2" xfId="42595" xr:uid="{00000000-0005-0000-0000-0000A1A60000}"/>
    <cellStyle name="Percent 6 2 3 2 3 2 2" xfId="42596" xr:uid="{00000000-0005-0000-0000-0000A2A60000}"/>
    <cellStyle name="Percent 6 2 3 2 3 2 2 2" xfId="42597" xr:uid="{00000000-0005-0000-0000-0000A3A60000}"/>
    <cellStyle name="Percent 6 2 3 2 3 2 2 3" xfId="42598" xr:uid="{00000000-0005-0000-0000-0000A4A60000}"/>
    <cellStyle name="Percent 6 2 3 2 3 2 2 4" xfId="42599" xr:uid="{00000000-0005-0000-0000-0000A5A60000}"/>
    <cellStyle name="Percent 6 2 3 2 3 2 3" xfId="42600" xr:uid="{00000000-0005-0000-0000-0000A6A60000}"/>
    <cellStyle name="Percent 6 2 3 2 3 2 3 2" xfId="42601" xr:uid="{00000000-0005-0000-0000-0000A7A60000}"/>
    <cellStyle name="Percent 6 2 3 2 3 2 3 3" xfId="42602" xr:uid="{00000000-0005-0000-0000-0000A8A60000}"/>
    <cellStyle name="Percent 6 2 3 2 3 2 3 4" xfId="42603" xr:uid="{00000000-0005-0000-0000-0000A9A60000}"/>
    <cellStyle name="Percent 6 2 3 2 3 2 4" xfId="42604" xr:uid="{00000000-0005-0000-0000-0000AAA60000}"/>
    <cellStyle name="Percent 6 2 3 2 3 2 5" xfId="42605" xr:uid="{00000000-0005-0000-0000-0000ABA60000}"/>
    <cellStyle name="Percent 6 2 3 2 3 2 6" xfId="42606" xr:uid="{00000000-0005-0000-0000-0000ACA60000}"/>
    <cellStyle name="Percent 6 2 3 2 3 3" xfId="42607" xr:uid="{00000000-0005-0000-0000-0000ADA60000}"/>
    <cellStyle name="Percent 6 2 3 2 3 3 2" xfId="42608" xr:uid="{00000000-0005-0000-0000-0000AEA60000}"/>
    <cellStyle name="Percent 6 2 3 2 3 3 2 2" xfId="42609" xr:uid="{00000000-0005-0000-0000-0000AFA60000}"/>
    <cellStyle name="Percent 6 2 3 2 3 3 2 3" xfId="42610" xr:uid="{00000000-0005-0000-0000-0000B0A60000}"/>
    <cellStyle name="Percent 6 2 3 2 3 3 2 4" xfId="42611" xr:uid="{00000000-0005-0000-0000-0000B1A60000}"/>
    <cellStyle name="Percent 6 2 3 2 3 3 3" xfId="42612" xr:uid="{00000000-0005-0000-0000-0000B2A60000}"/>
    <cellStyle name="Percent 6 2 3 2 3 3 3 2" xfId="42613" xr:uid="{00000000-0005-0000-0000-0000B3A60000}"/>
    <cellStyle name="Percent 6 2 3 2 3 3 3 3" xfId="42614" xr:uid="{00000000-0005-0000-0000-0000B4A60000}"/>
    <cellStyle name="Percent 6 2 3 2 3 3 3 4" xfId="42615" xr:uid="{00000000-0005-0000-0000-0000B5A60000}"/>
    <cellStyle name="Percent 6 2 3 2 3 3 4" xfId="42616" xr:uid="{00000000-0005-0000-0000-0000B6A60000}"/>
    <cellStyle name="Percent 6 2 3 2 3 3 5" xfId="42617" xr:uid="{00000000-0005-0000-0000-0000B7A60000}"/>
    <cellStyle name="Percent 6 2 3 2 3 3 6" xfId="42618" xr:uid="{00000000-0005-0000-0000-0000B8A60000}"/>
    <cellStyle name="Percent 6 2 3 2 3 4" xfId="42619" xr:uid="{00000000-0005-0000-0000-0000B9A60000}"/>
    <cellStyle name="Percent 6 2 3 2 3 4 2" xfId="42620" xr:uid="{00000000-0005-0000-0000-0000BAA60000}"/>
    <cellStyle name="Percent 6 2 3 2 3 4 3" xfId="42621" xr:uid="{00000000-0005-0000-0000-0000BBA60000}"/>
    <cellStyle name="Percent 6 2 3 2 3 4 4" xfId="42622" xr:uid="{00000000-0005-0000-0000-0000BCA60000}"/>
    <cellStyle name="Percent 6 2 3 2 3 5" xfId="42623" xr:uid="{00000000-0005-0000-0000-0000BDA60000}"/>
    <cellStyle name="Percent 6 2 3 2 3 5 2" xfId="42624" xr:uid="{00000000-0005-0000-0000-0000BEA60000}"/>
    <cellStyle name="Percent 6 2 3 2 3 5 3" xfId="42625" xr:uid="{00000000-0005-0000-0000-0000BFA60000}"/>
    <cellStyle name="Percent 6 2 3 2 3 5 4" xfId="42626" xr:uid="{00000000-0005-0000-0000-0000C0A60000}"/>
    <cellStyle name="Percent 6 2 3 2 3 6" xfId="42627" xr:uid="{00000000-0005-0000-0000-0000C1A60000}"/>
    <cellStyle name="Percent 6 2 3 2 3 7" xfId="42628" xr:uid="{00000000-0005-0000-0000-0000C2A60000}"/>
    <cellStyle name="Percent 6 2 3 2 3 8" xfId="42629" xr:uid="{00000000-0005-0000-0000-0000C3A60000}"/>
    <cellStyle name="Percent 6 2 3 2 4" xfId="42630" xr:uid="{00000000-0005-0000-0000-0000C4A60000}"/>
    <cellStyle name="Percent 6 2 3 2 4 2" xfId="42631" xr:uid="{00000000-0005-0000-0000-0000C5A60000}"/>
    <cellStyle name="Percent 6 2 3 2 4 2 2" xfId="42632" xr:uid="{00000000-0005-0000-0000-0000C6A60000}"/>
    <cellStyle name="Percent 6 2 3 2 4 2 2 2" xfId="42633" xr:uid="{00000000-0005-0000-0000-0000C7A60000}"/>
    <cellStyle name="Percent 6 2 3 2 4 2 2 3" xfId="42634" xr:uid="{00000000-0005-0000-0000-0000C8A60000}"/>
    <cellStyle name="Percent 6 2 3 2 4 2 2 4" xfId="42635" xr:uid="{00000000-0005-0000-0000-0000C9A60000}"/>
    <cellStyle name="Percent 6 2 3 2 4 2 3" xfId="42636" xr:uid="{00000000-0005-0000-0000-0000CAA60000}"/>
    <cellStyle name="Percent 6 2 3 2 4 2 3 2" xfId="42637" xr:uid="{00000000-0005-0000-0000-0000CBA60000}"/>
    <cellStyle name="Percent 6 2 3 2 4 2 3 3" xfId="42638" xr:uid="{00000000-0005-0000-0000-0000CCA60000}"/>
    <cellStyle name="Percent 6 2 3 2 4 2 3 4" xfId="42639" xr:uid="{00000000-0005-0000-0000-0000CDA60000}"/>
    <cellStyle name="Percent 6 2 3 2 4 2 4" xfId="42640" xr:uid="{00000000-0005-0000-0000-0000CEA60000}"/>
    <cellStyle name="Percent 6 2 3 2 4 2 5" xfId="42641" xr:uid="{00000000-0005-0000-0000-0000CFA60000}"/>
    <cellStyle name="Percent 6 2 3 2 4 2 6" xfId="42642" xr:uid="{00000000-0005-0000-0000-0000D0A60000}"/>
    <cellStyle name="Percent 6 2 3 2 4 3" xfId="42643" xr:uid="{00000000-0005-0000-0000-0000D1A60000}"/>
    <cellStyle name="Percent 6 2 3 2 4 3 2" xfId="42644" xr:uid="{00000000-0005-0000-0000-0000D2A60000}"/>
    <cellStyle name="Percent 6 2 3 2 4 3 2 2" xfId="42645" xr:uid="{00000000-0005-0000-0000-0000D3A60000}"/>
    <cellStyle name="Percent 6 2 3 2 4 3 2 3" xfId="42646" xr:uid="{00000000-0005-0000-0000-0000D4A60000}"/>
    <cellStyle name="Percent 6 2 3 2 4 3 2 4" xfId="42647" xr:uid="{00000000-0005-0000-0000-0000D5A60000}"/>
    <cellStyle name="Percent 6 2 3 2 4 3 3" xfId="42648" xr:uid="{00000000-0005-0000-0000-0000D6A60000}"/>
    <cellStyle name="Percent 6 2 3 2 4 3 3 2" xfId="42649" xr:uid="{00000000-0005-0000-0000-0000D7A60000}"/>
    <cellStyle name="Percent 6 2 3 2 4 3 3 3" xfId="42650" xr:uid="{00000000-0005-0000-0000-0000D8A60000}"/>
    <cellStyle name="Percent 6 2 3 2 4 3 3 4" xfId="42651" xr:uid="{00000000-0005-0000-0000-0000D9A60000}"/>
    <cellStyle name="Percent 6 2 3 2 4 3 4" xfId="42652" xr:uid="{00000000-0005-0000-0000-0000DAA60000}"/>
    <cellStyle name="Percent 6 2 3 2 4 3 5" xfId="42653" xr:uid="{00000000-0005-0000-0000-0000DBA60000}"/>
    <cellStyle name="Percent 6 2 3 2 4 3 6" xfId="42654" xr:uid="{00000000-0005-0000-0000-0000DCA60000}"/>
    <cellStyle name="Percent 6 2 3 2 4 4" xfId="42655" xr:uid="{00000000-0005-0000-0000-0000DDA60000}"/>
    <cellStyle name="Percent 6 2 3 2 4 4 2" xfId="42656" xr:uid="{00000000-0005-0000-0000-0000DEA60000}"/>
    <cellStyle name="Percent 6 2 3 2 4 4 3" xfId="42657" xr:uid="{00000000-0005-0000-0000-0000DFA60000}"/>
    <cellStyle name="Percent 6 2 3 2 4 4 4" xfId="42658" xr:uid="{00000000-0005-0000-0000-0000E0A60000}"/>
    <cellStyle name="Percent 6 2 3 2 4 5" xfId="42659" xr:uid="{00000000-0005-0000-0000-0000E1A60000}"/>
    <cellStyle name="Percent 6 2 3 2 4 5 2" xfId="42660" xr:uid="{00000000-0005-0000-0000-0000E2A60000}"/>
    <cellStyle name="Percent 6 2 3 2 4 5 3" xfId="42661" xr:uid="{00000000-0005-0000-0000-0000E3A60000}"/>
    <cellStyle name="Percent 6 2 3 2 4 5 4" xfId="42662" xr:uid="{00000000-0005-0000-0000-0000E4A60000}"/>
    <cellStyle name="Percent 6 2 3 2 4 6" xfId="42663" xr:uid="{00000000-0005-0000-0000-0000E5A60000}"/>
    <cellStyle name="Percent 6 2 3 2 4 7" xfId="42664" xr:uid="{00000000-0005-0000-0000-0000E6A60000}"/>
    <cellStyle name="Percent 6 2 3 2 4 8" xfId="42665" xr:uid="{00000000-0005-0000-0000-0000E7A60000}"/>
    <cellStyle name="Percent 6 2 3 2 5" xfId="42666" xr:uid="{00000000-0005-0000-0000-0000E8A60000}"/>
    <cellStyle name="Percent 6 2 3 2 5 2" xfId="42667" xr:uid="{00000000-0005-0000-0000-0000E9A60000}"/>
    <cellStyle name="Percent 6 2 3 2 5 2 2" xfId="42668" xr:uid="{00000000-0005-0000-0000-0000EAA60000}"/>
    <cellStyle name="Percent 6 2 3 2 5 2 2 2" xfId="42669" xr:uid="{00000000-0005-0000-0000-0000EBA60000}"/>
    <cellStyle name="Percent 6 2 3 2 5 2 2 3" xfId="42670" xr:uid="{00000000-0005-0000-0000-0000ECA60000}"/>
    <cellStyle name="Percent 6 2 3 2 5 2 2 4" xfId="42671" xr:uid="{00000000-0005-0000-0000-0000EDA60000}"/>
    <cellStyle name="Percent 6 2 3 2 5 2 3" xfId="42672" xr:uid="{00000000-0005-0000-0000-0000EEA60000}"/>
    <cellStyle name="Percent 6 2 3 2 5 2 3 2" xfId="42673" xr:uid="{00000000-0005-0000-0000-0000EFA60000}"/>
    <cellStyle name="Percent 6 2 3 2 5 2 3 3" xfId="42674" xr:uid="{00000000-0005-0000-0000-0000F0A60000}"/>
    <cellStyle name="Percent 6 2 3 2 5 2 3 4" xfId="42675" xr:uid="{00000000-0005-0000-0000-0000F1A60000}"/>
    <cellStyle name="Percent 6 2 3 2 5 2 4" xfId="42676" xr:uid="{00000000-0005-0000-0000-0000F2A60000}"/>
    <cellStyle name="Percent 6 2 3 2 5 2 5" xfId="42677" xr:uid="{00000000-0005-0000-0000-0000F3A60000}"/>
    <cellStyle name="Percent 6 2 3 2 5 2 6" xfId="42678" xr:uid="{00000000-0005-0000-0000-0000F4A60000}"/>
    <cellStyle name="Percent 6 2 3 2 5 3" xfId="42679" xr:uid="{00000000-0005-0000-0000-0000F5A60000}"/>
    <cellStyle name="Percent 6 2 3 2 5 3 2" xfId="42680" xr:uid="{00000000-0005-0000-0000-0000F6A60000}"/>
    <cellStyle name="Percent 6 2 3 2 5 3 2 2" xfId="42681" xr:uid="{00000000-0005-0000-0000-0000F7A60000}"/>
    <cellStyle name="Percent 6 2 3 2 5 3 2 3" xfId="42682" xr:uid="{00000000-0005-0000-0000-0000F8A60000}"/>
    <cellStyle name="Percent 6 2 3 2 5 3 2 4" xfId="42683" xr:uid="{00000000-0005-0000-0000-0000F9A60000}"/>
    <cellStyle name="Percent 6 2 3 2 5 3 3" xfId="42684" xr:uid="{00000000-0005-0000-0000-0000FAA60000}"/>
    <cellStyle name="Percent 6 2 3 2 5 3 3 2" xfId="42685" xr:uid="{00000000-0005-0000-0000-0000FBA60000}"/>
    <cellStyle name="Percent 6 2 3 2 5 3 3 3" xfId="42686" xr:uid="{00000000-0005-0000-0000-0000FCA60000}"/>
    <cellStyle name="Percent 6 2 3 2 5 3 3 4" xfId="42687" xr:uid="{00000000-0005-0000-0000-0000FDA60000}"/>
    <cellStyle name="Percent 6 2 3 2 5 3 4" xfId="42688" xr:uid="{00000000-0005-0000-0000-0000FEA60000}"/>
    <cellStyle name="Percent 6 2 3 2 5 3 5" xfId="42689" xr:uid="{00000000-0005-0000-0000-0000FFA60000}"/>
    <cellStyle name="Percent 6 2 3 2 5 3 6" xfId="42690" xr:uid="{00000000-0005-0000-0000-000000A70000}"/>
    <cellStyle name="Percent 6 2 3 2 5 4" xfId="42691" xr:uid="{00000000-0005-0000-0000-000001A70000}"/>
    <cellStyle name="Percent 6 2 3 2 5 4 2" xfId="42692" xr:uid="{00000000-0005-0000-0000-000002A70000}"/>
    <cellStyle name="Percent 6 2 3 2 5 4 3" xfId="42693" xr:uid="{00000000-0005-0000-0000-000003A70000}"/>
    <cellStyle name="Percent 6 2 3 2 5 4 4" xfId="42694" xr:uid="{00000000-0005-0000-0000-000004A70000}"/>
    <cellStyle name="Percent 6 2 3 2 5 5" xfId="42695" xr:uid="{00000000-0005-0000-0000-000005A70000}"/>
    <cellStyle name="Percent 6 2 3 2 5 5 2" xfId="42696" xr:uid="{00000000-0005-0000-0000-000006A70000}"/>
    <cellStyle name="Percent 6 2 3 2 5 5 3" xfId="42697" xr:uid="{00000000-0005-0000-0000-000007A70000}"/>
    <cellStyle name="Percent 6 2 3 2 5 5 4" xfId="42698" xr:uid="{00000000-0005-0000-0000-000008A70000}"/>
    <cellStyle name="Percent 6 2 3 2 5 6" xfId="42699" xr:uid="{00000000-0005-0000-0000-000009A70000}"/>
    <cellStyle name="Percent 6 2 3 2 5 7" xfId="42700" xr:uid="{00000000-0005-0000-0000-00000AA70000}"/>
    <cellStyle name="Percent 6 2 3 2 5 8" xfId="42701" xr:uid="{00000000-0005-0000-0000-00000BA70000}"/>
    <cellStyle name="Percent 6 2 3 2 6" xfId="42702" xr:uid="{00000000-0005-0000-0000-00000CA70000}"/>
    <cellStyle name="Percent 6 2 3 2 6 2" xfId="42703" xr:uid="{00000000-0005-0000-0000-00000DA70000}"/>
    <cellStyle name="Percent 6 2 3 2 6 2 2" xfId="42704" xr:uid="{00000000-0005-0000-0000-00000EA70000}"/>
    <cellStyle name="Percent 6 2 3 2 6 2 3" xfId="42705" xr:uid="{00000000-0005-0000-0000-00000FA70000}"/>
    <cellStyle name="Percent 6 2 3 2 6 2 4" xfId="42706" xr:uid="{00000000-0005-0000-0000-000010A70000}"/>
    <cellStyle name="Percent 6 2 3 2 6 3" xfId="42707" xr:uid="{00000000-0005-0000-0000-000011A70000}"/>
    <cellStyle name="Percent 6 2 3 2 6 3 2" xfId="42708" xr:uid="{00000000-0005-0000-0000-000012A70000}"/>
    <cellStyle name="Percent 6 2 3 2 6 3 3" xfId="42709" xr:uid="{00000000-0005-0000-0000-000013A70000}"/>
    <cellStyle name="Percent 6 2 3 2 6 3 4" xfId="42710" xr:uid="{00000000-0005-0000-0000-000014A70000}"/>
    <cellStyle name="Percent 6 2 3 2 6 4" xfId="42711" xr:uid="{00000000-0005-0000-0000-000015A70000}"/>
    <cellStyle name="Percent 6 2 3 2 6 5" xfId="42712" xr:uid="{00000000-0005-0000-0000-000016A70000}"/>
    <cellStyle name="Percent 6 2 3 2 6 6" xfId="42713" xr:uid="{00000000-0005-0000-0000-000017A70000}"/>
    <cellStyle name="Percent 6 2 3 2 7" xfId="42714" xr:uid="{00000000-0005-0000-0000-000018A70000}"/>
    <cellStyle name="Percent 6 2 3 2 7 2" xfId="42715" xr:uid="{00000000-0005-0000-0000-000019A70000}"/>
    <cellStyle name="Percent 6 2 3 2 7 2 2" xfId="42716" xr:uid="{00000000-0005-0000-0000-00001AA70000}"/>
    <cellStyle name="Percent 6 2 3 2 7 2 3" xfId="42717" xr:uid="{00000000-0005-0000-0000-00001BA70000}"/>
    <cellStyle name="Percent 6 2 3 2 7 2 4" xfId="42718" xr:uid="{00000000-0005-0000-0000-00001CA70000}"/>
    <cellStyle name="Percent 6 2 3 2 7 3" xfId="42719" xr:uid="{00000000-0005-0000-0000-00001DA70000}"/>
    <cellStyle name="Percent 6 2 3 2 7 3 2" xfId="42720" xr:uid="{00000000-0005-0000-0000-00001EA70000}"/>
    <cellStyle name="Percent 6 2 3 2 7 3 3" xfId="42721" xr:uid="{00000000-0005-0000-0000-00001FA70000}"/>
    <cellStyle name="Percent 6 2 3 2 7 3 4" xfId="42722" xr:uid="{00000000-0005-0000-0000-000020A70000}"/>
    <cellStyle name="Percent 6 2 3 2 7 4" xfId="42723" xr:uid="{00000000-0005-0000-0000-000021A70000}"/>
    <cellStyle name="Percent 6 2 3 2 7 5" xfId="42724" xr:uid="{00000000-0005-0000-0000-000022A70000}"/>
    <cellStyle name="Percent 6 2 3 2 7 6" xfId="42725" xr:uid="{00000000-0005-0000-0000-000023A70000}"/>
    <cellStyle name="Percent 6 2 3 2 8" xfId="42726" xr:uid="{00000000-0005-0000-0000-000024A70000}"/>
    <cellStyle name="Percent 6 2 3 2 8 2" xfId="42727" xr:uid="{00000000-0005-0000-0000-000025A70000}"/>
    <cellStyle name="Percent 6 2 3 2 8 3" xfId="42728" xr:uid="{00000000-0005-0000-0000-000026A70000}"/>
    <cellStyle name="Percent 6 2 3 2 8 4" xfId="42729" xr:uid="{00000000-0005-0000-0000-000027A70000}"/>
    <cellStyle name="Percent 6 2 3 2 9" xfId="42730" xr:uid="{00000000-0005-0000-0000-000028A70000}"/>
    <cellStyle name="Percent 6 2 3 2 9 2" xfId="42731" xr:uid="{00000000-0005-0000-0000-000029A70000}"/>
    <cellStyle name="Percent 6 2 3 2 9 3" xfId="42732" xr:uid="{00000000-0005-0000-0000-00002AA70000}"/>
    <cellStyle name="Percent 6 2 3 2 9 4" xfId="42733" xr:uid="{00000000-0005-0000-0000-00002BA70000}"/>
    <cellStyle name="Percent 6 2 3 3" xfId="42734" xr:uid="{00000000-0005-0000-0000-00002CA70000}"/>
    <cellStyle name="Percent 6 2 3 3 10" xfId="42735" xr:uid="{00000000-0005-0000-0000-00002DA70000}"/>
    <cellStyle name="Percent 6 2 3 3 2" xfId="42736" xr:uid="{00000000-0005-0000-0000-00002EA70000}"/>
    <cellStyle name="Percent 6 2 3 3 2 2" xfId="42737" xr:uid="{00000000-0005-0000-0000-00002FA70000}"/>
    <cellStyle name="Percent 6 2 3 3 2 2 2" xfId="42738" xr:uid="{00000000-0005-0000-0000-000030A70000}"/>
    <cellStyle name="Percent 6 2 3 3 2 2 2 2" xfId="42739" xr:uid="{00000000-0005-0000-0000-000031A70000}"/>
    <cellStyle name="Percent 6 2 3 3 2 2 2 3" xfId="42740" xr:uid="{00000000-0005-0000-0000-000032A70000}"/>
    <cellStyle name="Percent 6 2 3 3 2 2 2 4" xfId="42741" xr:uid="{00000000-0005-0000-0000-000033A70000}"/>
    <cellStyle name="Percent 6 2 3 3 2 2 3" xfId="42742" xr:uid="{00000000-0005-0000-0000-000034A70000}"/>
    <cellStyle name="Percent 6 2 3 3 2 2 3 2" xfId="42743" xr:uid="{00000000-0005-0000-0000-000035A70000}"/>
    <cellStyle name="Percent 6 2 3 3 2 2 3 3" xfId="42744" xr:uid="{00000000-0005-0000-0000-000036A70000}"/>
    <cellStyle name="Percent 6 2 3 3 2 2 3 4" xfId="42745" xr:uid="{00000000-0005-0000-0000-000037A70000}"/>
    <cellStyle name="Percent 6 2 3 3 2 2 4" xfId="42746" xr:uid="{00000000-0005-0000-0000-000038A70000}"/>
    <cellStyle name="Percent 6 2 3 3 2 2 5" xfId="42747" xr:uid="{00000000-0005-0000-0000-000039A70000}"/>
    <cellStyle name="Percent 6 2 3 3 2 2 6" xfId="42748" xr:uid="{00000000-0005-0000-0000-00003AA70000}"/>
    <cellStyle name="Percent 6 2 3 3 2 3" xfId="42749" xr:uid="{00000000-0005-0000-0000-00003BA70000}"/>
    <cellStyle name="Percent 6 2 3 3 2 3 2" xfId="42750" xr:uid="{00000000-0005-0000-0000-00003CA70000}"/>
    <cellStyle name="Percent 6 2 3 3 2 3 2 2" xfId="42751" xr:uid="{00000000-0005-0000-0000-00003DA70000}"/>
    <cellStyle name="Percent 6 2 3 3 2 3 2 3" xfId="42752" xr:uid="{00000000-0005-0000-0000-00003EA70000}"/>
    <cellStyle name="Percent 6 2 3 3 2 3 2 4" xfId="42753" xr:uid="{00000000-0005-0000-0000-00003FA70000}"/>
    <cellStyle name="Percent 6 2 3 3 2 3 3" xfId="42754" xr:uid="{00000000-0005-0000-0000-000040A70000}"/>
    <cellStyle name="Percent 6 2 3 3 2 3 3 2" xfId="42755" xr:uid="{00000000-0005-0000-0000-000041A70000}"/>
    <cellStyle name="Percent 6 2 3 3 2 3 3 3" xfId="42756" xr:uid="{00000000-0005-0000-0000-000042A70000}"/>
    <cellStyle name="Percent 6 2 3 3 2 3 3 4" xfId="42757" xr:uid="{00000000-0005-0000-0000-000043A70000}"/>
    <cellStyle name="Percent 6 2 3 3 2 3 4" xfId="42758" xr:uid="{00000000-0005-0000-0000-000044A70000}"/>
    <cellStyle name="Percent 6 2 3 3 2 3 5" xfId="42759" xr:uid="{00000000-0005-0000-0000-000045A70000}"/>
    <cellStyle name="Percent 6 2 3 3 2 3 6" xfId="42760" xr:uid="{00000000-0005-0000-0000-000046A70000}"/>
    <cellStyle name="Percent 6 2 3 3 2 4" xfId="42761" xr:uid="{00000000-0005-0000-0000-000047A70000}"/>
    <cellStyle name="Percent 6 2 3 3 2 4 2" xfId="42762" xr:uid="{00000000-0005-0000-0000-000048A70000}"/>
    <cellStyle name="Percent 6 2 3 3 2 4 3" xfId="42763" xr:uid="{00000000-0005-0000-0000-000049A70000}"/>
    <cellStyle name="Percent 6 2 3 3 2 4 4" xfId="42764" xr:uid="{00000000-0005-0000-0000-00004AA70000}"/>
    <cellStyle name="Percent 6 2 3 3 2 5" xfId="42765" xr:uid="{00000000-0005-0000-0000-00004BA70000}"/>
    <cellStyle name="Percent 6 2 3 3 2 5 2" xfId="42766" xr:uid="{00000000-0005-0000-0000-00004CA70000}"/>
    <cellStyle name="Percent 6 2 3 3 2 5 3" xfId="42767" xr:uid="{00000000-0005-0000-0000-00004DA70000}"/>
    <cellStyle name="Percent 6 2 3 3 2 5 4" xfId="42768" xr:uid="{00000000-0005-0000-0000-00004EA70000}"/>
    <cellStyle name="Percent 6 2 3 3 2 6" xfId="42769" xr:uid="{00000000-0005-0000-0000-00004FA70000}"/>
    <cellStyle name="Percent 6 2 3 3 2 7" xfId="42770" xr:uid="{00000000-0005-0000-0000-000050A70000}"/>
    <cellStyle name="Percent 6 2 3 3 2 8" xfId="42771" xr:uid="{00000000-0005-0000-0000-000051A70000}"/>
    <cellStyle name="Percent 6 2 3 3 3" xfId="42772" xr:uid="{00000000-0005-0000-0000-000052A70000}"/>
    <cellStyle name="Percent 6 2 3 3 3 2" xfId="42773" xr:uid="{00000000-0005-0000-0000-000053A70000}"/>
    <cellStyle name="Percent 6 2 3 3 3 2 2" xfId="42774" xr:uid="{00000000-0005-0000-0000-000054A70000}"/>
    <cellStyle name="Percent 6 2 3 3 3 2 2 2" xfId="42775" xr:uid="{00000000-0005-0000-0000-000055A70000}"/>
    <cellStyle name="Percent 6 2 3 3 3 2 2 3" xfId="42776" xr:uid="{00000000-0005-0000-0000-000056A70000}"/>
    <cellStyle name="Percent 6 2 3 3 3 2 2 4" xfId="42777" xr:uid="{00000000-0005-0000-0000-000057A70000}"/>
    <cellStyle name="Percent 6 2 3 3 3 2 3" xfId="42778" xr:uid="{00000000-0005-0000-0000-000058A70000}"/>
    <cellStyle name="Percent 6 2 3 3 3 2 3 2" xfId="42779" xr:uid="{00000000-0005-0000-0000-000059A70000}"/>
    <cellStyle name="Percent 6 2 3 3 3 2 3 3" xfId="42780" xr:uid="{00000000-0005-0000-0000-00005AA70000}"/>
    <cellStyle name="Percent 6 2 3 3 3 2 3 4" xfId="42781" xr:uid="{00000000-0005-0000-0000-00005BA70000}"/>
    <cellStyle name="Percent 6 2 3 3 3 2 4" xfId="42782" xr:uid="{00000000-0005-0000-0000-00005CA70000}"/>
    <cellStyle name="Percent 6 2 3 3 3 2 5" xfId="42783" xr:uid="{00000000-0005-0000-0000-00005DA70000}"/>
    <cellStyle name="Percent 6 2 3 3 3 2 6" xfId="42784" xr:uid="{00000000-0005-0000-0000-00005EA70000}"/>
    <cellStyle name="Percent 6 2 3 3 3 3" xfId="42785" xr:uid="{00000000-0005-0000-0000-00005FA70000}"/>
    <cellStyle name="Percent 6 2 3 3 3 3 2" xfId="42786" xr:uid="{00000000-0005-0000-0000-000060A70000}"/>
    <cellStyle name="Percent 6 2 3 3 3 3 2 2" xfId="42787" xr:uid="{00000000-0005-0000-0000-000061A70000}"/>
    <cellStyle name="Percent 6 2 3 3 3 3 2 3" xfId="42788" xr:uid="{00000000-0005-0000-0000-000062A70000}"/>
    <cellStyle name="Percent 6 2 3 3 3 3 2 4" xfId="42789" xr:uid="{00000000-0005-0000-0000-000063A70000}"/>
    <cellStyle name="Percent 6 2 3 3 3 3 3" xfId="42790" xr:uid="{00000000-0005-0000-0000-000064A70000}"/>
    <cellStyle name="Percent 6 2 3 3 3 3 3 2" xfId="42791" xr:uid="{00000000-0005-0000-0000-000065A70000}"/>
    <cellStyle name="Percent 6 2 3 3 3 3 3 3" xfId="42792" xr:uid="{00000000-0005-0000-0000-000066A70000}"/>
    <cellStyle name="Percent 6 2 3 3 3 3 3 4" xfId="42793" xr:uid="{00000000-0005-0000-0000-000067A70000}"/>
    <cellStyle name="Percent 6 2 3 3 3 3 4" xfId="42794" xr:uid="{00000000-0005-0000-0000-000068A70000}"/>
    <cellStyle name="Percent 6 2 3 3 3 3 5" xfId="42795" xr:uid="{00000000-0005-0000-0000-000069A70000}"/>
    <cellStyle name="Percent 6 2 3 3 3 3 6" xfId="42796" xr:uid="{00000000-0005-0000-0000-00006AA70000}"/>
    <cellStyle name="Percent 6 2 3 3 3 4" xfId="42797" xr:uid="{00000000-0005-0000-0000-00006BA70000}"/>
    <cellStyle name="Percent 6 2 3 3 3 4 2" xfId="42798" xr:uid="{00000000-0005-0000-0000-00006CA70000}"/>
    <cellStyle name="Percent 6 2 3 3 3 4 3" xfId="42799" xr:uid="{00000000-0005-0000-0000-00006DA70000}"/>
    <cellStyle name="Percent 6 2 3 3 3 4 4" xfId="42800" xr:uid="{00000000-0005-0000-0000-00006EA70000}"/>
    <cellStyle name="Percent 6 2 3 3 3 5" xfId="42801" xr:uid="{00000000-0005-0000-0000-00006FA70000}"/>
    <cellStyle name="Percent 6 2 3 3 3 5 2" xfId="42802" xr:uid="{00000000-0005-0000-0000-000070A70000}"/>
    <cellStyle name="Percent 6 2 3 3 3 5 3" xfId="42803" xr:uid="{00000000-0005-0000-0000-000071A70000}"/>
    <cellStyle name="Percent 6 2 3 3 3 5 4" xfId="42804" xr:uid="{00000000-0005-0000-0000-000072A70000}"/>
    <cellStyle name="Percent 6 2 3 3 3 6" xfId="42805" xr:uid="{00000000-0005-0000-0000-000073A70000}"/>
    <cellStyle name="Percent 6 2 3 3 3 7" xfId="42806" xr:uid="{00000000-0005-0000-0000-000074A70000}"/>
    <cellStyle name="Percent 6 2 3 3 3 8" xfId="42807" xr:uid="{00000000-0005-0000-0000-000075A70000}"/>
    <cellStyle name="Percent 6 2 3 3 4" xfId="42808" xr:uid="{00000000-0005-0000-0000-000076A70000}"/>
    <cellStyle name="Percent 6 2 3 3 4 2" xfId="42809" xr:uid="{00000000-0005-0000-0000-000077A70000}"/>
    <cellStyle name="Percent 6 2 3 3 4 2 2" xfId="42810" xr:uid="{00000000-0005-0000-0000-000078A70000}"/>
    <cellStyle name="Percent 6 2 3 3 4 2 3" xfId="42811" xr:uid="{00000000-0005-0000-0000-000079A70000}"/>
    <cellStyle name="Percent 6 2 3 3 4 2 4" xfId="42812" xr:uid="{00000000-0005-0000-0000-00007AA70000}"/>
    <cellStyle name="Percent 6 2 3 3 4 3" xfId="42813" xr:uid="{00000000-0005-0000-0000-00007BA70000}"/>
    <cellStyle name="Percent 6 2 3 3 4 3 2" xfId="42814" xr:uid="{00000000-0005-0000-0000-00007CA70000}"/>
    <cellStyle name="Percent 6 2 3 3 4 3 3" xfId="42815" xr:uid="{00000000-0005-0000-0000-00007DA70000}"/>
    <cellStyle name="Percent 6 2 3 3 4 3 4" xfId="42816" xr:uid="{00000000-0005-0000-0000-00007EA70000}"/>
    <cellStyle name="Percent 6 2 3 3 4 4" xfId="42817" xr:uid="{00000000-0005-0000-0000-00007FA70000}"/>
    <cellStyle name="Percent 6 2 3 3 4 5" xfId="42818" xr:uid="{00000000-0005-0000-0000-000080A70000}"/>
    <cellStyle name="Percent 6 2 3 3 4 6" xfId="42819" xr:uid="{00000000-0005-0000-0000-000081A70000}"/>
    <cellStyle name="Percent 6 2 3 3 5" xfId="42820" xr:uid="{00000000-0005-0000-0000-000082A70000}"/>
    <cellStyle name="Percent 6 2 3 3 5 2" xfId="42821" xr:uid="{00000000-0005-0000-0000-000083A70000}"/>
    <cellStyle name="Percent 6 2 3 3 5 2 2" xfId="42822" xr:uid="{00000000-0005-0000-0000-000084A70000}"/>
    <cellStyle name="Percent 6 2 3 3 5 2 3" xfId="42823" xr:uid="{00000000-0005-0000-0000-000085A70000}"/>
    <cellStyle name="Percent 6 2 3 3 5 2 4" xfId="42824" xr:uid="{00000000-0005-0000-0000-000086A70000}"/>
    <cellStyle name="Percent 6 2 3 3 5 3" xfId="42825" xr:uid="{00000000-0005-0000-0000-000087A70000}"/>
    <cellStyle name="Percent 6 2 3 3 5 3 2" xfId="42826" xr:uid="{00000000-0005-0000-0000-000088A70000}"/>
    <cellStyle name="Percent 6 2 3 3 5 3 3" xfId="42827" xr:uid="{00000000-0005-0000-0000-000089A70000}"/>
    <cellStyle name="Percent 6 2 3 3 5 3 4" xfId="42828" xr:uid="{00000000-0005-0000-0000-00008AA70000}"/>
    <cellStyle name="Percent 6 2 3 3 5 4" xfId="42829" xr:uid="{00000000-0005-0000-0000-00008BA70000}"/>
    <cellStyle name="Percent 6 2 3 3 5 5" xfId="42830" xr:uid="{00000000-0005-0000-0000-00008CA70000}"/>
    <cellStyle name="Percent 6 2 3 3 5 6" xfId="42831" xr:uid="{00000000-0005-0000-0000-00008DA70000}"/>
    <cellStyle name="Percent 6 2 3 3 6" xfId="42832" xr:uid="{00000000-0005-0000-0000-00008EA70000}"/>
    <cellStyle name="Percent 6 2 3 3 6 2" xfId="42833" xr:uid="{00000000-0005-0000-0000-00008FA70000}"/>
    <cellStyle name="Percent 6 2 3 3 6 3" xfId="42834" xr:uid="{00000000-0005-0000-0000-000090A70000}"/>
    <cellStyle name="Percent 6 2 3 3 6 4" xfId="42835" xr:uid="{00000000-0005-0000-0000-000091A70000}"/>
    <cellStyle name="Percent 6 2 3 3 7" xfId="42836" xr:uid="{00000000-0005-0000-0000-000092A70000}"/>
    <cellStyle name="Percent 6 2 3 3 7 2" xfId="42837" xr:uid="{00000000-0005-0000-0000-000093A70000}"/>
    <cellStyle name="Percent 6 2 3 3 7 3" xfId="42838" xr:uid="{00000000-0005-0000-0000-000094A70000}"/>
    <cellStyle name="Percent 6 2 3 3 7 4" xfId="42839" xr:uid="{00000000-0005-0000-0000-000095A70000}"/>
    <cellStyle name="Percent 6 2 3 3 8" xfId="42840" xr:uid="{00000000-0005-0000-0000-000096A70000}"/>
    <cellStyle name="Percent 6 2 3 3 9" xfId="42841" xr:uid="{00000000-0005-0000-0000-000097A70000}"/>
    <cellStyle name="Percent 6 2 3 4" xfId="42842" xr:uid="{00000000-0005-0000-0000-000098A70000}"/>
    <cellStyle name="Percent 6 2 3 4 2" xfId="42843" xr:uid="{00000000-0005-0000-0000-000099A70000}"/>
    <cellStyle name="Percent 6 2 3 4 2 2" xfId="42844" xr:uid="{00000000-0005-0000-0000-00009AA70000}"/>
    <cellStyle name="Percent 6 2 3 4 2 2 2" xfId="42845" xr:uid="{00000000-0005-0000-0000-00009BA70000}"/>
    <cellStyle name="Percent 6 2 3 4 2 2 3" xfId="42846" xr:uid="{00000000-0005-0000-0000-00009CA70000}"/>
    <cellStyle name="Percent 6 2 3 4 2 2 4" xfId="42847" xr:uid="{00000000-0005-0000-0000-00009DA70000}"/>
    <cellStyle name="Percent 6 2 3 4 2 3" xfId="42848" xr:uid="{00000000-0005-0000-0000-00009EA70000}"/>
    <cellStyle name="Percent 6 2 3 4 2 3 2" xfId="42849" xr:uid="{00000000-0005-0000-0000-00009FA70000}"/>
    <cellStyle name="Percent 6 2 3 4 2 3 3" xfId="42850" xr:uid="{00000000-0005-0000-0000-0000A0A70000}"/>
    <cellStyle name="Percent 6 2 3 4 2 3 4" xfId="42851" xr:uid="{00000000-0005-0000-0000-0000A1A70000}"/>
    <cellStyle name="Percent 6 2 3 4 2 4" xfId="42852" xr:uid="{00000000-0005-0000-0000-0000A2A70000}"/>
    <cellStyle name="Percent 6 2 3 4 2 5" xfId="42853" xr:uid="{00000000-0005-0000-0000-0000A3A70000}"/>
    <cellStyle name="Percent 6 2 3 4 2 6" xfId="42854" xr:uid="{00000000-0005-0000-0000-0000A4A70000}"/>
    <cellStyle name="Percent 6 2 3 4 3" xfId="42855" xr:uid="{00000000-0005-0000-0000-0000A5A70000}"/>
    <cellStyle name="Percent 6 2 3 4 3 2" xfId="42856" xr:uid="{00000000-0005-0000-0000-0000A6A70000}"/>
    <cellStyle name="Percent 6 2 3 4 3 2 2" xfId="42857" xr:uid="{00000000-0005-0000-0000-0000A7A70000}"/>
    <cellStyle name="Percent 6 2 3 4 3 2 3" xfId="42858" xr:uid="{00000000-0005-0000-0000-0000A8A70000}"/>
    <cellStyle name="Percent 6 2 3 4 3 2 4" xfId="42859" xr:uid="{00000000-0005-0000-0000-0000A9A70000}"/>
    <cellStyle name="Percent 6 2 3 4 3 3" xfId="42860" xr:uid="{00000000-0005-0000-0000-0000AAA70000}"/>
    <cellStyle name="Percent 6 2 3 4 3 3 2" xfId="42861" xr:uid="{00000000-0005-0000-0000-0000ABA70000}"/>
    <cellStyle name="Percent 6 2 3 4 3 3 3" xfId="42862" xr:uid="{00000000-0005-0000-0000-0000ACA70000}"/>
    <cellStyle name="Percent 6 2 3 4 3 3 4" xfId="42863" xr:uid="{00000000-0005-0000-0000-0000ADA70000}"/>
    <cellStyle name="Percent 6 2 3 4 3 4" xfId="42864" xr:uid="{00000000-0005-0000-0000-0000AEA70000}"/>
    <cellStyle name="Percent 6 2 3 4 3 5" xfId="42865" xr:uid="{00000000-0005-0000-0000-0000AFA70000}"/>
    <cellStyle name="Percent 6 2 3 4 3 6" xfId="42866" xr:uid="{00000000-0005-0000-0000-0000B0A70000}"/>
    <cellStyle name="Percent 6 2 3 4 4" xfId="42867" xr:uid="{00000000-0005-0000-0000-0000B1A70000}"/>
    <cellStyle name="Percent 6 2 3 4 4 2" xfId="42868" xr:uid="{00000000-0005-0000-0000-0000B2A70000}"/>
    <cellStyle name="Percent 6 2 3 4 4 3" xfId="42869" xr:uid="{00000000-0005-0000-0000-0000B3A70000}"/>
    <cellStyle name="Percent 6 2 3 4 4 4" xfId="42870" xr:uid="{00000000-0005-0000-0000-0000B4A70000}"/>
    <cellStyle name="Percent 6 2 3 4 5" xfId="42871" xr:uid="{00000000-0005-0000-0000-0000B5A70000}"/>
    <cellStyle name="Percent 6 2 3 4 5 2" xfId="42872" xr:uid="{00000000-0005-0000-0000-0000B6A70000}"/>
    <cellStyle name="Percent 6 2 3 4 5 3" xfId="42873" xr:uid="{00000000-0005-0000-0000-0000B7A70000}"/>
    <cellStyle name="Percent 6 2 3 4 5 4" xfId="42874" xr:uid="{00000000-0005-0000-0000-0000B8A70000}"/>
    <cellStyle name="Percent 6 2 3 4 6" xfId="42875" xr:uid="{00000000-0005-0000-0000-0000B9A70000}"/>
    <cellStyle name="Percent 6 2 3 4 7" xfId="42876" xr:uid="{00000000-0005-0000-0000-0000BAA70000}"/>
    <cellStyle name="Percent 6 2 3 4 8" xfId="42877" xr:uid="{00000000-0005-0000-0000-0000BBA70000}"/>
    <cellStyle name="Percent 6 2 3 5" xfId="42878" xr:uid="{00000000-0005-0000-0000-0000BCA70000}"/>
    <cellStyle name="Percent 6 2 3 5 2" xfId="42879" xr:uid="{00000000-0005-0000-0000-0000BDA70000}"/>
    <cellStyle name="Percent 6 2 3 5 2 2" xfId="42880" xr:uid="{00000000-0005-0000-0000-0000BEA70000}"/>
    <cellStyle name="Percent 6 2 3 5 2 2 2" xfId="42881" xr:uid="{00000000-0005-0000-0000-0000BFA70000}"/>
    <cellStyle name="Percent 6 2 3 5 2 2 3" xfId="42882" xr:uid="{00000000-0005-0000-0000-0000C0A70000}"/>
    <cellStyle name="Percent 6 2 3 5 2 2 4" xfId="42883" xr:uid="{00000000-0005-0000-0000-0000C1A70000}"/>
    <cellStyle name="Percent 6 2 3 5 2 3" xfId="42884" xr:uid="{00000000-0005-0000-0000-0000C2A70000}"/>
    <cellStyle name="Percent 6 2 3 5 2 3 2" xfId="42885" xr:uid="{00000000-0005-0000-0000-0000C3A70000}"/>
    <cellStyle name="Percent 6 2 3 5 2 3 3" xfId="42886" xr:uid="{00000000-0005-0000-0000-0000C4A70000}"/>
    <cellStyle name="Percent 6 2 3 5 2 3 4" xfId="42887" xr:uid="{00000000-0005-0000-0000-0000C5A70000}"/>
    <cellStyle name="Percent 6 2 3 5 2 4" xfId="42888" xr:uid="{00000000-0005-0000-0000-0000C6A70000}"/>
    <cellStyle name="Percent 6 2 3 5 2 5" xfId="42889" xr:uid="{00000000-0005-0000-0000-0000C7A70000}"/>
    <cellStyle name="Percent 6 2 3 5 2 6" xfId="42890" xr:uid="{00000000-0005-0000-0000-0000C8A70000}"/>
    <cellStyle name="Percent 6 2 3 5 3" xfId="42891" xr:uid="{00000000-0005-0000-0000-0000C9A70000}"/>
    <cellStyle name="Percent 6 2 3 5 3 2" xfId="42892" xr:uid="{00000000-0005-0000-0000-0000CAA70000}"/>
    <cellStyle name="Percent 6 2 3 5 3 2 2" xfId="42893" xr:uid="{00000000-0005-0000-0000-0000CBA70000}"/>
    <cellStyle name="Percent 6 2 3 5 3 2 3" xfId="42894" xr:uid="{00000000-0005-0000-0000-0000CCA70000}"/>
    <cellStyle name="Percent 6 2 3 5 3 2 4" xfId="42895" xr:uid="{00000000-0005-0000-0000-0000CDA70000}"/>
    <cellStyle name="Percent 6 2 3 5 3 3" xfId="42896" xr:uid="{00000000-0005-0000-0000-0000CEA70000}"/>
    <cellStyle name="Percent 6 2 3 5 3 3 2" xfId="42897" xr:uid="{00000000-0005-0000-0000-0000CFA70000}"/>
    <cellStyle name="Percent 6 2 3 5 3 3 3" xfId="42898" xr:uid="{00000000-0005-0000-0000-0000D0A70000}"/>
    <cellStyle name="Percent 6 2 3 5 3 3 4" xfId="42899" xr:uid="{00000000-0005-0000-0000-0000D1A70000}"/>
    <cellStyle name="Percent 6 2 3 5 3 4" xfId="42900" xr:uid="{00000000-0005-0000-0000-0000D2A70000}"/>
    <cellStyle name="Percent 6 2 3 5 3 5" xfId="42901" xr:uid="{00000000-0005-0000-0000-0000D3A70000}"/>
    <cellStyle name="Percent 6 2 3 5 3 6" xfId="42902" xr:uid="{00000000-0005-0000-0000-0000D4A70000}"/>
    <cellStyle name="Percent 6 2 3 5 4" xfId="42903" xr:uid="{00000000-0005-0000-0000-0000D5A70000}"/>
    <cellStyle name="Percent 6 2 3 5 4 2" xfId="42904" xr:uid="{00000000-0005-0000-0000-0000D6A70000}"/>
    <cellStyle name="Percent 6 2 3 5 4 3" xfId="42905" xr:uid="{00000000-0005-0000-0000-0000D7A70000}"/>
    <cellStyle name="Percent 6 2 3 5 4 4" xfId="42906" xr:uid="{00000000-0005-0000-0000-0000D8A70000}"/>
    <cellStyle name="Percent 6 2 3 5 5" xfId="42907" xr:uid="{00000000-0005-0000-0000-0000D9A70000}"/>
    <cellStyle name="Percent 6 2 3 5 5 2" xfId="42908" xr:uid="{00000000-0005-0000-0000-0000DAA70000}"/>
    <cellStyle name="Percent 6 2 3 5 5 3" xfId="42909" xr:uid="{00000000-0005-0000-0000-0000DBA70000}"/>
    <cellStyle name="Percent 6 2 3 5 5 4" xfId="42910" xr:uid="{00000000-0005-0000-0000-0000DCA70000}"/>
    <cellStyle name="Percent 6 2 3 5 6" xfId="42911" xr:uid="{00000000-0005-0000-0000-0000DDA70000}"/>
    <cellStyle name="Percent 6 2 3 5 7" xfId="42912" xr:uid="{00000000-0005-0000-0000-0000DEA70000}"/>
    <cellStyle name="Percent 6 2 3 5 8" xfId="42913" xr:uid="{00000000-0005-0000-0000-0000DFA70000}"/>
    <cellStyle name="Percent 6 2 3 6" xfId="42914" xr:uid="{00000000-0005-0000-0000-0000E0A70000}"/>
    <cellStyle name="Percent 6 2 3 6 2" xfId="42915" xr:uid="{00000000-0005-0000-0000-0000E1A70000}"/>
    <cellStyle name="Percent 6 2 3 6 2 2" xfId="42916" xr:uid="{00000000-0005-0000-0000-0000E2A70000}"/>
    <cellStyle name="Percent 6 2 3 6 2 2 2" xfId="42917" xr:uid="{00000000-0005-0000-0000-0000E3A70000}"/>
    <cellStyle name="Percent 6 2 3 6 2 2 3" xfId="42918" xr:uid="{00000000-0005-0000-0000-0000E4A70000}"/>
    <cellStyle name="Percent 6 2 3 6 2 2 4" xfId="42919" xr:uid="{00000000-0005-0000-0000-0000E5A70000}"/>
    <cellStyle name="Percent 6 2 3 6 2 3" xfId="42920" xr:uid="{00000000-0005-0000-0000-0000E6A70000}"/>
    <cellStyle name="Percent 6 2 3 6 2 3 2" xfId="42921" xr:uid="{00000000-0005-0000-0000-0000E7A70000}"/>
    <cellStyle name="Percent 6 2 3 6 2 3 3" xfId="42922" xr:uid="{00000000-0005-0000-0000-0000E8A70000}"/>
    <cellStyle name="Percent 6 2 3 6 2 3 4" xfId="42923" xr:uid="{00000000-0005-0000-0000-0000E9A70000}"/>
    <cellStyle name="Percent 6 2 3 6 2 4" xfId="42924" xr:uid="{00000000-0005-0000-0000-0000EAA70000}"/>
    <cellStyle name="Percent 6 2 3 6 2 5" xfId="42925" xr:uid="{00000000-0005-0000-0000-0000EBA70000}"/>
    <cellStyle name="Percent 6 2 3 6 2 6" xfId="42926" xr:uid="{00000000-0005-0000-0000-0000ECA70000}"/>
    <cellStyle name="Percent 6 2 3 6 3" xfId="42927" xr:uid="{00000000-0005-0000-0000-0000EDA70000}"/>
    <cellStyle name="Percent 6 2 3 6 3 2" xfId="42928" xr:uid="{00000000-0005-0000-0000-0000EEA70000}"/>
    <cellStyle name="Percent 6 2 3 6 3 2 2" xfId="42929" xr:uid="{00000000-0005-0000-0000-0000EFA70000}"/>
    <cellStyle name="Percent 6 2 3 6 3 2 3" xfId="42930" xr:uid="{00000000-0005-0000-0000-0000F0A70000}"/>
    <cellStyle name="Percent 6 2 3 6 3 2 4" xfId="42931" xr:uid="{00000000-0005-0000-0000-0000F1A70000}"/>
    <cellStyle name="Percent 6 2 3 6 3 3" xfId="42932" xr:uid="{00000000-0005-0000-0000-0000F2A70000}"/>
    <cellStyle name="Percent 6 2 3 6 3 3 2" xfId="42933" xr:uid="{00000000-0005-0000-0000-0000F3A70000}"/>
    <cellStyle name="Percent 6 2 3 6 3 3 3" xfId="42934" xr:uid="{00000000-0005-0000-0000-0000F4A70000}"/>
    <cellStyle name="Percent 6 2 3 6 3 3 4" xfId="42935" xr:uid="{00000000-0005-0000-0000-0000F5A70000}"/>
    <cellStyle name="Percent 6 2 3 6 3 4" xfId="42936" xr:uid="{00000000-0005-0000-0000-0000F6A70000}"/>
    <cellStyle name="Percent 6 2 3 6 3 5" xfId="42937" xr:uid="{00000000-0005-0000-0000-0000F7A70000}"/>
    <cellStyle name="Percent 6 2 3 6 3 6" xfId="42938" xr:uid="{00000000-0005-0000-0000-0000F8A70000}"/>
    <cellStyle name="Percent 6 2 3 6 4" xfId="42939" xr:uid="{00000000-0005-0000-0000-0000F9A70000}"/>
    <cellStyle name="Percent 6 2 3 6 4 2" xfId="42940" xr:uid="{00000000-0005-0000-0000-0000FAA70000}"/>
    <cellStyle name="Percent 6 2 3 6 4 3" xfId="42941" xr:uid="{00000000-0005-0000-0000-0000FBA70000}"/>
    <cellStyle name="Percent 6 2 3 6 4 4" xfId="42942" xr:uid="{00000000-0005-0000-0000-0000FCA70000}"/>
    <cellStyle name="Percent 6 2 3 6 5" xfId="42943" xr:uid="{00000000-0005-0000-0000-0000FDA70000}"/>
    <cellStyle name="Percent 6 2 3 6 5 2" xfId="42944" xr:uid="{00000000-0005-0000-0000-0000FEA70000}"/>
    <cellStyle name="Percent 6 2 3 6 5 3" xfId="42945" xr:uid="{00000000-0005-0000-0000-0000FFA70000}"/>
    <cellStyle name="Percent 6 2 3 6 5 4" xfId="42946" xr:uid="{00000000-0005-0000-0000-000000A80000}"/>
    <cellStyle name="Percent 6 2 3 6 6" xfId="42947" xr:uid="{00000000-0005-0000-0000-000001A80000}"/>
    <cellStyle name="Percent 6 2 3 6 7" xfId="42948" xr:uid="{00000000-0005-0000-0000-000002A80000}"/>
    <cellStyle name="Percent 6 2 3 6 8" xfId="42949" xr:uid="{00000000-0005-0000-0000-000003A80000}"/>
    <cellStyle name="Percent 6 2 3 7" xfId="42950" xr:uid="{00000000-0005-0000-0000-000004A80000}"/>
    <cellStyle name="Percent 6 2 3 7 2" xfId="42951" xr:uid="{00000000-0005-0000-0000-000005A80000}"/>
    <cellStyle name="Percent 6 2 3 7 2 2" xfId="42952" xr:uid="{00000000-0005-0000-0000-000006A80000}"/>
    <cellStyle name="Percent 6 2 3 7 2 3" xfId="42953" xr:uid="{00000000-0005-0000-0000-000007A80000}"/>
    <cellStyle name="Percent 6 2 3 7 2 4" xfId="42954" xr:uid="{00000000-0005-0000-0000-000008A80000}"/>
    <cellStyle name="Percent 6 2 3 7 3" xfId="42955" xr:uid="{00000000-0005-0000-0000-000009A80000}"/>
    <cellStyle name="Percent 6 2 3 7 3 2" xfId="42956" xr:uid="{00000000-0005-0000-0000-00000AA80000}"/>
    <cellStyle name="Percent 6 2 3 7 3 3" xfId="42957" xr:uid="{00000000-0005-0000-0000-00000BA80000}"/>
    <cellStyle name="Percent 6 2 3 7 3 4" xfId="42958" xr:uid="{00000000-0005-0000-0000-00000CA80000}"/>
    <cellStyle name="Percent 6 2 3 7 4" xfId="42959" xr:uid="{00000000-0005-0000-0000-00000DA80000}"/>
    <cellStyle name="Percent 6 2 3 7 5" xfId="42960" xr:uid="{00000000-0005-0000-0000-00000EA80000}"/>
    <cellStyle name="Percent 6 2 3 7 6" xfId="42961" xr:uid="{00000000-0005-0000-0000-00000FA80000}"/>
    <cellStyle name="Percent 6 2 3 8" xfId="42962" xr:uid="{00000000-0005-0000-0000-000010A80000}"/>
    <cellStyle name="Percent 6 2 3 8 2" xfId="42963" xr:uid="{00000000-0005-0000-0000-000011A80000}"/>
    <cellStyle name="Percent 6 2 3 8 2 2" xfId="42964" xr:uid="{00000000-0005-0000-0000-000012A80000}"/>
    <cellStyle name="Percent 6 2 3 8 2 3" xfId="42965" xr:uid="{00000000-0005-0000-0000-000013A80000}"/>
    <cellStyle name="Percent 6 2 3 8 2 4" xfId="42966" xr:uid="{00000000-0005-0000-0000-000014A80000}"/>
    <cellStyle name="Percent 6 2 3 8 3" xfId="42967" xr:uid="{00000000-0005-0000-0000-000015A80000}"/>
    <cellStyle name="Percent 6 2 3 8 3 2" xfId="42968" xr:uid="{00000000-0005-0000-0000-000016A80000}"/>
    <cellStyle name="Percent 6 2 3 8 3 3" xfId="42969" xr:uid="{00000000-0005-0000-0000-000017A80000}"/>
    <cellStyle name="Percent 6 2 3 8 3 4" xfId="42970" xr:uid="{00000000-0005-0000-0000-000018A80000}"/>
    <cellStyle name="Percent 6 2 3 8 4" xfId="42971" xr:uid="{00000000-0005-0000-0000-000019A80000}"/>
    <cellStyle name="Percent 6 2 3 8 5" xfId="42972" xr:uid="{00000000-0005-0000-0000-00001AA80000}"/>
    <cellStyle name="Percent 6 2 3 8 6" xfId="42973" xr:uid="{00000000-0005-0000-0000-00001BA80000}"/>
    <cellStyle name="Percent 6 2 3 9" xfId="42974" xr:uid="{00000000-0005-0000-0000-00001CA80000}"/>
    <cellStyle name="Percent 6 2 3 9 2" xfId="42975" xr:uid="{00000000-0005-0000-0000-00001DA80000}"/>
    <cellStyle name="Percent 6 2 3 9 3" xfId="42976" xr:uid="{00000000-0005-0000-0000-00001EA80000}"/>
    <cellStyle name="Percent 6 2 3 9 4" xfId="42977" xr:uid="{00000000-0005-0000-0000-00001FA80000}"/>
    <cellStyle name="Percent 6 2 4" xfId="42978" xr:uid="{00000000-0005-0000-0000-000020A80000}"/>
    <cellStyle name="Percent 6 2 4 10" xfId="42979" xr:uid="{00000000-0005-0000-0000-000021A80000}"/>
    <cellStyle name="Percent 6 2 4 11" xfId="42980" xr:uid="{00000000-0005-0000-0000-000022A80000}"/>
    <cellStyle name="Percent 6 2 4 12" xfId="42981" xr:uid="{00000000-0005-0000-0000-000023A80000}"/>
    <cellStyle name="Percent 6 2 4 2" xfId="42982" xr:uid="{00000000-0005-0000-0000-000024A80000}"/>
    <cellStyle name="Percent 6 2 4 2 10" xfId="42983" xr:uid="{00000000-0005-0000-0000-000025A80000}"/>
    <cellStyle name="Percent 6 2 4 2 2" xfId="42984" xr:uid="{00000000-0005-0000-0000-000026A80000}"/>
    <cellStyle name="Percent 6 2 4 2 2 2" xfId="42985" xr:uid="{00000000-0005-0000-0000-000027A80000}"/>
    <cellStyle name="Percent 6 2 4 2 2 2 2" xfId="42986" xr:uid="{00000000-0005-0000-0000-000028A80000}"/>
    <cellStyle name="Percent 6 2 4 2 2 2 2 2" xfId="42987" xr:uid="{00000000-0005-0000-0000-000029A80000}"/>
    <cellStyle name="Percent 6 2 4 2 2 2 2 3" xfId="42988" xr:uid="{00000000-0005-0000-0000-00002AA80000}"/>
    <cellStyle name="Percent 6 2 4 2 2 2 2 4" xfId="42989" xr:uid="{00000000-0005-0000-0000-00002BA80000}"/>
    <cellStyle name="Percent 6 2 4 2 2 2 3" xfId="42990" xr:uid="{00000000-0005-0000-0000-00002CA80000}"/>
    <cellStyle name="Percent 6 2 4 2 2 2 3 2" xfId="42991" xr:uid="{00000000-0005-0000-0000-00002DA80000}"/>
    <cellStyle name="Percent 6 2 4 2 2 2 3 3" xfId="42992" xr:uid="{00000000-0005-0000-0000-00002EA80000}"/>
    <cellStyle name="Percent 6 2 4 2 2 2 3 4" xfId="42993" xr:uid="{00000000-0005-0000-0000-00002FA80000}"/>
    <cellStyle name="Percent 6 2 4 2 2 2 4" xfId="42994" xr:uid="{00000000-0005-0000-0000-000030A80000}"/>
    <cellStyle name="Percent 6 2 4 2 2 2 5" xfId="42995" xr:uid="{00000000-0005-0000-0000-000031A80000}"/>
    <cellStyle name="Percent 6 2 4 2 2 2 6" xfId="42996" xr:uid="{00000000-0005-0000-0000-000032A80000}"/>
    <cellStyle name="Percent 6 2 4 2 2 3" xfId="42997" xr:uid="{00000000-0005-0000-0000-000033A80000}"/>
    <cellStyle name="Percent 6 2 4 2 2 3 2" xfId="42998" xr:uid="{00000000-0005-0000-0000-000034A80000}"/>
    <cellStyle name="Percent 6 2 4 2 2 3 2 2" xfId="42999" xr:uid="{00000000-0005-0000-0000-000035A80000}"/>
    <cellStyle name="Percent 6 2 4 2 2 3 2 3" xfId="43000" xr:uid="{00000000-0005-0000-0000-000036A80000}"/>
    <cellStyle name="Percent 6 2 4 2 2 3 2 4" xfId="43001" xr:uid="{00000000-0005-0000-0000-000037A80000}"/>
    <cellStyle name="Percent 6 2 4 2 2 3 3" xfId="43002" xr:uid="{00000000-0005-0000-0000-000038A80000}"/>
    <cellStyle name="Percent 6 2 4 2 2 3 3 2" xfId="43003" xr:uid="{00000000-0005-0000-0000-000039A80000}"/>
    <cellStyle name="Percent 6 2 4 2 2 3 3 3" xfId="43004" xr:uid="{00000000-0005-0000-0000-00003AA80000}"/>
    <cellStyle name="Percent 6 2 4 2 2 3 3 4" xfId="43005" xr:uid="{00000000-0005-0000-0000-00003BA80000}"/>
    <cellStyle name="Percent 6 2 4 2 2 3 4" xfId="43006" xr:uid="{00000000-0005-0000-0000-00003CA80000}"/>
    <cellStyle name="Percent 6 2 4 2 2 3 5" xfId="43007" xr:uid="{00000000-0005-0000-0000-00003DA80000}"/>
    <cellStyle name="Percent 6 2 4 2 2 3 6" xfId="43008" xr:uid="{00000000-0005-0000-0000-00003EA80000}"/>
    <cellStyle name="Percent 6 2 4 2 2 4" xfId="43009" xr:uid="{00000000-0005-0000-0000-00003FA80000}"/>
    <cellStyle name="Percent 6 2 4 2 2 4 2" xfId="43010" xr:uid="{00000000-0005-0000-0000-000040A80000}"/>
    <cellStyle name="Percent 6 2 4 2 2 4 3" xfId="43011" xr:uid="{00000000-0005-0000-0000-000041A80000}"/>
    <cellStyle name="Percent 6 2 4 2 2 4 4" xfId="43012" xr:uid="{00000000-0005-0000-0000-000042A80000}"/>
    <cellStyle name="Percent 6 2 4 2 2 5" xfId="43013" xr:uid="{00000000-0005-0000-0000-000043A80000}"/>
    <cellStyle name="Percent 6 2 4 2 2 5 2" xfId="43014" xr:uid="{00000000-0005-0000-0000-000044A80000}"/>
    <cellStyle name="Percent 6 2 4 2 2 5 3" xfId="43015" xr:uid="{00000000-0005-0000-0000-000045A80000}"/>
    <cellStyle name="Percent 6 2 4 2 2 5 4" xfId="43016" xr:uid="{00000000-0005-0000-0000-000046A80000}"/>
    <cellStyle name="Percent 6 2 4 2 2 6" xfId="43017" xr:uid="{00000000-0005-0000-0000-000047A80000}"/>
    <cellStyle name="Percent 6 2 4 2 2 7" xfId="43018" xr:uid="{00000000-0005-0000-0000-000048A80000}"/>
    <cellStyle name="Percent 6 2 4 2 2 8" xfId="43019" xr:uid="{00000000-0005-0000-0000-000049A80000}"/>
    <cellStyle name="Percent 6 2 4 2 3" xfId="43020" xr:uid="{00000000-0005-0000-0000-00004AA80000}"/>
    <cellStyle name="Percent 6 2 4 2 3 2" xfId="43021" xr:uid="{00000000-0005-0000-0000-00004BA80000}"/>
    <cellStyle name="Percent 6 2 4 2 3 2 2" xfId="43022" xr:uid="{00000000-0005-0000-0000-00004CA80000}"/>
    <cellStyle name="Percent 6 2 4 2 3 2 2 2" xfId="43023" xr:uid="{00000000-0005-0000-0000-00004DA80000}"/>
    <cellStyle name="Percent 6 2 4 2 3 2 2 3" xfId="43024" xr:uid="{00000000-0005-0000-0000-00004EA80000}"/>
    <cellStyle name="Percent 6 2 4 2 3 2 2 4" xfId="43025" xr:uid="{00000000-0005-0000-0000-00004FA80000}"/>
    <cellStyle name="Percent 6 2 4 2 3 2 3" xfId="43026" xr:uid="{00000000-0005-0000-0000-000050A80000}"/>
    <cellStyle name="Percent 6 2 4 2 3 2 3 2" xfId="43027" xr:uid="{00000000-0005-0000-0000-000051A80000}"/>
    <cellStyle name="Percent 6 2 4 2 3 2 3 3" xfId="43028" xr:uid="{00000000-0005-0000-0000-000052A80000}"/>
    <cellStyle name="Percent 6 2 4 2 3 2 3 4" xfId="43029" xr:uid="{00000000-0005-0000-0000-000053A80000}"/>
    <cellStyle name="Percent 6 2 4 2 3 2 4" xfId="43030" xr:uid="{00000000-0005-0000-0000-000054A80000}"/>
    <cellStyle name="Percent 6 2 4 2 3 2 5" xfId="43031" xr:uid="{00000000-0005-0000-0000-000055A80000}"/>
    <cellStyle name="Percent 6 2 4 2 3 2 6" xfId="43032" xr:uid="{00000000-0005-0000-0000-000056A80000}"/>
    <cellStyle name="Percent 6 2 4 2 3 3" xfId="43033" xr:uid="{00000000-0005-0000-0000-000057A80000}"/>
    <cellStyle name="Percent 6 2 4 2 3 3 2" xfId="43034" xr:uid="{00000000-0005-0000-0000-000058A80000}"/>
    <cellStyle name="Percent 6 2 4 2 3 3 2 2" xfId="43035" xr:uid="{00000000-0005-0000-0000-000059A80000}"/>
    <cellStyle name="Percent 6 2 4 2 3 3 2 3" xfId="43036" xr:uid="{00000000-0005-0000-0000-00005AA80000}"/>
    <cellStyle name="Percent 6 2 4 2 3 3 2 4" xfId="43037" xr:uid="{00000000-0005-0000-0000-00005BA80000}"/>
    <cellStyle name="Percent 6 2 4 2 3 3 3" xfId="43038" xr:uid="{00000000-0005-0000-0000-00005CA80000}"/>
    <cellStyle name="Percent 6 2 4 2 3 3 3 2" xfId="43039" xr:uid="{00000000-0005-0000-0000-00005DA80000}"/>
    <cellStyle name="Percent 6 2 4 2 3 3 3 3" xfId="43040" xr:uid="{00000000-0005-0000-0000-00005EA80000}"/>
    <cellStyle name="Percent 6 2 4 2 3 3 3 4" xfId="43041" xr:uid="{00000000-0005-0000-0000-00005FA80000}"/>
    <cellStyle name="Percent 6 2 4 2 3 3 4" xfId="43042" xr:uid="{00000000-0005-0000-0000-000060A80000}"/>
    <cellStyle name="Percent 6 2 4 2 3 3 5" xfId="43043" xr:uid="{00000000-0005-0000-0000-000061A80000}"/>
    <cellStyle name="Percent 6 2 4 2 3 3 6" xfId="43044" xr:uid="{00000000-0005-0000-0000-000062A80000}"/>
    <cellStyle name="Percent 6 2 4 2 3 4" xfId="43045" xr:uid="{00000000-0005-0000-0000-000063A80000}"/>
    <cellStyle name="Percent 6 2 4 2 3 4 2" xfId="43046" xr:uid="{00000000-0005-0000-0000-000064A80000}"/>
    <cellStyle name="Percent 6 2 4 2 3 4 3" xfId="43047" xr:uid="{00000000-0005-0000-0000-000065A80000}"/>
    <cellStyle name="Percent 6 2 4 2 3 4 4" xfId="43048" xr:uid="{00000000-0005-0000-0000-000066A80000}"/>
    <cellStyle name="Percent 6 2 4 2 3 5" xfId="43049" xr:uid="{00000000-0005-0000-0000-000067A80000}"/>
    <cellStyle name="Percent 6 2 4 2 3 5 2" xfId="43050" xr:uid="{00000000-0005-0000-0000-000068A80000}"/>
    <cellStyle name="Percent 6 2 4 2 3 5 3" xfId="43051" xr:uid="{00000000-0005-0000-0000-000069A80000}"/>
    <cellStyle name="Percent 6 2 4 2 3 5 4" xfId="43052" xr:uid="{00000000-0005-0000-0000-00006AA80000}"/>
    <cellStyle name="Percent 6 2 4 2 3 6" xfId="43053" xr:uid="{00000000-0005-0000-0000-00006BA80000}"/>
    <cellStyle name="Percent 6 2 4 2 3 7" xfId="43054" xr:uid="{00000000-0005-0000-0000-00006CA80000}"/>
    <cellStyle name="Percent 6 2 4 2 3 8" xfId="43055" xr:uid="{00000000-0005-0000-0000-00006DA80000}"/>
    <cellStyle name="Percent 6 2 4 2 4" xfId="43056" xr:uid="{00000000-0005-0000-0000-00006EA80000}"/>
    <cellStyle name="Percent 6 2 4 2 4 2" xfId="43057" xr:uid="{00000000-0005-0000-0000-00006FA80000}"/>
    <cellStyle name="Percent 6 2 4 2 4 2 2" xfId="43058" xr:uid="{00000000-0005-0000-0000-000070A80000}"/>
    <cellStyle name="Percent 6 2 4 2 4 2 3" xfId="43059" xr:uid="{00000000-0005-0000-0000-000071A80000}"/>
    <cellStyle name="Percent 6 2 4 2 4 2 4" xfId="43060" xr:uid="{00000000-0005-0000-0000-000072A80000}"/>
    <cellStyle name="Percent 6 2 4 2 4 3" xfId="43061" xr:uid="{00000000-0005-0000-0000-000073A80000}"/>
    <cellStyle name="Percent 6 2 4 2 4 3 2" xfId="43062" xr:uid="{00000000-0005-0000-0000-000074A80000}"/>
    <cellStyle name="Percent 6 2 4 2 4 3 3" xfId="43063" xr:uid="{00000000-0005-0000-0000-000075A80000}"/>
    <cellStyle name="Percent 6 2 4 2 4 3 4" xfId="43064" xr:uid="{00000000-0005-0000-0000-000076A80000}"/>
    <cellStyle name="Percent 6 2 4 2 4 4" xfId="43065" xr:uid="{00000000-0005-0000-0000-000077A80000}"/>
    <cellStyle name="Percent 6 2 4 2 4 5" xfId="43066" xr:uid="{00000000-0005-0000-0000-000078A80000}"/>
    <cellStyle name="Percent 6 2 4 2 4 6" xfId="43067" xr:uid="{00000000-0005-0000-0000-000079A80000}"/>
    <cellStyle name="Percent 6 2 4 2 5" xfId="43068" xr:uid="{00000000-0005-0000-0000-00007AA80000}"/>
    <cellStyle name="Percent 6 2 4 2 5 2" xfId="43069" xr:uid="{00000000-0005-0000-0000-00007BA80000}"/>
    <cellStyle name="Percent 6 2 4 2 5 2 2" xfId="43070" xr:uid="{00000000-0005-0000-0000-00007CA80000}"/>
    <cellStyle name="Percent 6 2 4 2 5 2 3" xfId="43071" xr:uid="{00000000-0005-0000-0000-00007DA80000}"/>
    <cellStyle name="Percent 6 2 4 2 5 2 4" xfId="43072" xr:uid="{00000000-0005-0000-0000-00007EA80000}"/>
    <cellStyle name="Percent 6 2 4 2 5 3" xfId="43073" xr:uid="{00000000-0005-0000-0000-00007FA80000}"/>
    <cellStyle name="Percent 6 2 4 2 5 3 2" xfId="43074" xr:uid="{00000000-0005-0000-0000-000080A80000}"/>
    <cellStyle name="Percent 6 2 4 2 5 3 3" xfId="43075" xr:uid="{00000000-0005-0000-0000-000081A80000}"/>
    <cellStyle name="Percent 6 2 4 2 5 3 4" xfId="43076" xr:uid="{00000000-0005-0000-0000-000082A80000}"/>
    <cellStyle name="Percent 6 2 4 2 5 4" xfId="43077" xr:uid="{00000000-0005-0000-0000-000083A80000}"/>
    <cellStyle name="Percent 6 2 4 2 5 5" xfId="43078" xr:uid="{00000000-0005-0000-0000-000084A80000}"/>
    <cellStyle name="Percent 6 2 4 2 5 6" xfId="43079" xr:uid="{00000000-0005-0000-0000-000085A80000}"/>
    <cellStyle name="Percent 6 2 4 2 6" xfId="43080" xr:uid="{00000000-0005-0000-0000-000086A80000}"/>
    <cellStyle name="Percent 6 2 4 2 6 2" xfId="43081" xr:uid="{00000000-0005-0000-0000-000087A80000}"/>
    <cellStyle name="Percent 6 2 4 2 6 3" xfId="43082" xr:uid="{00000000-0005-0000-0000-000088A80000}"/>
    <cellStyle name="Percent 6 2 4 2 6 4" xfId="43083" xr:uid="{00000000-0005-0000-0000-000089A80000}"/>
    <cellStyle name="Percent 6 2 4 2 7" xfId="43084" xr:uid="{00000000-0005-0000-0000-00008AA80000}"/>
    <cellStyle name="Percent 6 2 4 2 7 2" xfId="43085" xr:uid="{00000000-0005-0000-0000-00008BA80000}"/>
    <cellStyle name="Percent 6 2 4 2 7 3" xfId="43086" xr:uid="{00000000-0005-0000-0000-00008CA80000}"/>
    <cellStyle name="Percent 6 2 4 2 7 4" xfId="43087" xr:uid="{00000000-0005-0000-0000-00008DA80000}"/>
    <cellStyle name="Percent 6 2 4 2 8" xfId="43088" xr:uid="{00000000-0005-0000-0000-00008EA80000}"/>
    <cellStyle name="Percent 6 2 4 2 9" xfId="43089" xr:uid="{00000000-0005-0000-0000-00008FA80000}"/>
    <cellStyle name="Percent 6 2 4 3" xfId="43090" xr:uid="{00000000-0005-0000-0000-000090A80000}"/>
    <cellStyle name="Percent 6 2 4 3 2" xfId="43091" xr:uid="{00000000-0005-0000-0000-000091A80000}"/>
    <cellStyle name="Percent 6 2 4 3 2 2" xfId="43092" xr:uid="{00000000-0005-0000-0000-000092A80000}"/>
    <cellStyle name="Percent 6 2 4 3 2 2 2" xfId="43093" xr:uid="{00000000-0005-0000-0000-000093A80000}"/>
    <cellStyle name="Percent 6 2 4 3 2 2 3" xfId="43094" xr:uid="{00000000-0005-0000-0000-000094A80000}"/>
    <cellStyle name="Percent 6 2 4 3 2 2 4" xfId="43095" xr:uid="{00000000-0005-0000-0000-000095A80000}"/>
    <cellStyle name="Percent 6 2 4 3 2 3" xfId="43096" xr:uid="{00000000-0005-0000-0000-000096A80000}"/>
    <cellStyle name="Percent 6 2 4 3 2 3 2" xfId="43097" xr:uid="{00000000-0005-0000-0000-000097A80000}"/>
    <cellStyle name="Percent 6 2 4 3 2 3 3" xfId="43098" xr:uid="{00000000-0005-0000-0000-000098A80000}"/>
    <cellStyle name="Percent 6 2 4 3 2 3 4" xfId="43099" xr:uid="{00000000-0005-0000-0000-000099A80000}"/>
    <cellStyle name="Percent 6 2 4 3 2 4" xfId="43100" xr:uid="{00000000-0005-0000-0000-00009AA80000}"/>
    <cellStyle name="Percent 6 2 4 3 2 5" xfId="43101" xr:uid="{00000000-0005-0000-0000-00009BA80000}"/>
    <cellStyle name="Percent 6 2 4 3 2 6" xfId="43102" xr:uid="{00000000-0005-0000-0000-00009CA80000}"/>
    <cellStyle name="Percent 6 2 4 3 3" xfId="43103" xr:uid="{00000000-0005-0000-0000-00009DA80000}"/>
    <cellStyle name="Percent 6 2 4 3 3 2" xfId="43104" xr:uid="{00000000-0005-0000-0000-00009EA80000}"/>
    <cellStyle name="Percent 6 2 4 3 3 2 2" xfId="43105" xr:uid="{00000000-0005-0000-0000-00009FA80000}"/>
    <cellStyle name="Percent 6 2 4 3 3 2 3" xfId="43106" xr:uid="{00000000-0005-0000-0000-0000A0A80000}"/>
    <cellStyle name="Percent 6 2 4 3 3 2 4" xfId="43107" xr:uid="{00000000-0005-0000-0000-0000A1A80000}"/>
    <cellStyle name="Percent 6 2 4 3 3 3" xfId="43108" xr:uid="{00000000-0005-0000-0000-0000A2A80000}"/>
    <cellStyle name="Percent 6 2 4 3 3 3 2" xfId="43109" xr:uid="{00000000-0005-0000-0000-0000A3A80000}"/>
    <cellStyle name="Percent 6 2 4 3 3 3 3" xfId="43110" xr:uid="{00000000-0005-0000-0000-0000A4A80000}"/>
    <cellStyle name="Percent 6 2 4 3 3 3 4" xfId="43111" xr:uid="{00000000-0005-0000-0000-0000A5A80000}"/>
    <cellStyle name="Percent 6 2 4 3 3 4" xfId="43112" xr:uid="{00000000-0005-0000-0000-0000A6A80000}"/>
    <cellStyle name="Percent 6 2 4 3 3 5" xfId="43113" xr:uid="{00000000-0005-0000-0000-0000A7A80000}"/>
    <cellStyle name="Percent 6 2 4 3 3 6" xfId="43114" xr:uid="{00000000-0005-0000-0000-0000A8A80000}"/>
    <cellStyle name="Percent 6 2 4 3 4" xfId="43115" xr:uid="{00000000-0005-0000-0000-0000A9A80000}"/>
    <cellStyle name="Percent 6 2 4 3 4 2" xfId="43116" xr:uid="{00000000-0005-0000-0000-0000AAA80000}"/>
    <cellStyle name="Percent 6 2 4 3 4 3" xfId="43117" xr:uid="{00000000-0005-0000-0000-0000ABA80000}"/>
    <cellStyle name="Percent 6 2 4 3 4 4" xfId="43118" xr:uid="{00000000-0005-0000-0000-0000ACA80000}"/>
    <cellStyle name="Percent 6 2 4 3 5" xfId="43119" xr:uid="{00000000-0005-0000-0000-0000ADA80000}"/>
    <cellStyle name="Percent 6 2 4 3 5 2" xfId="43120" xr:uid="{00000000-0005-0000-0000-0000AEA80000}"/>
    <cellStyle name="Percent 6 2 4 3 5 3" xfId="43121" xr:uid="{00000000-0005-0000-0000-0000AFA80000}"/>
    <cellStyle name="Percent 6 2 4 3 5 4" xfId="43122" xr:uid="{00000000-0005-0000-0000-0000B0A80000}"/>
    <cellStyle name="Percent 6 2 4 3 6" xfId="43123" xr:uid="{00000000-0005-0000-0000-0000B1A80000}"/>
    <cellStyle name="Percent 6 2 4 3 7" xfId="43124" xr:uid="{00000000-0005-0000-0000-0000B2A80000}"/>
    <cellStyle name="Percent 6 2 4 3 8" xfId="43125" xr:uid="{00000000-0005-0000-0000-0000B3A80000}"/>
    <cellStyle name="Percent 6 2 4 4" xfId="43126" xr:uid="{00000000-0005-0000-0000-0000B4A80000}"/>
    <cellStyle name="Percent 6 2 4 4 2" xfId="43127" xr:uid="{00000000-0005-0000-0000-0000B5A80000}"/>
    <cellStyle name="Percent 6 2 4 4 2 2" xfId="43128" xr:uid="{00000000-0005-0000-0000-0000B6A80000}"/>
    <cellStyle name="Percent 6 2 4 4 2 2 2" xfId="43129" xr:uid="{00000000-0005-0000-0000-0000B7A80000}"/>
    <cellStyle name="Percent 6 2 4 4 2 2 3" xfId="43130" xr:uid="{00000000-0005-0000-0000-0000B8A80000}"/>
    <cellStyle name="Percent 6 2 4 4 2 2 4" xfId="43131" xr:uid="{00000000-0005-0000-0000-0000B9A80000}"/>
    <cellStyle name="Percent 6 2 4 4 2 3" xfId="43132" xr:uid="{00000000-0005-0000-0000-0000BAA80000}"/>
    <cellStyle name="Percent 6 2 4 4 2 3 2" xfId="43133" xr:uid="{00000000-0005-0000-0000-0000BBA80000}"/>
    <cellStyle name="Percent 6 2 4 4 2 3 3" xfId="43134" xr:uid="{00000000-0005-0000-0000-0000BCA80000}"/>
    <cellStyle name="Percent 6 2 4 4 2 3 4" xfId="43135" xr:uid="{00000000-0005-0000-0000-0000BDA80000}"/>
    <cellStyle name="Percent 6 2 4 4 2 4" xfId="43136" xr:uid="{00000000-0005-0000-0000-0000BEA80000}"/>
    <cellStyle name="Percent 6 2 4 4 2 5" xfId="43137" xr:uid="{00000000-0005-0000-0000-0000BFA80000}"/>
    <cellStyle name="Percent 6 2 4 4 2 6" xfId="43138" xr:uid="{00000000-0005-0000-0000-0000C0A80000}"/>
    <cellStyle name="Percent 6 2 4 4 3" xfId="43139" xr:uid="{00000000-0005-0000-0000-0000C1A80000}"/>
    <cellStyle name="Percent 6 2 4 4 3 2" xfId="43140" xr:uid="{00000000-0005-0000-0000-0000C2A80000}"/>
    <cellStyle name="Percent 6 2 4 4 3 2 2" xfId="43141" xr:uid="{00000000-0005-0000-0000-0000C3A80000}"/>
    <cellStyle name="Percent 6 2 4 4 3 2 3" xfId="43142" xr:uid="{00000000-0005-0000-0000-0000C4A80000}"/>
    <cellStyle name="Percent 6 2 4 4 3 2 4" xfId="43143" xr:uid="{00000000-0005-0000-0000-0000C5A80000}"/>
    <cellStyle name="Percent 6 2 4 4 3 3" xfId="43144" xr:uid="{00000000-0005-0000-0000-0000C6A80000}"/>
    <cellStyle name="Percent 6 2 4 4 3 3 2" xfId="43145" xr:uid="{00000000-0005-0000-0000-0000C7A80000}"/>
    <cellStyle name="Percent 6 2 4 4 3 3 3" xfId="43146" xr:uid="{00000000-0005-0000-0000-0000C8A80000}"/>
    <cellStyle name="Percent 6 2 4 4 3 3 4" xfId="43147" xr:uid="{00000000-0005-0000-0000-0000C9A80000}"/>
    <cellStyle name="Percent 6 2 4 4 3 4" xfId="43148" xr:uid="{00000000-0005-0000-0000-0000CAA80000}"/>
    <cellStyle name="Percent 6 2 4 4 3 5" xfId="43149" xr:uid="{00000000-0005-0000-0000-0000CBA80000}"/>
    <cellStyle name="Percent 6 2 4 4 3 6" xfId="43150" xr:uid="{00000000-0005-0000-0000-0000CCA80000}"/>
    <cellStyle name="Percent 6 2 4 4 4" xfId="43151" xr:uid="{00000000-0005-0000-0000-0000CDA80000}"/>
    <cellStyle name="Percent 6 2 4 4 4 2" xfId="43152" xr:uid="{00000000-0005-0000-0000-0000CEA80000}"/>
    <cellStyle name="Percent 6 2 4 4 4 3" xfId="43153" xr:uid="{00000000-0005-0000-0000-0000CFA80000}"/>
    <cellStyle name="Percent 6 2 4 4 4 4" xfId="43154" xr:uid="{00000000-0005-0000-0000-0000D0A80000}"/>
    <cellStyle name="Percent 6 2 4 4 5" xfId="43155" xr:uid="{00000000-0005-0000-0000-0000D1A80000}"/>
    <cellStyle name="Percent 6 2 4 4 5 2" xfId="43156" xr:uid="{00000000-0005-0000-0000-0000D2A80000}"/>
    <cellStyle name="Percent 6 2 4 4 5 3" xfId="43157" xr:uid="{00000000-0005-0000-0000-0000D3A80000}"/>
    <cellStyle name="Percent 6 2 4 4 5 4" xfId="43158" xr:uid="{00000000-0005-0000-0000-0000D4A80000}"/>
    <cellStyle name="Percent 6 2 4 4 6" xfId="43159" xr:uid="{00000000-0005-0000-0000-0000D5A80000}"/>
    <cellStyle name="Percent 6 2 4 4 7" xfId="43160" xr:uid="{00000000-0005-0000-0000-0000D6A80000}"/>
    <cellStyle name="Percent 6 2 4 4 8" xfId="43161" xr:uid="{00000000-0005-0000-0000-0000D7A80000}"/>
    <cellStyle name="Percent 6 2 4 5" xfId="43162" xr:uid="{00000000-0005-0000-0000-0000D8A80000}"/>
    <cellStyle name="Percent 6 2 4 5 2" xfId="43163" xr:uid="{00000000-0005-0000-0000-0000D9A80000}"/>
    <cellStyle name="Percent 6 2 4 5 2 2" xfId="43164" xr:uid="{00000000-0005-0000-0000-0000DAA80000}"/>
    <cellStyle name="Percent 6 2 4 5 2 2 2" xfId="43165" xr:uid="{00000000-0005-0000-0000-0000DBA80000}"/>
    <cellStyle name="Percent 6 2 4 5 2 2 3" xfId="43166" xr:uid="{00000000-0005-0000-0000-0000DCA80000}"/>
    <cellStyle name="Percent 6 2 4 5 2 2 4" xfId="43167" xr:uid="{00000000-0005-0000-0000-0000DDA80000}"/>
    <cellStyle name="Percent 6 2 4 5 2 3" xfId="43168" xr:uid="{00000000-0005-0000-0000-0000DEA80000}"/>
    <cellStyle name="Percent 6 2 4 5 2 3 2" xfId="43169" xr:uid="{00000000-0005-0000-0000-0000DFA80000}"/>
    <cellStyle name="Percent 6 2 4 5 2 3 3" xfId="43170" xr:uid="{00000000-0005-0000-0000-0000E0A80000}"/>
    <cellStyle name="Percent 6 2 4 5 2 3 4" xfId="43171" xr:uid="{00000000-0005-0000-0000-0000E1A80000}"/>
    <cellStyle name="Percent 6 2 4 5 2 4" xfId="43172" xr:uid="{00000000-0005-0000-0000-0000E2A80000}"/>
    <cellStyle name="Percent 6 2 4 5 2 5" xfId="43173" xr:uid="{00000000-0005-0000-0000-0000E3A80000}"/>
    <cellStyle name="Percent 6 2 4 5 2 6" xfId="43174" xr:uid="{00000000-0005-0000-0000-0000E4A80000}"/>
    <cellStyle name="Percent 6 2 4 5 3" xfId="43175" xr:uid="{00000000-0005-0000-0000-0000E5A80000}"/>
    <cellStyle name="Percent 6 2 4 5 3 2" xfId="43176" xr:uid="{00000000-0005-0000-0000-0000E6A80000}"/>
    <cellStyle name="Percent 6 2 4 5 3 2 2" xfId="43177" xr:uid="{00000000-0005-0000-0000-0000E7A80000}"/>
    <cellStyle name="Percent 6 2 4 5 3 2 3" xfId="43178" xr:uid="{00000000-0005-0000-0000-0000E8A80000}"/>
    <cellStyle name="Percent 6 2 4 5 3 2 4" xfId="43179" xr:uid="{00000000-0005-0000-0000-0000E9A80000}"/>
    <cellStyle name="Percent 6 2 4 5 3 3" xfId="43180" xr:uid="{00000000-0005-0000-0000-0000EAA80000}"/>
    <cellStyle name="Percent 6 2 4 5 3 3 2" xfId="43181" xr:uid="{00000000-0005-0000-0000-0000EBA80000}"/>
    <cellStyle name="Percent 6 2 4 5 3 3 3" xfId="43182" xr:uid="{00000000-0005-0000-0000-0000ECA80000}"/>
    <cellStyle name="Percent 6 2 4 5 3 3 4" xfId="43183" xr:uid="{00000000-0005-0000-0000-0000EDA80000}"/>
    <cellStyle name="Percent 6 2 4 5 3 4" xfId="43184" xr:uid="{00000000-0005-0000-0000-0000EEA80000}"/>
    <cellStyle name="Percent 6 2 4 5 3 5" xfId="43185" xr:uid="{00000000-0005-0000-0000-0000EFA80000}"/>
    <cellStyle name="Percent 6 2 4 5 3 6" xfId="43186" xr:uid="{00000000-0005-0000-0000-0000F0A80000}"/>
    <cellStyle name="Percent 6 2 4 5 4" xfId="43187" xr:uid="{00000000-0005-0000-0000-0000F1A80000}"/>
    <cellStyle name="Percent 6 2 4 5 4 2" xfId="43188" xr:uid="{00000000-0005-0000-0000-0000F2A80000}"/>
    <cellStyle name="Percent 6 2 4 5 4 3" xfId="43189" xr:uid="{00000000-0005-0000-0000-0000F3A80000}"/>
    <cellStyle name="Percent 6 2 4 5 4 4" xfId="43190" xr:uid="{00000000-0005-0000-0000-0000F4A80000}"/>
    <cellStyle name="Percent 6 2 4 5 5" xfId="43191" xr:uid="{00000000-0005-0000-0000-0000F5A80000}"/>
    <cellStyle name="Percent 6 2 4 5 5 2" xfId="43192" xr:uid="{00000000-0005-0000-0000-0000F6A80000}"/>
    <cellStyle name="Percent 6 2 4 5 5 3" xfId="43193" xr:uid="{00000000-0005-0000-0000-0000F7A80000}"/>
    <cellStyle name="Percent 6 2 4 5 5 4" xfId="43194" xr:uid="{00000000-0005-0000-0000-0000F8A80000}"/>
    <cellStyle name="Percent 6 2 4 5 6" xfId="43195" xr:uid="{00000000-0005-0000-0000-0000F9A80000}"/>
    <cellStyle name="Percent 6 2 4 5 7" xfId="43196" xr:uid="{00000000-0005-0000-0000-0000FAA80000}"/>
    <cellStyle name="Percent 6 2 4 5 8" xfId="43197" xr:uid="{00000000-0005-0000-0000-0000FBA80000}"/>
    <cellStyle name="Percent 6 2 4 6" xfId="43198" xr:uid="{00000000-0005-0000-0000-0000FCA80000}"/>
    <cellStyle name="Percent 6 2 4 6 2" xfId="43199" xr:uid="{00000000-0005-0000-0000-0000FDA80000}"/>
    <cellStyle name="Percent 6 2 4 6 2 2" xfId="43200" xr:uid="{00000000-0005-0000-0000-0000FEA80000}"/>
    <cellStyle name="Percent 6 2 4 6 2 3" xfId="43201" xr:uid="{00000000-0005-0000-0000-0000FFA80000}"/>
    <cellStyle name="Percent 6 2 4 6 2 4" xfId="43202" xr:uid="{00000000-0005-0000-0000-000000A90000}"/>
    <cellStyle name="Percent 6 2 4 6 3" xfId="43203" xr:uid="{00000000-0005-0000-0000-000001A90000}"/>
    <cellStyle name="Percent 6 2 4 6 3 2" xfId="43204" xr:uid="{00000000-0005-0000-0000-000002A90000}"/>
    <cellStyle name="Percent 6 2 4 6 3 3" xfId="43205" xr:uid="{00000000-0005-0000-0000-000003A90000}"/>
    <cellStyle name="Percent 6 2 4 6 3 4" xfId="43206" xr:uid="{00000000-0005-0000-0000-000004A90000}"/>
    <cellStyle name="Percent 6 2 4 6 4" xfId="43207" xr:uid="{00000000-0005-0000-0000-000005A90000}"/>
    <cellStyle name="Percent 6 2 4 6 5" xfId="43208" xr:uid="{00000000-0005-0000-0000-000006A90000}"/>
    <cellStyle name="Percent 6 2 4 6 6" xfId="43209" xr:uid="{00000000-0005-0000-0000-000007A90000}"/>
    <cellStyle name="Percent 6 2 4 7" xfId="43210" xr:uid="{00000000-0005-0000-0000-000008A90000}"/>
    <cellStyle name="Percent 6 2 4 7 2" xfId="43211" xr:uid="{00000000-0005-0000-0000-000009A90000}"/>
    <cellStyle name="Percent 6 2 4 7 2 2" xfId="43212" xr:uid="{00000000-0005-0000-0000-00000AA90000}"/>
    <cellStyle name="Percent 6 2 4 7 2 3" xfId="43213" xr:uid="{00000000-0005-0000-0000-00000BA90000}"/>
    <cellStyle name="Percent 6 2 4 7 2 4" xfId="43214" xr:uid="{00000000-0005-0000-0000-00000CA90000}"/>
    <cellStyle name="Percent 6 2 4 7 3" xfId="43215" xr:uid="{00000000-0005-0000-0000-00000DA90000}"/>
    <cellStyle name="Percent 6 2 4 7 3 2" xfId="43216" xr:uid="{00000000-0005-0000-0000-00000EA90000}"/>
    <cellStyle name="Percent 6 2 4 7 3 3" xfId="43217" xr:uid="{00000000-0005-0000-0000-00000FA90000}"/>
    <cellStyle name="Percent 6 2 4 7 3 4" xfId="43218" xr:uid="{00000000-0005-0000-0000-000010A90000}"/>
    <cellStyle name="Percent 6 2 4 7 4" xfId="43219" xr:uid="{00000000-0005-0000-0000-000011A90000}"/>
    <cellStyle name="Percent 6 2 4 7 5" xfId="43220" xr:uid="{00000000-0005-0000-0000-000012A90000}"/>
    <cellStyle name="Percent 6 2 4 7 6" xfId="43221" xr:uid="{00000000-0005-0000-0000-000013A90000}"/>
    <cellStyle name="Percent 6 2 4 8" xfId="43222" xr:uid="{00000000-0005-0000-0000-000014A90000}"/>
    <cellStyle name="Percent 6 2 4 8 2" xfId="43223" xr:uid="{00000000-0005-0000-0000-000015A90000}"/>
    <cellStyle name="Percent 6 2 4 8 3" xfId="43224" xr:uid="{00000000-0005-0000-0000-000016A90000}"/>
    <cellStyle name="Percent 6 2 4 8 4" xfId="43225" xr:uid="{00000000-0005-0000-0000-000017A90000}"/>
    <cellStyle name="Percent 6 2 4 9" xfId="43226" xr:uid="{00000000-0005-0000-0000-000018A90000}"/>
    <cellStyle name="Percent 6 2 4 9 2" xfId="43227" xr:uid="{00000000-0005-0000-0000-000019A90000}"/>
    <cellStyle name="Percent 6 2 4 9 3" xfId="43228" xr:uid="{00000000-0005-0000-0000-00001AA90000}"/>
    <cellStyle name="Percent 6 2 4 9 4" xfId="43229" xr:uid="{00000000-0005-0000-0000-00001BA90000}"/>
    <cellStyle name="Percent 6 2 5" xfId="43230" xr:uid="{00000000-0005-0000-0000-00001CA90000}"/>
    <cellStyle name="Percent 6 2 5 10" xfId="43231" xr:uid="{00000000-0005-0000-0000-00001DA90000}"/>
    <cellStyle name="Percent 6 2 5 2" xfId="43232" xr:uid="{00000000-0005-0000-0000-00001EA90000}"/>
    <cellStyle name="Percent 6 2 5 2 2" xfId="43233" xr:uid="{00000000-0005-0000-0000-00001FA90000}"/>
    <cellStyle name="Percent 6 2 5 2 2 2" xfId="43234" xr:uid="{00000000-0005-0000-0000-000020A90000}"/>
    <cellStyle name="Percent 6 2 5 2 2 2 2" xfId="43235" xr:uid="{00000000-0005-0000-0000-000021A90000}"/>
    <cellStyle name="Percent 6 2 5 2 2 2 3" xfId="43236" xr:uid="{00000000-0005-0000-0000-000022A90000}"/>
    <cellStyle name="Percent 6 2 5 2 2 2 4" xfId="43237" xr:uid="{00000000-0005-0000-0000-000023A90000}"/>
    <cellStyle name="Percent 6 2 5 2 2 3" xfId="43238" xr:uid="{00000000-0005-0000-0000-000024A90000}"/>
    <cellStyle name="Percent 6 2 5 2 2 3 2" xfId="43239" xr:uid="{00000000-0005-0000-0000-000025A90000}"/>
    <cellStyle name="Percent 6 2 5 2 2 3 3" xfId="43240" xr:uid="{00000000-0005-0000-0000-000026A90000}"/>
    <cellStyle name="Percent 6 2 5 2 2 3 4" xfId="43241" xr:uid="{00000000-0005-0000-0000-000027A90000}"/>
    <cellStyle name="Percent 6 2 5 2 2 4" xfId="43242" xr:uid="{00000000-0005-0000-0000-000028A90000}"/>
    <cellStyle name="Percent 6 2 5 2 2 5" xfId="43243" xr:uid="{00000000-0005-0000-0000-000029A90000}"/>
    <cellStyle name="Percent 6 2 5 2 2 6" xfId="43244" xr:uid="{00000000-0005-0000-0000-00002AA90000}"/>
    <cellStyle name="Percent 6 2 5 2 3" xfId="43245" xr:uid="{00000000-0005-0000-0000-00002BA90000}"/>
    <cellStyle name="Percent 6 2 5 2 3 2" xfId="43246" xr:uid="{00000000-0005-0000-0000-00002CA90000}"/>
    <cellStyle name="Percent 6 2 5 2 3 2 2" xfId="43247" xr:uid="{00000000-0005-0000-0000-00002DA90000}"/>
    <cellStyle name="Percent 6 2 5 2 3 2 3" xfId="43248" xr:uid="{00000000-0005-0000-0000-00002EA90000}"/>
    <cellStyle name="Percent 6 2 5 2 3 2 4" xfId="43249" xr:uid="{00000000-0005-0000-0000-00002FA90000}"/>
    <cellStyle name="Percent 6 2 5 2 3 3" xfId="43250" xr:uid="{00000000-0005-0000-0000-000030A90000}"/>
    <cellStyle name="Percent 6 2 5 2 3 3 2" xfId="43251" xr:uid="{00000000-0005-0000-0000-000031A90000}"/>
    <cellStyle name="Percent 6 2 5 2 3 3 3" xfId="43252" xr:uid="{00000000-0005-0000-0000-000032A90000}"/>
    <cellStyle name="Percent 6 2 5 2 3 3 4" xfId="43253" xr:uid="{00000000-0005-0000-0000-000033A90000}"/>
    <cellStyle name="Percent 6 2 5 2 3 4" xfId="43254" xr:uid="{00000000-0005-0000-0000-000034A90000}"/>
    <cellStyle name="Percent 6 2 5 2 3 5" xfId="43255" xr:uid="{00000000-0005-0000-0000-000035A90000}"/>
    <cellStyle name="Percent 6 2 5 2 3 6" xfId="43256" xr:uid="{00000000-0005-0000-0000-000036A90000}"/>
    <cellStyle name="Percent 6 2 5 2 4" xfId="43257" xr:uid="{00000000-0005-0000-0000-000037A90000}"/>
    <cellStyle name="Percent 6 2 5 2 4 2" xfId="43258" xr:uid="{00000000-0005-0000-0000-000038A90000}"/>
    <cellStyle name="Percent 6 2 5 2 4 3" xfId="43259" xr:uid="{00000000-0005-0000-0000-000039A90000}"/>
    <cellStyle name="Percent 6 2 5 2 4 4" xfId="43260" xr:uid="{00000000-0005-0000-0000-00003AA90000}"/>
    <cellStyle name="Percent 6 2 5 2 5" xfId="43261" xr:uid="{00000000-0005-0000-0000-00003BA90000}"/>
    <cellStyle name="Percent 6 2 5 2 5 2" xfId="43262" xr:uid="{00000000-0005-0000-0000-00003CA90000}"/>
    <cellStyle name="Percent 6 2 5 2 5 3" xfId="43263" xr:uid="{00000000-0005-0000-0000-00003DA90000}"/>
    <cellStyle name="Percent 6 2 5 2 5 4" xfId="43264" xr:uid="{00000000-0005-0000-0000-00003EA90000}"/>
    <cellStyle name="Percent 6 2 5 2 6" xfId="43265" xr:uid="{00000000-0005-0000-0000-00003FA90000}"/>
    <cellStyle name="Percent 6 2 5 2 7" xfId="43266" xr:uid="{00000000-0005-0000-0000-000040A90000}"/>
    <cellStyle name="Percent 6 2 5 2 8" xfId="43267" xr:uid="{00000000-0005-0000-0000-000041A90000}"/>
    <cellStyle name="Percent 6 2 5 3" xfId="43268" xr:uid="{00000000-0005-0000-0000-000042A90000}"/>
    <cellStyle name="Percent 6 2 5 3 2" xfId="43269" xr:uid="{00000000-0005-0000-0000-000043A90000}"/>
    <cellStyle name="Percent 6 2 5 3 2 2" xfId="43270" xr:uid="{00000000-0005-0000-0000-000044A90000}"/>
    <cellStyle name="Percent 6 2 5 3 2 2 2" xfId="43271" xr:uid="{00000000-0005-0000-0000-000045A90000}"/>
    <cellStyle name="Percent 6 2 5 3 2 2 3" xfId="43272" xr:uid="{00000000-0005-0000-0000-000046A90000}"/>
    <cellStyle name="Percent 6 2 5 3 2 2 4" xfId="43273" xr:uid="{00000000-0005-0000-0000-000047A90000}"/>
    <cellStyle name="Percent 6 2 5 3 2 3" xfId="43274" xr:uid="{00000000-0005-0000-0000-000048A90000}"/>
    <cellStyle name="Percent 6 2 5 3 2 3 2" xfId="43275" xr:uid="{00000000-0005-0000-0000-000049A90000}"/>
    <cellStyle name="Percent 6 2 5 3 2 3 3" xfId="43276" xr:uid="{00000000-0005-0000-0000-00004AA90000}"/>
    <cellStyle name="Percent 6 2 5 3 2 3 4" xfId="43277" xr:uid="{00000000-0005-0000-0000-00004BA90000}"/>
    <cellStyle name="Percent 6 2 5 3 2 4" xfId="43278" xr:uid="{00000000-0005-0000-0000-00004CA90000}"/>
    <cellStyle name="Percent 6 2 5 3 2 5" xfId="43279" xr:uid="{00000000-0005-0000-0000-00004DA90000}"/>
    <cellStyle name="Percent 6 2 5 3 2 6" xfId="43280" xr:uid="{00000000-0005-0000-0000-00004EA90000}"/>
    <cellStyle name="Percent 6 2 5 3 3" xfId="43281" xr:uid="{00000000-0005-0000-0000-00004FA90000}"/>
    <cellStyle name="Percent 6 2 5 3 3 2" xfId="43282" xr:uid="{00000000-0005-0000-0000-000050A90000}"/>
    <cellStyle name="Percent 6 2 5 3 3 2 2" xfId="43283" xr:uid="{00000000-0005-0000-0000-000051A90000}"/>
    <cellStyle name="Percent 6 2 5 3 3 2 3" xfId="43284" xr:uid="{00000000-0005-0000-0000-000052A90000}"/>
    <cellStyle name="Percent 6 2 5 3 3 2 4" xfId="43285" xr:uid="{00000000-0005-0000-0000-000053A90000}"/>
    <cellStyle name="Percent 6 2 5 3 3 3" xfId="43286" xr:uid="{00000000-0005-0000-0000-000054A90000}"/>
    <cellStyle name="Percent 6 2 5 3 3 3 2" xfId="43287" xr:uid="{00000000-0005-0000-0000-000055A90000}"/>
    <cellStyle name="Percent 6 2 5 3 3 3 3" xfId="43288" xr:uid="{00000000-0005-0000-0000-000056A90000}"/>
    <cellStyle name="Percent 6 2 5 3 3 3 4" xfId="43289" xr:uid="{00000000-0005-0000-0000-000057A90000}"/>
    <cellStyle name="Percent 6 2 5 3 3 4" xfId="43290" xr:uid="{00000000-0005-0000-0000-000058A90000}"/>
    <cellStyle name="Percent 6 2 5 3 3 5" xfId="43291" xr:uid="{00000000-0005-0000-0000-000059A90000}"/>
    <cellStyle name="Percent 6 2 5 3 3 6" xfId="43292" xr:uid="{00000000-0005-0000-0000-00005AA90000}"/>
    <cellStyle name="Percent 6 2 5 3 4" xfId="43293" xr:uid="{00000000-0005-0000-0000-00005BA90000}"/>
    <cellStyle name="Percent 6 2 5 3 4 2" xfId="43294" xr:uid="{00000000-0005-0000-0000-00005CA90000}"/>
    <cellStyle name="Percent 6 2 5 3 4 3" xfId="43295" xr:uid="{00000000-0005-0000-0000-00005DA90000}"/>
    <cellStyle name="Percent 6 2 5 3 4 4" xfId="43296" xr:uid="{00000000-0005-0000-0000-00005EA90000}"/>
    <cellStyle name="Percent 6 2 5 3 5" xfId="43297" xr:uid="{00000000-0005-0000-0000-00005FA90000}"/>
    <cellStyle name="Percent 6 2 5 3 5 2" xfId="43298" xr:uid="{00000000-0005-0000-0000-000060A90000}"/>
    <cellStyle name="Percent 6 2 5 3 5 3" xfId="43299" xr:uid="{00000000-0005-0000-0000-000061A90000}"/>
    <cellStyle name="Percent 6 2 5 3 5 4" xfId="43300" xr:uid="{00000000-0005-0000-0000-000062A90000}"/>
    <cellStyle name="Percent 6 2 5 3 6" xfId="43301" xr:uid="{00000000-0005-0000-0000-000063A90000}"/>
    <cellStyle name="Percent 6 2 5 3 7" xfId="43302" xr:uid="{00000000-0005-0000-0000-000064A90000}"/>
    <cellStyle name="Percent 6 2 5 3 8" xfId="43303" xr:uid="{00000000-0005-0000-0000-000065A90000}"/>
    <cellStyle name="Percent 6 2 5 4" xfId="43304" xr:uid="{00000000-0005-0000-0000-000066A90000}"/>
    <cellStyle name="Percent 6 2 5 4 2" xfId="43305" xr:uid="{00000000-0005-0000-0000-000067A90000}"/>
    <cellStyle name="Percent 6 2 5 4 2 2" xfId="43306" xr:uid="{00000000-0005-0000-0000-000068A90000}"/>
    <cellStyle name="Percent 6 2 5 4 2 3" xfId="43307" xr:uid="{00000000-0005-0000-0000-000069A90000}"/>
    <cellStyle name="Percent 6 2 5 4 2 4" xfId="43308" xr:uid="{00000000-0005-0000-0000-00006AA90000}"/>
    <cellStyle name="Percent 6 2 5 4 3" xfId="43309" xr:uid="{00000000-0005-0000-0000-00006BA90000}"/>
    <cellStyle name="Percent 6 2 5 4 3 2" xfId="43310" xr:uid="{00000000-0005-0000-0000-00006CA90000}"/>
    <cellStyle name="Percent 6 2 5 4 3 3" xfId="43311" xr:uid="{00000000-0005-0000-0000-00006DA90000}"/>
    <cellStyle name="Percent 6 2 5 4 3 4" xfId="43312" xr:uid="{00000000-0005-0000-0000-00006EA90000}"/>
    <cellStyle name="Percent 6 2 5 4 4" xfId="43313" xr:uid="{00000000-0005-0000-0000-00006FA90000}"/>
    <cellStyle name="Percent 6 2 5 4 5" xfId="43314" xr:uid="{00000000-0005-0000-0000-000070A90000}"/>
    <cellStyle name="Percent 6 2 5 4 6" xfId="43315" xr:uid="{00000000-0005-0000-0000-000071A90000}"/>
    <cellStyle name="Percent 6 2 5 5" xfId="43316" xr:uid="{00000000-0005-0000-0000-000072A90000}"/>
    <cellStyle name="Percent 6 2 5 5 2" xfId="43317" xr:uid="{00000000-0005-0000-0000-000073A90000}"/>
    <cellStyle name="Percent 6 2 5 5 2 2" xfId="43318" xr:uid="{00000000-0005-0000-0000-000074A90000}"/>
    <cellStyle name="Percent 6 2 5 5 2 3" xfId="43319" xr:uid="{00000000-0005-0000-0000-000075A90000}"/>
    <cellStyle name="Percent 6 2 5 5 2 4" xfId="43320" xr:uid="{00000000-0005-0000-0000-000076A90000}"/>
    <cellStyle name="Percent 6 2 5 5 3" xfId="43321" xr:uid="{00000000-0005-0000-0000-000077A90000}"/>
    <cellStyle name="Percent 6 2 5 5 3 2" xfId="43322" xr:uid="{00000000-0005-0000-0000-000078A90000}"/>
    <cellStyle name="Percent 6 2 5 5 3 3" xfId="43323" xr:uid="{00000000-0005-0000-0000-000079A90000}"/>
    <cellStyle name="Percent 6 2 5 5 3 4" xfId="43324" xr:uid="{00000000-0005-0000-0000-00007AA90000}"/>
    <cellStyle name="Percent 6 2 5 5 4" xfId="43325" xr:uid="{00000000-0005-0000-0000-00007BA90000}"/>
    <cellStyle name="Percent 6 2 5 5 5" xfId="43326" xr:uid="{00000000-0005-0000-0000-00007CA90000}"/>
    <cellStyle name="Percent 6 2 5 5 6" xfId="43327" xr:uid="{00000000-0005-0000-0000-00007DA90000}"/>
    <cellStyle name="Percent 6 2 5 6" xfId="43328" xr:uid="{00000000-0005-0000-0000-00007EA90000}"/>
    <cellStyle name="Percent 6 2 5 6 2" xfId="43329" xr:uid="{00000000-0005-0000-0000-00007FA90000}"/>
    <cellStyle name="Percent 6 2 5 6 3" xfId="43330" xr:uid="{00000000-0005-0000-0000-000080A90000}"/>
    <cellStyle name="Percent 6 2 5 6 4" xfId="43331" xr:uid="{00000000-0005-0000-0000-000081A90000}"/>
    <cellStyle name="Percent 6 2 5 7" xfId="43332" xr:uid="{00000000-0005-0000-0000-000082A90000}"/>
    <cellStyle name="Percent 6 2 5 7 2" xfId="43333" xr:uid="{00000000-0005-0000-0000-000083A90000}"/>
    <cellStyle name="Percent 6 2 5 7 3" xfId="43334" xr:uid="{00000000-0005-0000-0000-000084A90000}"/>
    <cellStyle name="Percent 6 2 5 7 4" xfId="43335" xr:uid="{00000000-0005-0000-0000-000085A90000}"/>
    <cellStyle name="Percent 6 2 5 8" xfId="43336" xr:uid="{00000000-0005-0000-0000-000086A90000}"/>
    <cellStyle name="Percent 6 2 5 9" xfId="43337" xr:uid="{00000000-0005-0000-0000-000087A90000}"/>
    <cellStyle name="Percent 6 2 6" xfId="43338" xr:uid="{00000000-0005-0000-0000-000088A90000}"/>
    <cellStyle name="Percent 6 2 6 2" xfId="43339" xr:uid="{00000000-0005-0000-0000-000089A90000}"/>
    <cellStyle name="Percent 6 2 6 2 2" xfId="43340" xr:uid="{00000000-0005-0000-0000-00008AA90000}"/>
    <cellStyle name="Percent 6 2 6 2 2 2" xfId="43341" xr:uid="{00000000-0005-0000-0000-00008BA90000}"/>
    <cellStyle name="Percent 6 2 6 2 2 3" xfId="43342" xr:uid="{00000000-0005-0000-0000-00008CA90000}"/>
    <cellStyle name="Percent 6 2 6 2 2 4" xfId="43343" xr:uid="{00000000-0005-0000-0000-00008DA90000}"/>
    <cellStyle name="Percent 6 2 6 2 3" xfId="43344" xr:uid="{00000000-0005-0000-0000-00008EA90000}"/>
    <cellStyle name="Percent 6 2 6 2 3 2" xfId="43345" xr:uid="{00000000-0005-0000-0000-00008FA90000}"/>
    <cellStyle name="Percent 6 2 6 2 3 3" xfId="43346" xr:uid="{00000000-0005-0000-0000-000090A90000}"/>
    <cellStyle name="Percent 6 2 6 2 3 4" xfId="43347" xr:uid="{00000000-0005-0000-0000-000091A90000}"/>
    <cellStyle name="Percent 6 2 6 2 4" xfId="43348" xr:uid="{00000000-0005-0000-0000-000092A90000}"/>
    <cellStyle name="Percent 6 2 6 2 5" xfId="43349" xr:uid="{00000000-0005-0000-0000-000093A90000}"/>
    <cellStyle name="Percent 6 2 6 2 6" xfId="43350" xr:uid="{00000000-0005-0000-0000-000094A90000}"/>
    <cellStyle name="Percent 6 2 6 3" xfId="43351" xr:uid="{00000000-0005-0000-0000-000095A90000}"/>
    <cellStyle name="Percent 6 2 6 3 2" xfId="43352" xr:uid="{00000000-0005-0000-0000-000096A90000}"/>
    <cellStyle name="Percent 6 2 6 3 2 2" xfId="43353" xr:uid="{00000000-0005-0000-0000-000097A90000}"/>
    <cellStyle name="Percent 6 2 6 3 2 3" xfId="43354" xr:uid="{00000000-0005-0000-0000-000098A90000}"/>
    <cellStyle name="Percent 6 2 6 3 2 4" xfId="43355" xr:uid="{00000000-0005-0000-0000-000099A90000}"/>
    <cellStyle name="Percent 6 2 6 3 3" xfId="43356" xr:uid="{00000000-0005-0000-0000-00009AA90000}"/>
    <cellStyle name="Percent 6 2 6 3 3 2" xfId="43357" xr:uid="{00000000-0005-0000-0000-00009BA90000}"/>
    <cellStyle name="Percent 6 2 6 3 3 3" xfId="43358" xr:uid="{00000000-0005-0000-0000-00009CA90000}"/>
    <cellStyle name="Percent 6 2 6 3 3 4" xfId="43359" xr:uid="{00000000-0005-0000-0000-00009DA90000}"/>
    <cellStyle name="Percent 6 2 6 3 4" xfId="43360" xr:uid="{00000000-0005-0000-0000-00009EA90000}"/>
    <cellStyle name="Percent 6 2 6 3 5" xfId="43361" xr:uid="{00000000-0005-0000-0000-00009FA90000}"/>
    <cellStyle name="Percent 6 2 6 3 6" xfId="43362" xr:uid="{00000000-0005-0000-0000-0000A0A90000}"/>
    <cellStyle name="Percent 6 2 6 4" xfId="43363" xr:uid="{00000000-0005-0000-0000-0000A1A90000}"/>
    <cellStyle name="Percent 6 2 6 4 2" xfId="43364" xr:uid="{00000000-0005-0000-0000-0000A2A90000}"/>
    <cellStyle name="Percent 6 2 6 4 3" xfId="43365" xr:uid="{00000000-0005-0000-0000-0000A3A90000}"/>
    <cellStyle name="Percent 6 2 6 4 4" xfId="43366" xr:uid="{00000000-0005-0000-0000-0000A4A90000}"/>
    <cellStyle name="Percent 6 2 6 5" xfId="43367" xr:uid="{00000000-0005-0000-0000-0000A5A90000}"/>
    <cellStyle name="Percent 6 2 6 5 2" xfId="43368" xr:uid="{00000000-0005-0000-0000-0000A6A90000}"/>
    <cellStyle name="Percent 6 2 6 5 3" xfId="43369" xr:uid="{00000000-0005-0000-0000-0000A7A90000}"/>
    <cellStyle name="Percent 6 2 6 5 4" xfId="43370" xr:uid="{00000000-0005-0000-0000-0000A8A90000}"/>
    <cellStyle name="Percent 6 2 6 6" xfId="43371" xr:uid="{00000000-0005-0000-0000-0000A9A90000}"/>
    <cellStyle name="Percent 6 2 6 7" xfId="43372" xr:uid="{00000000-0005-0000-0000-0000AAA90000}"/>
    <cellStyle name="Percent 6 2 6 8" xfId="43373" xr:uid="{00000000-0005-0000-0000-0000ABA90000}"/>
    <cellStyle name="Percent 6 2 7" xfId="43374" xr:uid="{00000000-0005-0000-0000-0000ACA90000}"/>
    <cellStyle name="Percent 6 2 7 2" xfId="43375" xr:uid="{00000000-0005-0000-0000-0000ADA90000}"/>
    <cellStyle name="Percent 6 2 7 2 2" xfId="43376" xr:uid="{00000000-0005-0000-0000-0000AEA90000}"/>
    <cellStyle name="Percent 6 2 7 2 2 2" xfId="43377" xr:uid="{00000000-0005-0000-0000-0000AFA90000}"/>
    <cellStyle name="Percent 6 2 7 2 2 3" xfId="43378" xr:uid="{00000000-0005-0000-0000-0000B0A90000}"/>
    <cellStyle name="Percent 6 2 7 2 2 4" xfId="43379" xr:uid="{00000000-0005-0000-0000-0000B1A90000}"/>
    <cellStyle name="Percent 6 2 7 2 3" xfId="43380" xr:uid="{00000000-0005-0000-0000-0000B2A90000}"/>
    <cellStyle name="Percent 6 2 7 2 3 2" xfId="43381" xr:uid="{00000000-0005-0000-0000-0000B3A90000}"/>
    <cellStyle name="Percent 6 2 7 2 3 3" xfId="43382" xr:uid="{00000000-0005-0000-0000-0000B4A90000}"/>
    <cellStyle name="Percent 6 2 7 2 3 4" xfId="43383" xr:uid="{00000000-0005-0000-0000-0000B5A90000}"/>
    <cellStyle name="Percent 6 2 7 2 4" xfId="43384" xr:uid="{00000000-0005-0000-0000-0000B6A90000}"/>
    <cellStyle name="Percent 6 2 7 2 5" xfId="43385" xr:uid="{00000000-0005-0000-0000-0000B7A90000}"/>
    <cellStyle name="Percent 6 2 7 2 6" xfId="43386" xr:uid="{00000000-0005-0000-0000-0000B8A90000}"/>
    <cellStyle name="Percent 6 2 7 3" xfId="43387" xr:uid="{00000000-0005-0000-0000-0000B9A90000}"/>
    <cellStyle name="Percent 6 2 7 3 2" xfId="43388" xr:uid="{00000000-0005-0000-0000-0000BAA90000}"/>
    <cellStyle name="Percent 6 2 7 3 2 2" xfId="43389" xr:uid="{00000000-0005-0000-0000-0000BBA90000}"/>
    <cellStyle name="Percent 6 2 7 3 2 3" xfId="43390" xr:uid="{00000000-0005-0000-0000-0000BCA90000}"/>
    <cellStyle name="Percent 6 2 7 3 2 4" xfId="43391" xr:uid="{00000000-0005-0000-0000-0000BDA90000}"/>
    <cellStyle name="Percent 6 2 7 3 3" xfId="43392" xr:uid="{00000000-0005-0000-0000-0000BEA90000}"/>
    <cellStyle name="Percent 6 2 7 3 3 2" xfId="43393" xr:uid="{00000000-0005-0000-0000-0000BFA90000}"/>
    <cellStyle name="Percent 6 2 7 3 3 3" xfId="43394" xr:uid="{00000000-0005-0000-0000-0000C0A90000}"/>
    <cellStyle name="Percent 6 2 7 3 3 4" xfId="43395" xr:uid="{00000000-0005-0000-0000-0000C1A90000}"/>
    <cellStyle name="Percent 6 2 7 3 4" xfId="43396" xr:uid="{00000000-0005-0000-0000-0000C2A90000}"/>
    <cellStyle name="Percent 6 2 7 3 5" xfId="43397" xr:uid="{00000000-0005-0000-0000-0000C3A90000}"/>
    <cellStyle name="Percent 6 2 7 3 6" xfId="43398" xr:uid="{00000000-0005-0000-0000-0000C4A90000}"/>
    <cellStyle name="Percent 6 2 7 4" xfId="43399" xr:uid="{00000000-0005-0000-0000-0000C5A90000}"/>
    <cellStyle name="Percent 6 2 7 4 2" xfId="43400" xr:uid="{00000000-0005-0000-0000-0000C6A90000}"/>
    <cellStyle name="Percent 6 2 7 4 3" xfId="43401" xr:uid="{00000000-0005-0000-0000-0000C7A90000}"/>
    <cellStyle name="Percent 6 2 7 4 4" xfId="43402" xr:uid="{00000000-0005-0000-0000-0000C8A90000}"/>
    <cellStyle name="Percent 6 2 7 5" xfId="43403" xr:uid="{00000000-0005-0000-0000-0000C9A90000}"/>
    <cellStyle name="Percent 6 2 7 5 2" xfId="43404" xr:uid="{00000000-0005-0000-0000-0000CAA90000}"/>
    <cellStyle name="Percent 6 2 7 5 3" xfId="43405" xr:uid="{00000000-0005-0000-0000-0000CBA90000}"/>
    <cellStyle name="Percent 6 2 7 5 4" xfId="43406" xr:uid="{00000000-0005-0000-0000-0000CCA90000}"/>
    <cellStyle name="Percent 6 2 7 6" xfId="43407" xr:uid="{00000000-0005-0000-0000-0000CDA90000}"/>
    <cellStyle name="Percent 6 2 7 7" xfId="43408" xr:uid="{00000000-0005-0000-0000-0000CEA90000}"/>
    <cellStyle name="Percent 6 2 7 8" xfId="43409" xr:uid="{00000000-0005-0000-0000-0000CFA90000}"/>
    <cellStyle name="Percent 6 2 8" xfId="43410" xr:uid="{00000000-0005-0000-0000-0000D0A90000}"/>
    <cellStyle name="Percent 6 2 8 2" xfId="43411" xr:uid="{00000000-0005-0000-0000-0000D1A90000}"/>
    <cellStyle name="Percent 6 2 8 2 2" xfId="43412" xr:uid="{00000000-0005-0000-0000-0000D2A90000}"/>
    <cellStyle name="Percent 6 2 8 2 2 2" xfId="43413" xr:uid="{00000000-0005-0000-0000-0000D3A90000}"/>
    <cellStyle name="Percent 6 2 8 2 2 3" xfId="43414" xr:uid="{00000000-0005-0000-0000-0000D4A90000}"/>
    <cellStyle name="Percent 6 2 8 2 2 4" xfId="43415" xr:uid="{00000000-0005-0000-0000-0000D5A90000}"/>
    <cellStyle name="Percent 6 2 8 2 3" xfId="43416" xr:uid="{00000000-0005-0000-0000-0000D6A90000}"/>
    <cellStyle name="Percent 6 2 8 2 3 2" xfId="43417" xr:uid="{00000000-0005-0000-0000-0000D7A90000}"/>
    <cellStyle name="Percent 6 2 8 2 3 3" xfId="43418" xr:uid="{00000000-0005-0000-0000-0000D8A90000}"/>
    <cellStyle name="Percent 6 2 8 2 3 4" xfId="43419" xr:uid="{00000000-0005-0000-0000-0000D9A90000}"/>
    <cellStyle name="Percent 6 2 8 2 4" xfId="43420" xr:uid="{00000000-0005-0000-0000-0000DAA90000}"/>
    <cellStyle name="Percent 6 2 8 2 5" xfId="43421" xr:uid="{00000000-0005-0000-0000-0000DBA90000}"/>
    <cellStyle name="Percent 6 2 8 2 6" xfId="43422" xr:uid="{00000000-0005-0000-0000-0000DCA90000}"/>
    <cellStyle name="Percent 6 2 8 3" xfId="43423" xr:uid="{00000000-0005-0000-0000-0000DDA90000}"/>
    <cellStyle name="Percent 6 2 8 3 2" xfId="43424" xr:uid="{00000000-0005-0000-0000-0000DEA90000}"/>
    <cellStyle name="Percent 6 2 8 3 2 2" xfId="43425" xr:uid="{00000000-0005-0000-0000-0000DFA90000}"/>
    <cellStyle name="Percent 6 2 8 3 2 3" xfId="43426" xr:uid="{00000000-0005-0000-0000-0000E0A90000}"/>
    <cellStyle name="Percent 6 2 8 3 2 4" xfId="43427" xr:uid="{00000000-0005-0000-0000-0000E1A90000}"/>
    <cellStyle name="Percent 6 2 8 3 3" xfId="43428" xr:uid="{00000000-0005-0000-0000-0000E2A90000}"/>
    <cellStyle name="Percent 6 2 8 3 3 2" xfId="43429" xr:uid="{00000000-0005-0000-0000-0000E3A90000}"/>
    <cellStyle name="Percent 6 2 8 3 3 3" xfId="43430" xr:uid="{00000000-0005-0000-0000-0000E4A90000}"/>
    <cellStyle name="Percent 6 2 8 3 3 4" xfId="43431" xr:uid="{00000000-0005-0000-0000-0000E5A90000}"/>
    <cellStyle name="Percent 6 2 8 3 4" xfId="43432" xr:uid="{00000000-0005-0000-0000-0000E6A90000}"/>
    <cellStyle name="Percent 6 2 8 3 5" xfId="43433" xr:uid="{00000000-0005-0000-0000-0000E7A90000}"/>
    <cellStyle name="Percent 6 2 8 3 6" xfId="43434" xr:uid="{00000000-0005-0000-0000-0000E8A90000}"/>
    <cellStyle name="Percent 6 2 8 4" xfId="43435" xr:uid="{00000000-0005-0000-0000-0000E9A90000}"/>
    <cellStyle name="Percent 6 2 8 4 2" xfId="43436" xr:uid="{00000000-0005-0000-0000-0000EAA90000}"/>
    <cellStyle name="Percent 6 2 8 4 3" xfId="43437" xr:uid="{00000000-0005-0000-0000-0000EBA90000}"/>
    <cellStyle name="Percent 6 2 8 4 4" xfId="43438" xr:uid="{00000000-0005-0000-0000-0000ECA90000}"/>
    <cellStyle name="Percent 6 2 8 5" xfId="43439" xr:uid="{00000000-0005-0000-0000-0000EDA90000}"/>
    <cellStyle name="Percent 6 2 8 5 2" xfId="43440" xr:uid="{00000000-0005-0000-0000-0000EEA90000}"/>
    <cellStyle name="Percent 6 2 8 5 3" xfId="43441" xr:uid="{00000000-0005-0000-0000-0000EFA90000}"/>
    <cellStyle name="Percent 6 2 8 5 4" xfId="43442" xr:uid="{00000000-0005-0000-0000-0000F0A90000}"/>
    <cellStyle name="Percent 6 2 8 6" xfId="43443" xr:uid="{00000000-0005-0000-0000-0000F1A90000}"/>
    <cellStyle name="Percent 6 2 8 7" xfId="43444" xr:uid="{00000000-0005-0000-0000-0000F2A90000}"/>
    <cellStyle name="Percent 6 2 8 8" xfId="43445" xr:uid="{00000000-0005-0000-0000-0000F3A90000}"/>
    <cellStyle name="Percent 6 2 9" xfId="43446" xr:uid="{00000000-0005-0000-0000-0000F4A90000}"/>
    <cellStyle name="Percent 6 2 9 2" xfId="43447" xr:uid="{00000000-0005-0000-0000-0000F5A90000}"/>
    <cellStyle name="Percent 6 2 9 2 2" xfId="43448" xr:uid="{00000000-0005-0000-0000-0000F6A90000}"/>
    <cellStyle name="Percent 6 2 9 2 3" xfId="43449" xr:uid="{00000000-0005-0000-0000-0000F7A90000}"/>
    <cellStyle name="Percent 6 2 9 2 4" xfId="43450" xr:uid="{00000000-0005-0000-0000-0000F8A90000}"/>
    <cellStyle name="Percent 6 2 9 3" xfId="43451" xr:uid="{00000000-0005-0000-0000-0000F9A90000}"/>
    <cellStyle name="Percent 6 2 9 3 2" xfId="43452" xr:uid="{00000000-0005-0000-0000-0000FAA90000}"/>
    <cellStyle name="Percent 6 2 9 3 3" xfId="43453" xr:uid="{00000000-0005-0000-0000-0000FBA90000}"/>
    <cellStyle name="Percent 6 2 9 3 4" xfId="43454" xr:uid="{00000000-0005-0000-0000-0000FCA90000}"/>
    <cellStyle name="Percent 6 2 9 4" xfId="43455" xr:uid="{00000000-0005-0000-0000-0000FDA90000}"/>
    <cellStyle name="Percent 6 2 9 5" xfId="43456" xr:uid="{00000000-0005-0000-0000-0000FEA90000}"/>
    <cellStyle name="Percent 6 2 9 6" xfId="43457" xr:uid="{00000000-0005-0000-0000-0000FFA90000}"/>
    <cellStyle name="Percent 6 20" xfId="52340" xr:uid="{990799DB-F9DC-49BB-A15B-A7A60FE6A4BF}"/>
    <cellStyle name="Percent 6 3" xfId="43458" xr:uid="{00000000-0005-0000-0000-000000AA0000}"/>
    <cellStyle name="Percent 6 3 10" xfId="43459" xr:uid="{00000000-0005-0000-0000-000001AA0000}"/>
    <cellStyle name="Percent 6 3 10 2" xfId="43460" xr:uid="{00000000-0005-0000-0000-000002AA0000}"/>
    <cellStyle name="Percent 6 3 10 3" xfId="43461" xr:uid="{00000000-0005-0000-0000-000003AA0000}"/>
    <cellStyle name="Percent 6 3 10 4" xfId="43462" xr:uid="{00000000-0005-0000-0000-000004AA0000}"/>
    <cellStyle name="Percent 6 3 11" xfId="43463" xr:uid="{00000000-0005-0000-0000-000005AA0000}"/>
    <cellStyle name="Percent 6 3 11 2" xfId="43464" xr:uid="{00000000-0005-0000-0000-000006AA0000}"/>
    <cellStyle name="Percent 6 3 11 3" xfId="43465" xr:uid="{00000000-0005-0000-0000-000007AA0000}"/>
    <cellStyle name="Percent 6 3 11 4" xfId="43466" xr:uid="{00000000-0005-0000-0000-000008AA0000}"/>
    <cellStyle name="Percent 6 3 12" xfId="43467" xr:uid="{00000000-0005-0000-0000-000009AA0000}"/>
    <cellStyle name="Percent 6 3 12 2" xfId="43468" xr:uid="{00000000-0005-0000-0000-00000AAA0000}"/>
    <cellStyle name="Percent 6 3 12 3" xfId="43469" xr:uid="{00000000-0005-0000-0000-00000BAA0000}"/>
    <cellStyle name="Percent 6 3 12 4" xfId="43470" xr:uid="{00000000-0005-0000-0000-00000CAA0000}"/>
    <cellStyle name="Percent 6 3 12 5" xfId="43471" xr:uid="{00000000-0005-0000-0000-00000DAA0000}"/>
    <cellStyle name="Percent 6 3 13" xfId="43472" xr:uid="{00000000-0005-0000-0000-00000EAA0000}"/>
    <cellStyle name="Percent 6 3 14" xfId="43473" xr:uid="{00000000-0005-0000-0000-00000FAA0000}"/>
    <cellStyle name="Percent 6 3 15" xfId="43474" xr:uid="{00000000-0005-0000-0000-000010AA0000}"/>
    <cellStyle name="Percent 6 3 16" xfId="43475" xr:uid="{00000000-0005-0000-0000-000011AA0000}"/>
    <cellStyle name="Percent 6 3 17" xfId="43476" xr:uid="{00000000-0005-0000-0000-000012AA0000}"/>
    <cellStyle name="Percent 6 3 2" xfId="43477" xr:uid="{00000000-0005-0000-0000-000013AA0000}"/>
    <cellStyle name="Percent 6 3 2 10" xfId="43478" xr:uid="{00000000-0005-0000-0000-000014AA0000}"/>
    <cellStyle name="Percent 6 3 2 10 2" xfId="43479" xr:uid="{00000000-0005-0000-0000-000015AA0000}"/>
    <cellStyle name="Percent 6 3 2 10 3" xfId="43480" xr:uid="{00000000-0005-0000-0000-000016AA0000}"/>
    <cellStyle name="Percent 6 3 2 10 4" xfId="43481" xr:uid="{00000000-0005-0000-0000-000017AA0000}"/>
    <cellStyle name="Percent 6 3 2 11" xfId="43482" xr:uid="{00000000-0005-0000-0000-000018AA0000}"/>
    <cellStyle name="Percent 6 3 2 11 2" xfId="43483" xr:uid="{00000000-0005-0000-0000-000019AA0000}"/>
    <cellStyle name="Percent 6 3 2 11 3" xfId="43484" xr:uid="{00000000-0005-0000-0000-00001AAA0000}"/>
    <cellStyle name="Percent 6 3 2 11 4" xfId="43485" xr:uid="{00000000-0005-0000-0000-00001BAA0000}"/>
    <cellStyle name="Percent 6 3 2 11 5" xfId="43486" xr:uid="{00000000-0005-0000-0000-00001CAA0000}"/>
    <cellStyle name="Percent 6 3 2 12" xfId="43487" xr:uid="{00000000-0005-0000-0000-00001DAA0000}"/>
    <cellStyle name="Percent 6 3 2 13" xfId="43488" xr:uid="{00000000-0005-0000-0000-00001EAA0000}"/>
    <cellStyle name="Percent 6 3 2 14" xfId="43489" xr:uid="{00000000-0005-0000-0000-00001FAA0000}"/>
    <cellStyle name="Percent 6 3 2 15" xfId="43490" xr:uid="{00000000-0005-0000-0000-000020AA0000}"/>
    <cellStyle name="Percent 6 3 2 16" xfId="43491" xr:uid="{00000000-0005-0000-0000-000021AA0000}"/>
    <cellStyle name="Percent 6 3 2 2" xfId="43492" xr:uid="{00000000-0005-0000-0000-000022AA0000}"/>
    <cellStyle name="Percent 6 3 2 2 10" xfId="43493" xr:uid="{00000000-0005-0000-0000-000023AA0000}"/>
    <cellStyle name="Percent 6 3 2 2 11" xfId="43494" xr:uid="{00000000-0005-0000-0000-000024AA0000}"/>
    <cellStyle name="Percent 6 3 2 2 12" xfId="43495" xr:uid="{00000000-0005-0000-0000-000025AA0000}"/>
    <cellStyle name="Percent 6 3 2 2 2" xfId="43496" xr:uid="{00000000-0005-0000-0000-000026AA0000}"/>
    <cellStyle name="Percent 6 3 2 2 2 10" xfId="43497" xr:uid="{00000000-0005-0000-0000-000027AA0000}"/>
    <cellStyle name="Percent 6 3 2 2 2 2" xfId="43498" xr:uid="{00000000-0005-0000-0000-000028AA0000}"/>
    <cellStyle name="Percent 6 3 2 2 2 2 2" xfId="43499" xr:uid="{00000000-0005-0000-0000-000029AA0000}"/>
    <cellStyle name="Percent 6 3 2 2 2 2 2 2" xfId="43500" xr:uid="{00000000-0005-0000-0000-00002AAA0000}"/>
    <cellStyle name="Percent 6 3 2 2 2 2 2 2 2" xfId="43501" xr:uid="{00000000-0005-0000-0000-00002BAA0000}"/>
    <cellStyle name="Percent 6 3 2 2 2 2 2 2 3" xfId="43502" xr:uid="{00000000-0005-0000-0000-00002CAA0000}"/>
    <cellStyle name="Percent 6 3 2 2 2 2 2 2 4" xfId="43503" xr:uid="{00000000-0005-0000-0000-00002DAA0000}"/>
    <cellStyle name="Percent 6 3 2 2 2 2 2 3" xfId="43504" xr:uid="{00000000-0005-0000-0000-00002EAA0000}"/>
    <cellStyle name="Percent 6 3 2 2 2 2 2 3 2" xfId="43505" xr:uid="{00000000-0005-0000-0000-00002FAA0000}"/>
    <cellStyle name="Percent 6 3 2 2 2 2 2 3 3" xfId="43506" xr:uid="{00000000-0005-0000-0000-000030AA0000}"/>
    <cellStyle name="Percent 6 3 2 2 2 2 2 3 4" xfId="43507" xr:uid="{00000000-0005-0000-0000-000031AA0000}"/>
    <cellStyle name="Percent 6 3 2 2 2 2 2 4" xfId="43508" xr:uid="{00000000-0005-0000-0000-000032AA0000}"/>
    <cellStyle name="Percent 6 3 2 2 2 2 2 5" xfId="43509" xr:uid="{00000000-0005-0000-0000-000033AA0000}"/>
    <cellStyle name="Percent 6 3 2 2 2 2 2 6" xfId="43510" xr:uid="{00000000-0005-0000-0000-000034AA0000}"/>
    <cellStyle name="Percent 6 3 2 2 2 2 3" xfId="43511" xr:uid="{00000000-0005-0000-0000-000035AA0000}"/>
    <cellStyle name="Percent 6 3 2 2 2 2 3 2" xfId="43512" xr:uid="{00000000-0005-0000-0000-000036AA0000}"/>
    <cellStyle name="Percent 6 3 2 2 2 2 3 2 2" xfId="43513" xr:uid="{00000000-0005-0000-0000-000037AA0000}"/>
    <cellStyle name="Percent 6 3 2 2 2 2 3 2 3" xfId="43514" xr:uid="{00000000-0005-0000-0000-000038AA0000}"/>
    <cellStyle name="Percent 6 3 2 2 2 2 3 2 4" xfId="43515" xr:uid="{00000000-0005-0000-0000-000039AA0000}"/>
    <cellStyle name="Percent 6 3 2 2 2 2 3 3" xfId="43516" xr:uid="{00000000-0005-0000-0000-00003AAA0000}"/>
    <cellStyle name="Percent 6 3 2 2 2 2 3 3 2" xfId="43517" xr:uid="{00000000-0005-0000-0000-00003BAA0000}"/>
    <cellStyle name="Percent 6 3 2 2 2 2 3 3 3" xfId="43518" xr:uid="{00000000-0005-0000-0000-00003CAA0000}"/>
    <cellStyle name="Percent 6 3 2 2 2 2 3 3 4" xfId="43519" xr:uid="{00000000-0005-0000-0000-00003DAA0000}"/>
    <cellStyle name="Percent 6 3 2 2 2 2 3 4" xfId="43520" xr:uid="{00000000-0005-0000-0000-00003EAA0000}"/>
    <cellStyle name="Percent 6 3 2 2 2 2 3 5" xfId="43521" xr:uid="{00000000-0005-0000-0000-00003FAA0000}"/>
    <cellStyle name="Percent 6 3 2 2 2 2 3 6" xfId="43522" xr:uid="{00000000-0005-0000-0000-000040AA0000}"/>
    <cellStyle name="Percent 6 3 2 2 2 2 4" xfId="43523" xr:uid="{00000000-0005-0000-0000-000041AA0000}"/>
    <cellStyle name="Percent 6 3 2 2 2 2 4 2" xfId="43524" xr:uid="{00000000-0005-0000-0000-000042AA0000}"/>
    <cellStyle name="Percent 6 3 2 2 2 2 4 3" xfId="43525" xr:uid="{00000000-0005-0000-0000-000043AA0000}"/>
    <cellStyle name="Percent 6 3 2 2 2 2 4 4" xfId="43526" xr:uid="{00000000-0005-0000-0000-000044AA0000}"/>
    <cellStyle name="Percent 6 3 2 2 2 2 5" xfId="43527" xr:uid="{00000000-0005-0000-0000-000045AA0000}"/>
    <cellStyle name="Percent 6 3 2 2 2 2 5 2" xfId="43528" xr:uid="{00000000-0005-0000-0000-000046AA0000}"/>
    <cellStyle name="Percent 6 3 2 2 2 2 5 3" xfId="43529" xr:uid="{00000000-0005-0000-0000-000047AA0000}"/>
    <cellStyle name="Percent 6 3 2 2 2 2 5 4" xfId="43530" xr:uid="{00000000-0005-0000-0000-000048AA0000}"/>
    <cellStyle name="Percent 6 3 2 2 2 2 6" xfId="43531" xr:uid="{00000000-0005-0000-0000-000049AA0000}"/>
    <cellStyle name="Percent 6 3 2 2 2 2 7" xfId="43532" xr:uid="{00000000-0005-0000-0000-00004AAA0000}"/>
    <cellStyle name="Percent 6 3 2 2 2 2 8" xfId="43533" xr:uid="{00000000-0005-0000-0000-00004BAA0000}"/>
    <cellStyle name="Percent 6 3 2 2 2 3" xfId="43534" xr:uid="{00000000-0005-0000-0000-00004CAA0000}"/>
    <cellStyle name="Percent 6 3 2 2 2 3 2" xfId="43535" xr:uid="{00000000-0005-0000-0000-00004DAA0000}"/>
    <cellStyle name="Percent 6 3 2 2 2 3 2 2" xfId="43536" xr:uid="{00000000-0005-0000-0000-00004EAA0000}"/>
    <cellStyle name="Percent 6 3 2 2 2 3 2 2 2" xfId="43537" xr:uid="{00000000-0005-0000-0000-00004FAA0000}"/>
    <cellStyle name="Percent 6 3 2 2 2 3 2 2 3" xfId="43538" xr:uid="{00000000-0005-0000-0000-000050AA0000}"/>
    <cellStyle name="Percent 6 3 2 2 2 3 2 2 4" xfId="43539" xr:uid="{00000000-0005-0000-0000-000051AA0000}"/>
    <cellStyle name="Percent 6 3 2 2 2 3 2 3" xfId="43540" xr:uid="{00000000-0005-0000-0000-000052AA0000}"/>
    <cellStyle name="Percent 6 3 2 2 2 3 2 3 2" xfId="43541" xr:uid="{00000000-0005-0000-0000-000053AA0000}"/>
    <cellStyle name="Percent 6 3 2 2 2 3 2 3 3" xfId="43542" xr:uid="{00000000-0005-0000-0000-000054AA0000}"/>
    <cellStyle name="Percent 6 3 2 2 2 3 2 3 4" xfId="43543" xr:uid="{00000000-0005-0000-0000-000055AA0000}"/>
    <cellStyle name="Percent 6 3 2 2 2 3 2 4" xfId="43544" xr:uid="{00000000-0005-0000-0000-000056AA0000}"/>
    <cellStyle name="Percent 6 3 2 2 2 3 2 5" xfId="43545" xr:uid="{00000000-0005-0000-0000-000057AA0000}"/>
    <cellStyle name="Percent 6 3 2 2 2 3 2 6" xfId="43546" xr:uid="{00000000-0005-0000-0000-000058AA0000}"/>
    <cellStyle name="Percent 6 3 2 2 2 3 3" xfId="43547" xr:uid="{00000000-0005-0000-0000-000059AA0000}"/>
    <cellStyle name="Percent 6 3 2 2 2 3 3 2" xfId="43548" xr:uid="{00000000-0005-0000-0000-00005AAA0000}"/>
    <cellStyle name="Percent 6 3 2 2 2 3 3 2 2" xfId="43549" xr:uid="{00000000-0005-0000-0000-00005BAA0000}"/>
    <cellStyle name="Percent 6 3 2 2 2 3 3 2 3" xfId="43550" xr:uid="{00000000-0005-0000-0000-00005CAA0000}"/>
    <cellStyle name="Percent 6 3 2 2 2 3 3 2 4" xfId="43551" xr:uid="{00000000-0005-0000-0000-00005DAA0000}"/>
    <cellStyle name="Percent 6 3 2 2 2 3 3 3" xfId="43552" xr:uid="{00000000-0005-0000-0000-00005EAA0000}"/>
    <cellStyle name="Percent 6 3 2 2 2 3 3 3 2" xfId="43553" xr:uid="{00000000-0005-0000-0000-00005FAA0000}"/>
    <cellStyle name="Percent 6 3 2 2 2 3 3 3 3" xfId="43554" xr:uid="{00000000-0005-0000-0000-000060AA0000}"/>
    <cellStyle name="Percent 6 3 2 2 2 3 3 3 4" xfId="43555" xr:uid="{00000000-0005-0000-0000-000061AA0000}"/>
    <cellStyle name="Percent 6 3 2 2 2 3 3 4" xfId="43556" xr:uid="{00000000-0005-0000-0000-000062AA0000}"/>
    <cellStyle name="Percent 6 3 2 2 2 3 3 5" xfId="43557" xr:uid="{00000000-0005-0000-0000-000063AA0000}"/>
    <cellStyle name="Percent 6 3 2 2 2 3 3 6" xfId="43558" xr:uid="{00000000-0005-0000-0000-000064AA0000}"/>
    <cellStyle name="Percent 6 3 2 2 2 3 4" xfId="43559" xr:uid="{00000000-0005-0000-0000-000065AA0000}"/>
    <cellStyle name="Percent 6 3 2 2 2 3 4 2" xfId="43560" xr:uid="{00000000-0005-0000-0000-000066AA0000}"/>
    <cellStyle name="Percent 6 3 2 2 2 3 4 3" xfId="43561" xr:uid="{00000000-0005-0000-0000-000067AA0000}"/>
    <cellStyle name="Percent 6 3 2 2 2 3 4 4" xfId="43562" xr:uid="{00000000-0005-0000-0000-000068AA0000}"/>
    <cellStyle name="Percent 6 3 2 2 2 3 5" xfId="43563" xr:uid="{00000000-0005-0000-0000-000069AA0000}"/>
    <cellStyle name="Percent 6 3 2 2 2 3 5 2" xfId="43564" xr:uid="{00000000-0005-0000-0000-00006AAA0000}"/>
    <cellStyle name="Percent 6 3 2 2 2 3 5 3" xfId="43565" xr:uid="{00000000-0005-0000-0000-00006BAA0000}"/>
    <cellStyle name="Percent 6 3 2 2 2 3 5 4" xfId="43566" xr:uid="{00000000-0005-0000-0000-00006CAA0000}"/>
    <cellStyle name="Percent 6 3 2 2 2 3 6" xfId="43567" xr:uid="{00000000-0005-0000-0000-00006DAA0000}"/>
    <cellStyle name="Percent 6 3 2 2 2 3 7" xfId="43568" xr:uid="{00000000-0005-0000-0000-00006EAA0000}"/>
    <cellStyle name="Percent 6 3 2 2 2 3 8" xfId="43569" xr:uid="{00000000-0005-0000-0000-00006FAA0000}"/>
    <cellStyle name="Percent 6 3 2 2 2 4" xfId="43570" xr:uid="{00000000-0005-0000-0000-000070AA0000}"/>
    <cellStyle name="Percent 6 3 2 2 2 4 2" xfId="43571" xr:uid="{00000000-0005-0000-0000-000071AA0000}"/>
    <cellStyle name="Percent 6 3 2 2 2 4 2 2" xfId="43572" xr:uid="{00000000-0005-0000-0000-000072AA0000}"/>
    <cellStyle name="Percent 6 3 2 2 2 4 2 3" xfId="43573" xr:uid="{00000000-0005-0000-0000-000073AA0000}"/>
    <cellStyle name="Percent 6 3 2 2 2 4 2 4" xfId="43574" xr:uid="{00000000-0005-0000-0000-000074AA0000}"/>
    <cellStyle name="Percent 6 3 2 2 2 4 3" xfId="43575" xr:uid="{00000000-0005-0000-0000-000075AA0000}"/>
    <cellStyle name="Percent 6 3 2 2 2 4 3 2" xfId="43576" xr:uid="{00000000-0005-0000-0000-000076AA0000}"/>
    <cellStyle name="Percent 6 3 2 2 2 4 3 3" xfId="43577" xr:uid="{00000000-0005-0000-0000-000077AA0000}"/>
    <cellStyle name="Percent 6 3 2 2 2 4 3 4" xfId="43578" xr:uid="{00000000-0005-0000-0000-000078AA0000}"/>
    <cellStyle name="Percent 6 3 2 2 2 4 4" xfId="43579" xr:uid="{00000000-0005-0000-0000-000079AA0000}"/>
    <cellStyle name="Percent 6 3 2 2 2 4 5" xfId="43580" xr:uid="{00000000-0005-0000-0000-00007AAA0000}"/>
    <cellStyle name="Percent 6 3 2 2 2 4 6" xfId="43581" xr:uid="{00000000-0005-0000-0000-00007BAA0000}"/>
    <cellStyle name="Percent 6 3 2 2 2 5" xfId="43582" xr:uid="{00000000-0005-0000-0000-00007CAA0000}"/>
    <cellStyle name="Percent 6 3 2 2 2 5 2" xfId="43583" xr:uid="{00000000-0005-0000-0000-00007DAA0000}"/>
    <cellStyle name="Percent 6 3 2 2 2 5 2 2" xfId="43584" xr:uid="{00000000-0005-0000-0000-00007EAA0000}"/>
    <cellStyle name="Percent 6 3 2 2 2 5 2 3" xfId="43585" xr:uid="{00000000-0005-0000-0000-00007FAA0000}"/>
    <cellStyle name="Percent 6 3 2 2 2 5 2 4" xfId="43586" xr:uid="{00000000-0005-0000-0000-000080AA0000}"/>
    <cellStyle name="Percent 6 3 2 2 2 5 3" xfId="43587" xr:uid="{00000000-0005-0000-0000-000081AA0000}"/>
    <cellStyle name="Percent 6 3 2 2 2 5 3 2" xfId="43588" xr:uid="{00000000-0005-0000-0000-000082AA0000}"/>
    <cellStyle name="Percent 6 3 2 2 2 5 3 3" xfId="43589" xr:uid="{00000000-0005-0000-0000-000083AA0000}"/>
    <cellStyle name="Percent 6 3 2 2 2 5 3 4" xfId="43590" xr:uid="{00000000-0005-0000-0000-000084AA0000}"/>
    <cellStyle name="Percent 6 3 2 2 2 5 4" xfId="43591" xr:uid="{00000000-0005-0000-0000-000085AA0000}"/>
    <cellStyle name="Percent 6 3 2 2 2 5 5" xfId="43592" xr:uid="{00000000-0005-0000-0000-000086AA0000}"/>
    <cellStyle name="Percent 6 3 2 2 2 5 6" xfId="43593" xr:uid="{00000000-0005-0000-0000-000087AA0000}"/>
    <cellStyle name="Percent 6 3 2 2 2 6" xfId="43594" xr:uid="{00000000-0005-0000-0000-000088AA0000}"/>
    <cellStyle name="Percent 6 3 2 2 2 6 2" xfId="43595" xr:uid="{00000000-0005-0000-0000-000089AA0000}"/>
    <cellStyle name="Percent 6 3 2 2 2 6 3" xfId="43596" xr:uid="{00000000-0005-0000-0000-00008AAA0000}"/>
    <cellStyle name="Percent 6 3 2 2 2 6 4" xfId="43597" xr:uid="{00000000-0005-0000-0000-00008BAA0000}"/>
    <cellStyle name="Percent 6 3 2 2 2 7" xfId="43598" xr:uid="{00000000-0005-0000-0000-00008CAA0000}"/>
    <cellStyle name="Percent 6 3 2 2 2 7 2" xfId="43599" xr:uid="{00000000-0005-0000-0000-00008DAA0000}"/>
    <cellStyle name="Percent 6 3 2 2 2 7 3" xfId="43600" xr:uid="{00000000-0005-0000-0000-00008EAA0000}"/>
    <cellStyle name="Percent 6 3 2 2 2 7 4" xfId="43601" xr:uid="{00000000-0005-0000-0000-00008FAA0000}"/>
    <cellStyle name="Percent 6 3 2 2 2 8" xfId="43602" xr:uid="{00000000-0005-0000-0000-000090AA0000}"/>
    <cellStyle name="Percent 6 3 2 2 2 9" xfId="43603" xr:uid="{00000000-0005-0000-0000-000091AA0000}"/>
    <cellStyle name="Percent 6 3 2 2 3" xfId="43604" xr:uid="{00000000-0005-0000-0000-000092AA0000}"/>
    <cellStyle name="Percent 6 3 2 2 3 2" xfId="43605" xr:uid="{00000000-0005-0000-0000-000093AA0000}"/>
    <cellStyle name="Percent 6 3 2 2 3 2 2" xfId="43606" xr:uid="{00000000-0005-0000-0000-000094AA0000}"/>
    <cellStyle name="Percent 6 3 2 2 3 2 2 2" xfId="43607" xr:uid="{00000000-0005-0000-0000-000095AA0000}"/>
    <cellStyle name="Percent 6 3 2 2 3 2 2 3" xfId="43608" xr:uid="{00000000-0005-0000-0000-000096AA0000}"/>
    <cellStyle name="Percent 6 3 2 2 3 2 2 4" xfId="43609" xr:uid="{00000000-0005-0000-0000-000097AA0000}"/>
    <cellStyle name="Percent 6 3 2 2 3 2 3" xfId="43610" xr:uid="{00000000-0005-0000-0000-000098AA0000}"/>
    <cellStyle name="Percent 6 3 2 2 3 2 3 2" xfId="43611" xr:uid="{00000000-0005-0000-0000-000099AA0000}"/>
    <cellStyle name="Percent 6 3 2 2 3 2 3 3" xfId="43612" xr:uid="{00000000-0005-0000-0000-00009AAA0000}"/>
    <cellStyle name="Percent 6 3 2 2 3 2 3 4" xfId="43613" xr:uid="{00000000-0005-0000-0000-00009BAA0000}"/>
    <cellStyle name="Percent 6 3 2 2 3 2 4" xfId="43614" xr:uid="{00000000-0005-0000-0000-00009CAA0000}"/>
    <cellStyle name="Percent 6 3 2 2 3 2 5" xfId="43615" xr:uid="{00000000-0005-0000-0000-00009DAA0000}"/>
    <cellStyle name="Percent 6 3 2 2 3 2 6" xfId="43616" xr:uid="{00000000-0005-0000-0000-00009EAA0000}"/>
    <cellStyle name="Percent 6 3 2 2 3 3" xfId="43617" xr:uid="{00000000-0005-0000-0000-00009FAA0000}"/>
    <cellStyle name="Percent 6 3 2 2 3 3 2" xfId="43618" xr:uid="{00000000-0005-0000-0000-0000A0AA0000}"/>
    <cellStyle name="Percent 6 3 2 2 3 3 2 2" xfId="43619" xr:uid="{00000000-0005-0000-0000-0000A1AA0000}"/>
    <cellStyle name="Percent 6 3 2 2 3 3 2 3" xfId="43620" xr:uid="{00000000-0005-0000-0000-0000A2AA0000}"/>
    <cellStyle name="Percent 6 3 2 2 3 3 2 4" xfId="43621" xr:uid="{00000000-0005-0000-0000-0000A3AA0000}"/>
    <cellStyle name="Percent 6 3 2 2 3 3 3" xfId="43622" xr:uid="{00000000-0005-0000-0000-0000A4AA0000}"/>
    <cellStyle name="Percent 6 3 2 2 3 3 3 2" xfId="43623" xr:uid="{00000000-0005-0000-0000-0000A5AA0000}"/>
    <cellStyle name="Percent 6 3 2 2 3 3 3 3" xfId="43624" xr:uid="{00000000-0005-0000-0000-0000A6AA0000}"/>
    <cellStyle name="Percent 6 3 2 2 3 3 3 4" xfId="43625" xr:uid="{00000000-0005-0000-0000-0000A7AA0000}"/>
    <cellStyle name="Percent 6 3 2 2 3 3 4" xfId="43626" xr:uid="{00000000-0005-0000-0000-0000A8AA0000}"/>
    <cellStyle name="Percent 6 3 2 2 3 3 5" xfId="43627" xr:uid="{00000000-0005-0000-0000-0000A9AA0000}"/>
    <cellStyle name="Percent 6 3 2 2 3 3 6" xfId="43628" xr:uid="{00000000-0005-0000-0000-0000AAAA0000}"/>
    <cellStyle name="Percent 6 3 2 2 3 4" xfId="43629" xr:uid="{00000000-0005-0000-0000-0000ABAA0000}"/>
    <cellStyle name="Percent 6 3 2 2 3 4 2" xfId="43630" xr:uid="{00000000-0005-0000-0000-0000ACAA0000}"/>
    <cellStyle name="Percent 6 3 2 2 3 4 3" xfId="43631" xr:uid="{00000000-0005-0000-0000-0000ADAA0000}"/>
    <cellStyle name="Percent 6 3 2 2 3 4 4" xfId="43632" xr:uid="{00000000-0005-0000-0000-0000AEAA0000}"/>
    <cellStyle name="Percent 6 3 2 2 3 5" xfId="43633" xr:uid="{00000000-0005-0000-0000-0000AFAA0000}"/>
    <cellStyle name="Percent 6 3 2 2 3 5 2" xfId="43634" xr:uid="{00000000-0005-0000-0000-0000B0AA0000}"/>
    <cellStyle name="Percent 6 3 2 2 3 5 3" xfId="43635" xr:uid="{00000000-0005-0000-0000-0000B1AA0000}"/>
    <cellStyle name="Percent 6 3 2 2 3 5 4" xfId="43636" xr:uid="{00000000-0005-0000-0000-0000B2AA0000}"/>
    <cellStyle name="Percent 6 3 2 2 3 6" xfId="43637" xr:uid="{00000000-0005-0000-0000-0000B3AA0000}"/>
    <cellStyle name="Percent 6 3 2 2 3 7" xfId="43638" xr:uid="{00000000-0005-0000-0000-0000B4AA0000}"/>
    <cellStyle name="Percent 6 3 2 2 3 8" xfId="43639" xr:uid="{00000000-0005-0000-0000-0000B5AA0000}"/>
    <cellStyle name="Percent 6 3 2 2 4" xfId="43640" xr:uid="{00000000-0005-0000-0000-0000B6AA0000}"/>
    <cellStyle name="Percent 6 3 2 2 4 2" xfId="43641" xr:uid="{00000000-0005-0000-0000-0000B7AA0000}"/>
    <cellStyle name="Percent 6 3 2 2 4 2 2" xfId="43642" xr:uid="{00000000-0005-0000-0000-0000B8AA0000}"/>
    <cellStyle name="Percent 6 3 2 2 4 2 2 2" xfId="43643" xr:uid="{00000000-0005-0000-0000-0000B9AA0000}"/>
    <cellStyle name="Percent 6 3 2 2 4 2 2 3" xfId="43644" xr:uid="{00000000-0005-0000-0000-0000BAAA0000}"/>
    <cellStyle name="Percent 6 3 2 2 4 2 2 4" xfId="43645" xr:uid="{00000000-0005-0000-0000-0000BBAA0000}"/>
    <cellStyle name="Percent 6 3 2 2 4 2 3" xfId="43646" xr:uid="{00000000-0005-0000-0000-0000BCAA0000}"/>
    <cellStyle name="Percent 6 3 2 2 4 2 3 2" xfId="43647" xr:uid="{00000000-0005-0000-0000-0000BDAA0000}"/>
    <cellStyle name="Percent 6 3 2 2 4 2 3 3" xfId="43648" xr:uid="{00000000-0005-0000-0000-0000BEAA0000}"/>
    <cellStyle name="Percent 6 3 2 2 4 2 3 4" xfId="43649" xr:uid="{00000000-0005-0000-0000-0000BFAA0000}"/>
    <cellStyle name="Percent 6 3 2 2 4 2 4" xfId="43650" xr:uid="{00000000-0005-0000-0000-0000C0AA0000}"/>
    <cellStyle name="Percent 6 3 2 2 4 2 5" xfId="43651" xr:uid="{00000000-0005-0000-0000-0000C1AA0000}"/>
    <cellStyle name="Percent 6 3 2 2 4 2 6" xfId="43652" xr:uid="{00000000-0005-0000-0000-0000C2AA0000}"/>
    <cellStyle name="Percent 6 3 2 2 4 3" xfId="43653" xr:uid="{00000000-0005-0000-0000-0000C3AA0000}"/>
    <cellStyle name="Percent 6 3 2 2 4 3 2" xfId="43654" xr:uid="{00000000-0005-0000-0000-0000C4AA0000}"/>
    <cellStyle name="Percent 6 3 2 2 4 3 2 2" xfId="43655" xr:uid="{00000000-0005-0000-0000-0000C5AA0000}"/>
    <cellStyle name="Percent 6 3 2 2 4 3 2 3" xfId="43656" xr:uid="{00000000-0005-0000-0000-0000C6AA0000}"/>
    <cellStyle name="Percent 6 3 2 2 4 3 2 4" xfId="43657" xr:uid="{00000000-0005-0000-0000-0000C7AA0000}"/>
    <cellStyle name="Percent 6 3 2 2 4 3 3" xfId="43658" xr:uid="{00000000-0005-0000-0000-0000C8AA0000}"/>
    <cellStyle name="Percent 6 3 2 2 4 3 3 2" xfId="43659" xr:uid="{00000000-0005-0000-0000-0000C9AA0000}"/>
    <cellStyle name="Percent 6 3 2 2 4 3 3 3" xfId="43660" xr:uid="{00000000-0005-0000-0000-0000CAAA0000}"/>
    <cellStyle name="Percent 6 3 2 2 4 3 3 4" xfId="43661" xr:uid="{00000000-0005-0000-0000-0000CBAA0000}"/>
    <cellStyle name="Percent 6 3 2 2 4 3 4" xfId="43662" xr:uid="{00000000-0005-0000-0000-0000CCAA0000}"/>
    <cellStyle name="Percent 6 3 2 2 4 3 5" xfId="43663" xr:uid="{00000000-0005-0000-0000-0000CDAA0000}"/>
    <cellStyle name="Percent 6 3 2 2 4 3 6" xfId="43664" xr:uid="{00000000-0005-0000-0000-0000CEAA0000}"/>
    <cellStyle name="Percent 6 3 2 2 4 4" xfId="43665" xr:uid="{00000000-0005-0000-0000-0000CFAA0000}"/>
    <cellStyle name="Percent 6 3 2 2 4 4 2" xfId="43666" xr:uid="{00000000-0005-0000-0000-0000D0AA0000}"/>
    <cellStyle name="Percent 6 3 2 2 4 4 3" xfId="43667" xr:uid="{00000000-0005-0000-0000-0000D1AA0000}"/>
    <cellStyle name="Percent 6 3 2 2 4 4 4" xfId="43668" xr:uid="{00000000-0005-0000-0000-0000D2AA0000}"/>
    <cellStyle name="Percent 6 3 2 2 4 5" xfId="43669" xr:uid="{00000000-0005-0000-0000-0000D3AA0000}"/>
    <cellStyle name="Percent 6 3 2 2 4 5 2" xfId="43670" xr:uid="{00000000-0005-0000-0000-0000D4AA0000}"/>
    <cellStyle name="Percent 6 3 2 2 4 5 3" xfId="43671" xr:uid="{00000000-0005-0000-0000-0000D5AA0000}"/>
    <cellStyle name="Percent 6 3 2 2 4 5 4" xfId="43672" xr:uid="{00000000-0005-0000-0000-0000D6AA0000}"/>
    <cellStyle name="Percent 6 3 2 2 4 6" xfId="43673" xr:uid="{00000000-0005-0000-0000-0000D7AA0000}"/>
    <cellStyle name="Percent 6 3 2 2 4 7" xfId="43674" xr:uid="{00000000-0005-0000-0000-0000D8AA0000}"/>
    <cellStyle name="Percent 6 3 2 2 4 8" xfId="43675" xr:uid="{00000000-0005-0000-0000-0000D9AA0000}"/>
    <cellStyle name="Percent 6 3 2 2 5" xfId="43676" xr:uid="{00000000-0005-0000-0000-0000DAAA0000}"/>
    <cellStyle name="Percent 6 3 2 2 5 2" xfId="43677" xr:uid="{00000000-0005-0000-0000-0000DBAA0000}"/>
    <cellStyle name="Percent 6 3 2 2 5 2 2" xfId="43678" xr:uid="{00000000-0005-0000-0000-0000DCAA0000}"/>
    <cellStyle name="Percent 6 3 2 2 5 2 2 2" xfId="43679" xr:uid="{00000000-0005-0000-0000-0000DDAA0000}"/>
    <cellStyle name="Percent 6 3 2 2 5 2 2 3" xfId="43680" xr:uid="{00000000-0005-0000-0000-0000DEAA0000}"/>
    <cellStyle name="Percent 6 3 2 2 5 2 2 4" xfId="43681" xr:uid="{00000000-0005-0000-0000-0000DFAA0000}"/>
    <cellStyle name="Percent 6 3 2 2 5 2 3" xfId="43682" xr:uid="{00000000-0005-0000-0000-0000E0AA0000}"/>
    <cellStyle name="Percent 6 3 2 2 5 2 3 2" xfId="43683" xr:uid="{00000000-0005-0000-0000-0000E1AA0000}"/>
    <cellStyle name="Percent 6 3 2 2 5 2 3 3" xfId="43684" xr:uid="{00000000-0005-0000-0000-0000E2AA0000}"/>
    <cellStyle name="Percent 6 3 2 2 5 2 3 4" xfId="43685" xr:uid="{00000000-0005-0000-0000-0000E3AA0000}"/>
    <cellStyle name="Percent 6 3 2 2 5 2 4" xfId="43686" xr:uid="{00000000-0005-0000-0000-0000E4AA0000}"/>
    <cellStyle name="Percent 6 3 2 2 5 2 5" xfId="43687" xr:uid="{00000000-0005-0000-0000-0000E5AA0000}"/>
    <cellStyle name="Percent 6 3 2 2 5 2 6" xfId="43688" xr:uid="{00000000-0005-0000-0000-0000E6AA0000}"/>
    <cellStyle name="Percent 6 3 2 2 5 3" xfId="43689" xr:uid="{00000000-0005-0000-0000-0000E7AA0000}"/>
    <cellStyle name="Percent 6 3 2 2 5 3 2" xfId="43690" xr:uid="{00000000-0005-0000-0000-0000E8AA0000}"/>
    <cellStyle name="Percent 6 3 2 2 5 3 2 2" xfId="43691" xr:uid="{00000000-0005-0000-0000-0000E9AA0000}"/>
    <cellStyle name="Percent 6 3 2 2 5 3 2 3" xfId="43692" xr:uid="{00000000-0005-0000-0000-0000EAAA0000}"/>
    <cellStyle name="Percent 6 3 2 2 5 3 2 4" xfId="43693" xr:uid="{00000000-0005-0000-0000-0000EBAA0000}"/>
    <cellStyle name="Percent 6 3 2 2 5 3 3" xfId="43694" xr:uid="{00000000-0005-0000-0000-0000ECAA0000}"/>
    <cellStyle name="Percent 6 3 2 2 5 3 3 2" xfId="43695" xr:uid="{00000000-0005-0000-0000-0000EDAA0000}"/>
    <cellStyle name="Percent 6 3 2 2 5 3 3 3" xfId="43696" xr:uid="{00000000-0005-0000-0000-0000EEAA0000}"/>
    <cellStyle name="Percent 6 3 2 2 5 3 3 4" xfId="43697" xr:uid="{00000000-0005-0000-0000-0000EFAA0000}"/>
    <cellStyle name="Percent 6 3 2 2 5 3 4" xfId="43698" xr:uid="{00000000-0005-0000-0000-0000F0AA0000}"/>
    <cellStyle name="Percent 6 3 2 2 5 3 5" xfId="43699" xr:uid="{00000000-0005-0000-0000-0000F1AA0000}"/>
    <cellStyle name="Percent 6 3 2 2 5 3 6" xfId="43700" xr:uid="{00000000-0005-0000-0000-0000F2AA0000}"/>
    <cellStyle name="Percent 6 3 2 2 5 4" xfId="43701" xr:uid="{00000000-0005-0000-0000-0000F3AA0000}"/>
    <cellStyle name="Percent 6 3 2 2 5 4 2" xfId="43702" xr:uid="{00000000-0005-0000-0000-0000F4AA0000}"/>
    <cellStyle name="Percent 6 3 2 2 5 4 3" xfId="43703" xr:uid="{00000000-0005-0000-0000-0000F5AA0000}"/>
    <cellStyle name="Percent 6 3 2 2 5 4 4" xfId="43704" xr:uid="{00000000-0005-0000-0000-0000F6AA0000}"/>
    <cellStyle name="Percent 6 3 2 2 5 5" xfId="43705" xr:uid="{00000000-0005-0000-0000-0000F7AA0000}"/>
    <cellStyle name="Percent 6 3 2 2 5 5 2" xfId="43706" xr:uid="{00000000-0005-0000-0000-0000F8AA0000}"/>
    <cellStyle name="Percent 6 3 2 2 5 5 3" xfId="43707" xr:uid="{00000000-0005-0000-0000-0000F9AA0000}"/>
    <cellStyle name="Percent 6 3 2 2 5 5 4" xfId="43708" xr:uid="{00000000-0005-0000-0000-0000FAAA0000}"/>
    <cellStyle name="Percent 6 3 2 2 5 6" xfId="43709" xr:uid="{00000000-0005-0000-0000-0000FBAA0000}"/>
    <cellStyle name="Percent 6 3 2 2 5 7" xfId="43710" xr:uid="{00000000-0005-0000-0000-0000FCAA0000}"/>
    <cellStyle name="Percent 6 3 2 2 5 8" xfId="43711" xr:uid="{00000000-0005-0000-0000-0000FDAA0000}"/>
    <cellStyle name="Percent 6 3 2 2 6" xfId="43712" xr:uid="{00000000-0005-0000-0000-0000FEAA0000}"/>
    <cellStyle name="Percent 6 3 2 2 6 2" xfId="43713" xr:uid="{00000000-0005-0000-0000-0000FFAA0000}"/>
    <cellStyle name="Percent 6 3 2 2 6 2 2" xfId="43714" xr:uid="{00000000-0005-0000-0000-000000AB0000}"/>
    <cellStyle name="Percent 6 3 2 2 6 2 3" xfId="43715" xr:uid="{00000000-0005-0000-0000-000001AB0000}"/>
    <cellStyle name="Percent 6 3 2 2 6 2 4" xfId="43716" xr:uid="{00000000-0005-0000-0000-000002AB0000}"/>
    <cellStyle name="Percent 6 3 2 2 6 3" xfId="43717" xr:uid="{00000000-0005-0000-0000-000003AB0000}"/>
    <cellStyle name="Percent 6 3 2 2 6 3 2" xfId="43718" xr:uid="{00000000-0005-0000-0000-000004AB0000}"/>
    <cellStyle name="Percent 6 3 2 2 6 3 3" xfId="43719" xr:uid="{00000000-0005-0000-0000-000005AB0000}"/>
    <cellStyle name="Percent 6 3 2 2 6 3 4" xfId="43720" xr:uid="{00000000-0005-0000-0000-000006AB0000}"/>
    <cellStyle name="Percent 6 3 2 2 6 4" xfId="43721" xr:uid="{00000000-0005-0000-0000-000007AB0000}"/>
    <cellStyle name="Percent 6 3 2 2 6 5" xfId="43722" xr:uid="{00000000-0005-0000-0000-000008AB0000}"/>
    <cellStyle name="Percent 6 3 2 2 6 6" xfId="43723" xr:uid="{00000000-0005-0000-0000-000009AB0000}"/>
    <cellStyle name="Percent 6 3 2 2 7" xfId="43724" xr:uid="{00000000-0005-0000-0000-00000AAB0000}"/>
    <cellStyle name="Percent 6 3 2 2 7 2" xfId="43725" xr:uid="{00000000-0005-0000-0000-00000BAB0000}"/>
    <cellStyle name="Percent 6 3 2 2 7 2 2" xfId="43726" xr:uid="{00000000-0005-0000-0000-00000CAB0000}"/>
    <cellStyle name="Percent 6 3 2 2 7 2 3" xfId="43727" xr:uid="{00000000-0005-0000-0000-00000DAB0000}"/>
    <cellStyle name="Percent 6 3 2 2 7 2 4" xfId="43728" xr:uid="{00000000-0005-0000-0000-00000EAB0000}"/>
    <cellStyle name="Percent 6 3 2 2 7 3" xfId="43729" xr:uid="{00000000-0005-0000-0000-00000FAB0000}"/>
    <cellStyle name="Percent 6 3 2 2 7 3 2" xfId="43730" xr:uid="{00000000-0005-0000-0000-000010AB0000}"/>
    <cellStyle name="Percent 6 3 2 2 7 3 3" xfId="43731" xr:uid="{00000000-0005-0000-0000-000011AB0000}"/>
    <cellStyle name="Percent 6 3 2 2 7 3 4" xfId="43732" xr:uid="{00000000-0005-0000-0000-000012AB0000}"/>
    <cellStyle name="Percent 6 3 2 2 7 4" xfId="43733" xr:uid="{00000000-0005-0000-0000-000013AB0000}"/>
    <cellStyle name="Percent 6 3 2 2 7 5" xfId="43734" xr:uid="{00000000-0005-0000-0000-000014AB0000}"/>
    <cellStyle name="Percent 6 3 2 2 7 6" xfId="43735" xr:uid="{00000000-0005-0000-0000-000015AB0000}"/>
    <cellStyle name="Percent 6 3 2 2 8" xfId="43736" xr:uid="{00000000-0005-0000-0000-000016AB0000}"/>
    <cellStyle name="Percent 6 3 2 2 8 2" xfId="43737" xr:uid="{00000000-0005-0000-0000-000017AB0000}"/>
    <cellStyle name="Percent 6 3 2 2 8 3" xfId="43738" xr:uid="{00000000-0005-0000-0000-000018AB0000}"/>
    <cellStyle name="Percent 6 3 2 2 8 4" xfId="43739" xr:uid="{00000000-0005-0000-0000-000019AB0000}"/>
    <cellStyle name="Percent 6 3 2 2 9" xfId="43740" xr:uid="{00000000-0005-0000-0000-00001AAB0000}"/>
    <cellStyle name="Percent 6 3 2 2 9 2" xfId="43741" xr:uid="{00000000-0005-0000-0000-00001BAB0000}"/>
    <cellStyle name="Percent 6 3 2 2 9 3" xfId="43742" xr:uid="{00000000-0005-0000-0000-00001CAB0000}"/>
    <cellStyle name="Percent 6 3 2 2 9 4" xfId="43743" xr:uid="{00000000-0005-0000-0000-00001DAB0000}"/>
    <cellStyle name="Percent 6 3 2 3" xfId="43744" xr:uid="{00000000-0005-0000-0000-00001EAB0000}"/>
    <cellStyle name="Percent 6 3 2 3 10" xfId="43745" xr:uid="{00000000-0005-0000-0000-00001FAB0000}"/>
    <cellStyle name="Percent 6 3 2 3 2" xfId="43746" xr:uid="{00000000-0005-0000-0000-000020AB0000}"/>
    <cellStyle name="Percent 6 3 2 3 2 2" xfId="43747" xr:uid="{00000000-0005-0000-0000-000021AB0000}"/>
    <cellStyle name="Percent 6 3 2 3 2 2 2" xfId="43748" xr:uid="{00000000-0005-0000-0000-000022AB0000}"/>
    <cellStyle name="Percent 6 3 2 3 2 2 2 2" xfId="43749" xr:uid="{00000000-0005-0000-0000-000023AB0000}"/>
    <cellStyle name="Percent 6 3 2 3 2 2 2 3" xfId="43750" xr:uid="{00000000-0005-0000-0000-000024AB0000}"/>
    <cellStyle name="Percent 6 3 2 3 2 2 2 4" xfId="43751" xr:uid="{00000000-0005-0000-0000-000025AB0000}"/>
    <cellStyle name="Percent 6 3 2 3 2 2 3" xfId="43752" xr:uid="{00000000-0005-0000-0000-000026AB0000}"/>
    <cellStyle name="Percent 6 3 2 3 2 2 3 2" xfId="43753" xr:uid="{00000000-0005-0000-0000-000027AB0000}"/>
    <cellStyle name="Percent 6 3 2 3 2 2 3 3" xfId="43754" xr:uid="{00000000-0005-0000-0000-000028AB0000}"/>
    <cellStyle name="Percent 6 3 2 3 2 2 3 4" xfId="43755" xr:uid="{00000000-0005-0000-0000-000029AB0000}"/>
    <cellStyle name="Percent 6 3 2 3 2 2 4" xfId="43756" xr:uid="{00000000-0005-0000-0000-00002AAB0000}"/>
    <cellStyle name="Percent 6 3 2 3 2 2 5" xfId="43757" xr:uid="{00000000-0005-0000-0000-00002BAB0000}"/>
    <cellStyle name="Percent 6 3 2 3 2 2 6" xfId="43758" xr:uid="{00000000-0005-0000-0000-00002CAB0000}"/>
    <cellStyle name="Percent 6 3 2 3 2 3" xfId="43759" xr:uid="{00000000-0005-0000-0000-00002DAB0000}"/>
    <cellStyle name="Percent 6 3 2 3 2 3 2" xfId="43760" xr:uid="{00000000-0005-0000-0000-00002EAB0000}"/>
    <cellStyle name="Percent 6 3 2 3 2 3 2 2" xfId="43761" xr:uid="{00000000-0005-0000-0000-00002FAB0000}"/>
    <cellStyle name="Percent 6 3 2 3 2 3 2 3" xfId="43762" xr:uid="{00000000-0005-0000-0000-000030AB0000}"/>
    <cellStyle name="Percent 6 3 2 3 2 3 2 4" xfId="43763" xr:uid="{00000000-0005-0000-0000-000031AB0000}"/>
    <cellStyle name="Percent 6 3 2 3 2 3 3" xfId="43764" xr:uid="{00000000-0005-0000-0000-000032AB0000}"/>
    <cellStyle name="Percent 6 3 2 3 2 3 3 2" xfId="43765" xr:uid="{00000000-0005-0000-0000-000033AB0000}"/>
    <cellStyle name="Percent 6 3 2 3 2 3 3 3" xfId="43766" xr:uid="{00000000-0005-0000-0000-000034AB0000}"/>
    <cellStyle name="Percent 6 3 2 3 2 3 3 4" xfId="43767" xr:uid="{00000000-0005-0000-0000-000035AB0000}"/>
    <cellStyle name="Percent 6 3 2 3 2 3 4" xfId="43768" xr:uid="{00000000-0005-0000-0000-000036AB0000}"/>
    <cellStyle name="Percent 6 3 2 3 2 3 5" xfId="43769" xr:uid="{00000000-0005-0000-0000-000037AB0000}"/>
    <cellStyle name="Percent 6 3 2 3 2 3 6" xfId="43770" xr:uid="{00000000-0005-0000-0000-000038AB0000}"/>
    <cellStyle name="Percent 6 3 2 3 2 4" xfId="43771" xr:uid="{00000000-0005-0000-0000-000039AB0000}"/>
    <cellStyle name="Percent 6 3 2 3 2 4 2" xfId="43772" xr:uid="{00000000-0005-0000-0000-00003AAB0000}"/>
    <cellStyle name="Percent 6 3 2 3 2 4 3" xfId="43773" xr:uid="{00000000-0005-0000-0000-00003BAB0000}"/>
    <cellStyle name="Percent 6 3 2 3 2 4 4" xfId="43774" xr:uid="{00000000-0005-0000-0000-00003CAB0000}"/>
    <cellStyle name="Percent 6 3 2 3 2 5" xfId="43775" xr:uid="{00000000-0005-0000-0000-00003DAB0000}"/>
    <cellStyle name="Percent 6 3 2 3 2 5 2" xfId="43776" xr:uid="{00000000-0005-0000-0000-00003EAB0000}"/>
    <cellStyle name="Percent 6 3 2 3 2 5 3" xfId="43777" xr:uid="{00000000-0005-0000-0000-00003FAB0000}"/>
    <cellStyle name="Percent 6 3 2 3 2 5 4" xfId="43778" xr:uid="{00000000-0005-0000-0000-000040AB0000}"/>
    <cellStyle name="Percent 6 3 2 3 2 6" xfId="43779" xr:uid="{00000000-0005-0000-0000-000041AB0000}"/>
    <cellStyle name="Percent 6 3 2 3 2 7" xfId="43780" xr:uid="{00000000-0005-0000-0000-000042AB0000}"/>
    <cellStyle name="Percent 6 3 2 3 2 8" xfId="43781" xr:uid="{00000000-0005-0000-0000-000043AB0000}"/>
    <cellStyle name="Percent 6 3 2 3 3" xfId="43782" xr:uid="{00000000-0005-0000-0000-000044AB0000}"/>
    <cellStyle name="Percent 6 3 2 3 3 2" xfId="43783" xr:uid="{00000000-0005-0000-0000-000045AB0000}"/>
    <cellStyle name="Percent 6 3 2 3 3 2 2" xfId="43784" xr:uid="{00000000-0005-0000-0000-000046AB0000}"/>
    <cellStyle name="Percent 6 3 2 3 3 2 2 2" xfId="43785" xr:uid="{00000000-0005-0000-0000-000047AB0000}"/>
    <cellStyle name="Percent 6 3 2 3 3 2 2 3" xfId="43786" xr:uid="{00000000-0005-0000-0000-000048AB0000}"/>
    <cellStyle name="Percent 6 3 2 3 3 2 2 4" xfId="43787" xr:uid="{00000000-0005-0000-0000-000049AB0000}"/>
    <cellStyle name="Percent 6 3 2 3 3 2 3" xfId="43788" xr:uid="{00000000-0005-0000-0000-00004AAB0000}"/>
    <cellStyle name="Percent 6 3 2 3 3 2 3 2" xfId="43789" xr:uid="{00000000-0005-0000-0000-00004BAB0000}"/>
    <cellStyle name="Percent 6 3 2 3 3 2 3 3" xfId="43790" xr:uid="{00000000-0005-0000-0000-00004CAB0000}"/>
    <cellStyle name="Percent 6 3 2 3 3 2 3 4" xfId="43791" xr:uid="{00000000-0005-0000-0000-00004DAB0000}"/>
    <cellStyle name="Percent 6 3 2 3 3 2 4" xfId="43792" xr:uid="{00000000-0005-0000-0000-00004EAB0000}"/>
    <cellStyle name="Percent 6 3 2 3 3 2 5" xfId="43793" xr:uid="{00000000-0005-0000-0000-00004FAB0000}"/>
    <cellStyle name="Percent 6 3 2 3 3 2 6" xfId="43794" xr:uid="{00000000-0005-0000-0000-000050AB0000}"/>
    <cellStyle name="Percent 6 3 2 3 3 3" xfId="43795" xr:uid="{00000000-0005-0000-0000-000051AB0000}"/>
    <cellStyle name="Percent 6 3 2 3 3 3 2" xfId="43796" xr:uid="{00000000-0005-0000-0000-000052AB0000}"/>
    <cellStyle name="Percent 6 3 2 3 3 3 2 2" xfId="43797" xr:uid="{00000000-0005-0000-0000-000053AB0000}"/>
    <cellStyle name="Percent 6 3 2 3 3 3 2 3" xfId="43798" xr:uid="{00000000-0005-0000-0000-000054AB0000}"/>
    <cellStyle name="Percent 6 3 2 3 3 3 2 4" xfId="43799" xr:uid="{00000000-0005-0000-0000-000055AB0000}"/>
    <cellStyle name="Percent 6 3 2 3 3 3 3" xfId="43800" xr:uid="{00000000-0005-0000-0000-000056AB0000}"/>
    <cellStyle name="Percent 6 3 2 3 3 3 3 2" xfId="43801" xr:uid="{00000000-0005-0000-0000-000057AB0000}"/>
    <cellStyle name="Percent 6 3 2 3 3 3 3 3" xfId="43802" xr:uid="{00000000-0005-0000-0000-000058AB0000}"/>
    <cellStyle name="Percent 6 3 2 3 3 3 3 4" xfId="43803" xr:uid="{00000000-0005-0000-0000-000059AB0000}"/>
    <cellStyle name="Percent 6 3 2 3 3 3 4" xfId="43804" xr:uid="{00000000-0005-0000-0000-00005AAB0000}"/>
    <cellStyle name="Percent 6 3 2 3 3 3 5" xfId="43805" xr:uid="{00000000-0005-0000-0000-00005BAB0000}"/>
    <cellStyle name="Percent 6 3 2 3 3 3 6" xfId="43806" xr:uid="{00000000-0005-0000-0000-00005CAB0000}"/>
    <cellStyle name="Percent 6 3 2 3 3 4" xfId="43807" xr:uid="{00000000-0005-0000-0000-00005DAB0000}"/>
    <cellStyle name="Percent 6 3 2 3 3 4 2" xfId="43808" xr:uid="{00000000-0005-0000-0000-00005EAB0000}"/>
    <cellStyle name="Percent 6 3 2 3 3 4 3" xfId="43809" xr:uid="{00000000-0005-0000-0000-00005FAB0000}"/>
    <cellStyle name="Percent 6 3 2 3 3 4 4" xfId="43810" xr:uid="{00000000-0005-0000-0000-000060AB0000}"/>
    <cellStyle name="Percent 6 3 2 3 3 5" xfId="43811" xr:uid="{00000000-0005-0000-0000-000061AB0000}"/>
    <cellStyle name="Percent 6 3 2 3 3 5 2" xfId="43812" xr:uid="{00000000-0005-0000-0000-000062AB0000}"/>
    <cellStyle name="Percent 6 3 2 3 3 5 3" xfId="43813" xr:uid="{00000000-0005-0000-0000-000063AB0000}"/>
    <cellStyle name="Percent 6 3 2 3 3 5 4" xfId="43814" xr:uid="{00000000-0005-0000-0000-000064AB0000}"/>
    <cellStyle name="Percent 6 3 2 3 3 6" xfId="43815" xr:uid="{00000000-0005-0000-0000-000065AB0000}"/>
    <cellStyle name="Percent 6 3 2 3 3 7" xfId="43816" xr:uid="{00000000-0005-0000-0000-000066AB0000}"/>
    <cellStyle name="Percent 6 3 2 3 3 8" xfId="43817" xr:uid="{00000000-0005-0000-0000-000067AB0000}"/>
    <cellStyle name="Percent 6 3 2 3 4" xfId="43818" xr:uid="{00000000-0005-0000-0000-000068AB0000}"/>
    <cellStyle name="Percent 6 3 2 3 4 2" xfId="43819" xr:uid="{00000000-0005-0000-0000-000069AB0000}"/>
    <cellStyle name="Percent 6 3 2 3 4 2 2" xfId="43820" xr:uid="{00000000-0005-0000-0000-00006AAB0000}"/>
    <cellStyle name="Percent 6 3 2 3 4 2 3" xfId="43821" xr:uid="{00000000-0005-0000-0000-00006BAB0000}"/>
    <cellStyle name="Percent 6 3 2 3 4 2 4" xfId="43822" xr:uid="{00000000-0005-0000-0000-00006CAB0000}"/>
    <cellStyle name="Percent 6 3 2 3 4 3" xfId="43823" xr:uid="{00000000-0005-0000-0000-00006DAB0000}"/>
    <cellStyle name="Percent 6 3 2 3 4 3 2" xfId="43824" xr:uid="{00000000-0005-0000-0000-00006EAB0000}"/>
    <cellStyle name="Percent 6 3 2 3 4 3 3" xfId="43825" xr:uid="{00000000-0005-0000-0000-00006FAB0000}"/>
    <cellStyle name="Percent 6 3 2 3 4 3 4" xfId="43826" xr:uid="{00000000-0005-0000-0000-000070AB0000}"/>
    <cellStyle name="Percent 6 3 2 3 4 4" xfId="43827" xr:uid="{00000000-0005-0000-0000-000071AB0000}"/>
    <cellStyle name="Percent 6 3 2 3 4 5" xfId="43828" xr:uid="{00000000-0005-0000-0000-000072AB0000}"/>
    <cellStyle name="Percent 6 3 2 3 4 6" xfId="43829" xr:uid="{00000000-0005-0000-0000-000073AB0000}"/>
    <cellStyle name="Percent 6 3 2 3 5" xfId="43830" xr:uid="{00000000-0005-0000-0000-000074AB0000}"/>
    <cellStyle name="Percent 6 3 2 3 5 2" xfId="43831" xr:uid="{00000000-0005-0000-0000-000075AB0000}"/>
    <cellStyle name="Percent 6 3 2 3 5 2 2" xfId="43832" xr:uid="{00000000-0005-0000-0000-000076AB0000}"/>
    <cellStyle name="Percent 6 3 2 3 5 2 3" xfId="43833" xr:uid="{00000000-0005-0000-0000-000077AB0000}"/>
    <cellStyle name="Percent 6 3 2 3 5 2 4" xfId="43834" xr:uid="{00000000-0005-0000-0000-000078AB0000}"/>
    <cellStyle name="Percent 6 3 2 3 5 3" xfId="43835" xr:uid="{00000000-0005-0000-0000-000079AB0000}"/>
    <cellStyle name="Percent 6 3 2 3 5 3 2" xfId="43836" xr:uid="{00000000-0005-0000-0000-00007AAB0000}"/>
    <cellStyle name="Percent 6 3 2 3 5 3 3" xfId="43837" xr:uid="{00000000-0005-0000-0000-00007BAB0000}"/>
    <cellStyle name="Percent 6 3 2 3 5 3 4" xfId="43838" xr:uid="{00000000-0005-0000-0000-00007CAB0000}"/>
    <cellStyle name="Percent 6 3 2 3 5 4" xfId="43839" xr:uid="{00000000-0005-0000-0000-00007DAB0000}"/>
    <cellStyle name="Percent 6 3 2 3 5 5" xfId="43840" xr:uid="{00000000-0005-0000-0000-00007EAB0000}"/>
    <cellStyle name="Percent 6 3 2 3 5 6" xfId="43841" xr:uid="{00000000-0005-0000-0000-00007FAB0000}"/>
    <cellStyle name="Percent 6 3 2 3 6" xfId="43842" xr:uid="{00000000-0005-0000-0000-000080AB0000}"/>
    <cellStyle name="Percent 6 3 2 3 6 2" xfId="43843" xr:uid="{00000000-0005-0000-0000-000081AB0000}"/>
    <cellStyle name="Percent 6 3 2 3 6 3" xfId="43844" xr:uid="{00000000-0005-0000-0000-000082AB0000}"/>
    <cellStyle name="Percent 6 3 2 3 6 4" xfId="43845" xr:uid="{00000000-0005-0000-0000-000083AB0000}"/>
    <cellStyle name="Percent 6 3 2 3 7" xfId="43846" xr:uid="{00000000-0005-0000-0000-000084AB0000}"/>
    <cellStyle name="Percent 6 3 2 3 7 2" xfId="43847" xr:uid="{00000000-0005-0000-0000-000085AB0000}"/>
    <cellStyle name="Percent 6 3 2 3 7 3" xfId="43848" xr:uid="{00000000-0005-0000-0000-000086AB0000}"/>
    <cellStyle name="Percent 6 3 2 3 7 4" xfId="43849" xr:uid="{00000000-0005-0000-0000-000087AB0000}"/>
    <cellStyle name="Percent 6 3 2 3 8" xfId="43850" xr:uid="{00000000-0005-0000-0000-000088AB0000}"/>
    <cellStyle name="Percent 6 3 2 3 9" xfId="43851" xr:uid="{00000000-0005-0000-0000-000089AB0000}"/>
    <cellStyle name="Percent 6 3 2 4" xfId="43852" xr:uid="{00000000-0005-0000-0000-00008AAB0000}"/>
    <cellStyle name="Percent 6 3 2 4 2" xfId="43853" xr:uid="{00000000-0005-0000-0000-00008BAB0000}"/>
    <cellStyle name="Percent 6 3 2 4 2 2" xfId="43854" xr:uid="{00000000-0005-0000-0000-00008CAB0000}"/>
    <cellStyle name="Percent 6 3 2 4 2 2 2" xfId="43855" xr:uid="{00000000-0005-0000-0000-00008DAB0000}"/>
    <cellStyle name="Percent 6 3 2 4 2 2 3" xfId="43856" xr:uid="{00000000-0005-0000-0000-00008EAB0000}"/>
    <cellStyle name="Percent 6 3 2 4 2 2 4" xfId="43857" xr:uid="{00000000-0005-0000-0000-00008FAB0000}"/>
    <cellStyle name="Percent 6 3 2 4 2 3" xfId="43858" xr:uid="{00000000-0005-0000-0000-000090AB0000}"/>
    <cellStyle name="Percent 6 3 2 4 2 3 2" xfId="43859" xr:uid="{00000000-0005-0000-0000-000091AB0000}"/>
    <cellStyle name="Percent 6 3 2 4 2 3 3" xfId="43860" xr:uid="{00000000-0005-0000-0000-000092AB0000}"/>
    <cellStyle name="Percent 6 3 2 4 2 3 4" xfId="43861" xr:uid="{00000000-0005-0000-0000-000093AB0000}"/>
    <cellStyle name="Percent 6 3 2 4 2 4" xfId="43862" xr:uid="{00000000-0005-0000-0000-000094AB0000}"/>
    <cellStyle name="Percent 6 3 2 4 2 5" xfId="43863" xr:uid="{00000000-0005-0000-0000-000095AB0000}"/>
    <cellStyle name="Percent 6 3 2 4 2 6" xfId="43864" xr:uid="{00000000-0005-0000-0000-000096AB0000}"/>
    <cellStyle name="Percent 6 3 2 4 3" xfId="43865" xr:uid="{00000000-0005-0000-0000-000097AB0000}"/>
    <cellStyle name="Percent 6 3 2 4 3 2" xfId="43866" xr:uid="{00000000-0005-0000-0000-000098AB0000}"/>
    <cellStyle name="Percent 6 3 2 4 3 2 2" xfId="43867" xr:uid="{00000000-0005-0000-0000-000099AB0000}"/>
    <cellStyle name="Percent 6 3 2 4 3 2 3" xfId="43868" xr:uid="{00000000-0005-0000-0000-00009AAB0000}"/>
    <cellStyle name="Percent 6 3 2 4 3 2 4" xfId="43869" xr:uid="{00000000-0005-0000-0000-00009BAB0000}"/>
    <cellStyle name="Percent 6 3 2 4 3 3" xfId="43870" xr:uid="{00000000-0005-0000-0000-00009CAB0000}"/>
    <cellStyle name="Percent 6 3 2 4 3 3 2" xfId="43871" xr:uid="{00000000-0005-0000-0000-00009DAB0000}"/>
    <cellStyle name="Percent 6 3 2 4 3 3 3" xfId="43872" xr:uid="{00000000-0005-0000-0000-00009EAB0000}"/>
    <cellStyle name="Percent 6 3 2 4 3 3 4" xfId="43873" xr:uid="{00000000-0005-0000-0000-00009FAB0000}"/>
    <cellStyle name="Percent 6 3 2 4 3 4" xfId="43874" xr:uid="{00000000-0005-0000-0000-0000A0AB0000}"/>
    <cellStyle name="Percent 6 3 2 4 3 5" xfId="43875" xr:uid="{00000000-0005-0000-0000-0000A1AB0000}"/>
    <cellStyle name="Percent 6 3 2 4 3 6" xfId="43876" xr:uid="{00000000-0005-0000-0000-0000A2AB0000}"/>
    <cellStyle name="Percent 6 3 2 4 4" xfId="43877" xr:uid="{00000000-0005-0000-0000-0000A3AB0000}"/>
    <cellStyle name="Percent 6 3 2 4 4 2" xfId="43878" xr:uid="{00000000-0005-0000-0000-0000A4AB0000}"/>
    <cellStyle name="Percent 6 3 2 4 4 3" xfId="43879" xr:uid="{00000000-0005-0000-0000-0000A5AB0000}"/>
    <cellStyle name="Percent 6 3 2 4 4 4" xfId="43880" xr:uid="{00000000-0005-0000-0000-0000A6AB0000}"/>
    <cellStyle name="Percent 6 3 2 4 5" xfId="43881" xr:uid="{00000000-0005-0000-0000-0000A7AB0000}"/>
    <cellStyle name="Percent 6 3 2 4 5 2" xfId="43882" xr:uid="{00000000-0005-0000-0000-0000A8AB0000}"/>
    <cellStyle name="Percent 6 3 2 4 5 3" xfId="43883" xr:uid="{00000000-0005-0000-0000-0000A9AB0000}"/>
    <cellStyle name="Percent 6 3 2 4 5 4" xfId="43884" xr:uid="{00000000-0005-0000-0000-0000AAAB0000}"/>
    <cellStyle name="Percent 6 3 2 4 6" xfId="43885" xr:uid="{00000000-0005-0000-0000-0000ABAB0000}"/>
    <cellStyle name="Percent 6 3 2 4 7" xfId="43886" xr:uid="{00000000-0005-0000-0000-0000ACAB0000}"/>
    <cellStyle name="Percent 6 3 2 4 8" xfId="43887" xr:uid="{00000000-0005-0000-0000-0000ADAB0000}"/>
    <cellStyle name="Percent 6 3 2 5" xfId="43888" xr:uid="{00000000-0005-0000-0000-0000AEAB0000}"/>
    <cellStyle name="Percent 6 3 2 5 2" xfId="43889" xr:uid="{00000000-0005-0000-0000-0000AFAB0000}"/>
    <cellStyle name="Percent 6 3 2 5 2 2" xfId="43890" xr:uid="{00000000-0005-0000-0000-0000B0AB0000}"/>
    <cellStyle name="Percent 6 3 2 5 2 2 2" xfId="43891" xr:uid="{00000000-0005-0000-0000-0000B1AB0000}"/>
    <cellStyle name="Percent 6 3 2 5 2 2 3" xfId="43892" xr:uid="{00000000-0005-0000-0000-0000B2AB0000}"/>
    <cellStyle name="Percent 6 3 2 5 2 2 4" xfId="43893" xr:uid="{00000000-0005-0000-0000-0000B3AB0000}"/>
    <cellStyle name="Percent 6 3 2 5 2 3" xfId="43894" xr:uid="{00000000-0005-0000-0000-0000B4AB0000}"/>
    <cellStyle name="Percent 6 3 2 5 2 3 2" xfId="43895" xr:uid="{00000000-0005-0000-0000-0000B5AB0000}"/>
    <cellStyle name="Percent 6 3 2 5 2 3 3" xfId="43896" xr:uid="{00000000-0005-0000-0000-0000B6AB0000}"/>
    <cellStyle name="Percent 6 3 2 5 2 3 4" xfId="43897" xr:uid="{00000000-0005-0000-0000-0000B7AB0000}"/>
    <cellStyle name="Percent 6 3 2 5 2 4" xfId="43898" xr:uid="{00000000-0005-0000-0000-0000B8AB0000}"/>
    <cellStyle name="Percent 6 3 2 5 2 5" xfId="43899" xr:uid="{00000000-0005-0000-0000-0000B9AB0000}"/>
    <cellStyle name="Percent 6 3 2 5 2 6" xfId="43900" xr:uid="{00000000-0005-0000-0000-0000BAAB0000}"/>
    <cellStyle name="Percent 6 3 2 5 3" xfId="43901" xr:uid="{00000000-0005-0000-0000-0000BBAB0000}"/>
    <cellStyle name="Percent 6 3 2 5 3 2" xfId="43902" xr:uid="{00000000-0005-0000-0000-0000BCAB0000}"/>
    <cellStyle name="Percent 6 3 2 5 3 2 2" xfId="43903" xr:uid="{00000000-0005-0000-0000-0000BDAB0000}"/>
    <cellStyle name="Percent 6 3 2 5 3 2 3" xfId="43904" xr:uid="{00000000-0005-0000-0000-0000BEAB0000}"/>
    <cellStyle name="Percent 6 3 2 5 3 2 4" xfId="43905" xr:uid="{00000000-0005-0000-0000-0000BFAB0000}"/>
    <cellStyle name="Percent 6 3 2 5 3 3" xfId="43906" xr:uid="{00000000-0005-0000-0000-0000C0AB0000}"/>
    <cellStyle name="Percent 6 3 2 5 3 3 2" xfId="43907" xr:uid="{00000000-0005-0000-0000-0000C1AB0000}"/>
    <cellStyle name="Percent 6 3 2 5 3 3 3" xfId="43908" xr:uid="{00000000-0005-0000-0000-0000C2AB0000}"/>
    <cellStyle name="Percent 6 3 2 5 3 3 4" xfId="43909" xr:uid="{00000000-0005-0000-0000-0000C3AB0000}"/>
    <cellStyle name="Percent 6 3 2 5 3 4" xfId="43910" xr:uid="{00000000-0005-0000-0000-0000C4AB0000}"/>
    <cellStyle name="Percent 6 3 2 5 3 5" xfId="43911" xr:uid="{00000000-0005-0000-0000-0000C5AB0000}"/>
    <cellStyle name="Percent 6 3 2 5 3 6" xfId="43912" xr:uid="{00000000-0005-0000-0000-0000C6AB0000}"/>
    <cellStyle name="Percent 6 3 2 5 4" xfId="43913" xr:uid="{00000000-0005-0000-0000-0000C7AB0000}"/>
    <cellStyle name="Percent 6 3 2 5 4 2" xfId="43914" xr:uid="{00000000-0005-0000-0000-0000C8AB0000}"/>
    <cellStyle name="Percent 6 3 2 5 4 3" xfId="43915" xr:uid="{00000000-0005-0000-0000-0000C9AB0000}"/>
    <cellStyle name="Percent 6 3 2 5 4 4" xfId="43916" xr:uid="{00000000-0005-0000-0000-0000CAAB0000}"/>
    <cellStyle name="Percent 6 3 2 5 5" xfId="43917" xr:uid="{00000000-0005-0000-0000-0000CBAB0000}"/>
    <cellStyle name="Percent 6 3 2 5 5 2" xfId="43918" xr:uid="{00000000-0005-0000-0000-0000CCAB0000}"/>
    <cellStyle name="Percent 6 3 2 5 5 3" xfId="43919" xr:uid="{00000000-0005-0000-0000-0000CDAB0000}"/>
    <cellStyle name="Percent 6 3 2 5 5 4" xfId="43920" xr:uid="{00000000-0005-0000-0000-0000CEAB0000}"/>
    <cellStyle name="Percent 6 3 2 5 6" xfId="43921" xr:uid="{00000000-0005-0000-0000-0000CFAB0000}"/>
    <cellStyle name="Percent 6 3 2 5 7" xfId="43922" xr:uid="{00000000-0005-0000-0000-0000D0AB0000}"/>
    <cellStyle name="Percent 6 3 2 5 8" xfId="43923" xr:uid="{00000000-0005-0000-0000-0000D1AB0000}"/>
    <cellStyle name="Percent 6 3 2 6" xfId="43924" xr:uid="{00000000-0005-0000-0000-0000D2AB0000}"/>
    <cellStyle name="Percent 6 3 2 6 2" xfId="43925" xr:uid="{00000000-0005-0000-0000-0000D3AB0000}"/>
    <cellStyle name="Percent 6 3 2 6 2 2" xfId="43926" xr:uid="{00000000-0005-0000-0000-0000D4AB0000}"/>
    <cellStyle name="Percent 6 3 2 6 2 2 2" xfId="43927" xr:uid="{00000000-0005-0000-0000-0000D5AB0000}"/>
    <cellStyle name="Percent 6 3 2 6 2 2 3" xfId="43928" xr:uid="{00000000-0005-0000-0000-0000D6AB0000}"/>
    <cellStyle name="Percent 6 3 2 6 2 2 4" xfId="43929" xr:uid="{00000000-0005-0000-0000-0000D7AB0000}"/>
    <cellStyle name="Percent 6 3 2 6 2 3" xfId="43930" xr:uid="{00000000-0005-0000-0000-0000D8AB0000}"/>
    <cellStyle name="Percent 6 3 2 6 2 3 2" xfId="43931" xr:uid="{00000000-0005-0000-0000-0000D9AB0000}"/>
    <cellStyle name="Percent 6 3 2 6 2 3 3" xfId="43932" xr:uid="{00000000-0005-0000-0000-0000DAAB0000}"/>
    <cellStyle name="Percent 6 3 2 6 2 3 4" xfId="43933" xr:uid="{00000000-0005-0000-0000-0000DBAB0000}"/>
    <cellStyle name="Percent 6 3 2 6 2 4" xfId="43934" xr:uid="{00000000-0005-0000-0000-0000DCAB0000}"/>
    <cellStyle name="Percent 6 3 2 6 2 5" xfId="43935" xr:uid="{00000000-0005-0000-0000-0000DDAB0000}"/>
    <cellStyle name="Percent 6 3 2 6 2 6" xfId="43936" xr:uid="{00000000-0005-0000-0000-0000DEAB0000}"/>
    <cellStyle name="Percent 6 3 2 6 3" xfId="43937" xr:uid="{00000000-0005-0000-0000-0000DFAB0000}"/>
    <cellStyle name="Percent 6 3 2 6 3 2" xfId="43938" xr:uid="{00000000-0005-0000-0000-0000E0AB0000}"/>
    <cellStyle name="Percent 6 3 2 6 3 2 2" xfId="43939" xr:uid="{00000000-0005-0000-0000-0000E1AB0000}"/>
    <cellStyle name="Percent 6 3 2 6 3 2 3" xfId="43940" xr:uid="{00000000-0005-0000-0000-0000E2AB0000}"/>
    <cellStyle name="Percent 6 3 2 6 3 2 4" xfId="43941" xr:uid="{00000000-0005-0000-0000-0000E3AB0000}"/>
    <cellStyle name="Percent 6 3 2 6 3 3" xfId="43942" xr:uid="{00000000-0005-0000-0000-0000E4AB0000}"/>
    <cellStyle name="Percent 6 3 2 6 3 3 2" xfId="43943" xr:uid="{00000000-0005-0000-0000-0000E5AB0000}"/>
    <cellStyle name="Percent 6 3 2 6 3 3 3" xfId="43944" xr:uid="{00000000-0005-0000-0000-0000E6AB0000}"/>
    <cellStyle name="Percent 6 3 2 6 3 3 4" xfId="43945" xr:uid="{00000000-0005-0000-0000-0000E7AB0000}"/>
    <cellStyle name="Percent 6 3 2 6 3 4" xfId="43946" xr:uid="{00000000-0005-0000-0000-0000E8AB0000}"/>
    <cellStyle name="Percent 6 3 2 6 3 5" xfId="43947" xr:uid="{00000000-0005-0000-0000-0000E9AB0000}"/>
    <cellStyle name="Percent 6 3 2 6 3 6" xfId="43948" xr:uid="{00000000-0005-0000-0000-0000EAAB0000}"/>
    <cellStyle name="Percent 6 3 2 6 4" xfId="43949" xr:uid="{00000000-0005-0000-0000-0000EBAB0000}"/>
    <cellStyle name="Percent 6 3 2 6 4 2" xfId="43950" xr:uid="{00000000-0005-0000-0000-0000ECAB0000}"/>
    <cellStyle name="Percent 6 3 2 6 4 3" xfId="43951" xr:uid="{00000000-0005-0000-0000-0000EDAB0000}"/>
    <cellStyle name="Percent 6 3 2 6 4 4" xfId="43952" xr:uid="{00000000-0005-0000-0000-0000EEAB0000}"/>
    <cellStyle name="Percent 6 3 2 6 5" xfId="43953" xr:uid="{00000000-0005-0000-0000-0000EFAB0000}"/>
    <cellStyle name="Percent 6 3 2 6 5 2" xfId="43954" xr:uid="{00000000-0005-0000-0000-0000F0AB0000}"/>
    <cellStyle name="Percent 6 3 2 6 5 3" xfId="43955" xr:uid="{00000000-0005-0000-0000-0000F1AB0000}"/>
    <cellStyle name="Percent 6 3 2 6 5 4" xfId="43956" xr:uid="{00000000-0005-0000-0000-0000F2AB0000}"/>
    <cellStyle name="Percent 6 3 2 6 6" xfId="43957" xr:uid="{00000000-0005-0000-0000-0000F3AB0000}"/>
    <cellStyle name="Percent 6 3 2 6 7" xfId="43958" xr:uid="{00000000-0005-0000-0000-0000F4AB0000}"/>
    <cellStyle name="Percent 6 3 2 6 8" xfId="43959" xr:uid="{00000000-0005-0000-0000-0000F5AB0000}"/>
    <cellStyle name="Percent 6 3 2 7" xfId="43960" xr:uid="{00000000-0005-0000-0000-0000F6AB0000}"/>
    <cellStyle name="Percent 6 3 2 7 2" xfId="43961" xr:uid="{00000000-0005-0000-0000-0000F7AB0000}"/>
    <cellStyle name="Percent 6 3 2 7 2 2" xfId="43962" xr:uid="{00000000-0005-0000-0000-0000F8AB0000}"/>
    <cellStyle name="Percent 6 3 2 7 2 3" xfId="43963" xr:uid="{00000000-0005-0000-0000-0000F9AB0000}"/>
    <cellStyle name="Percent 6 3 2 7 2 4" xfId="43964" xr:uid="{00000000-0005-0000-0000-0000FAAB0000}"/>
    <cellStyle name="Percent 6 3 2 7 3" xfId="43965" xr:uid="{00000000-0005-0000-0000-0000FBAB0000}"/>
    <cellStyle name="Percent 6 3 2 7 3 2" xfId="43966" xr:uid="{00000000-0005-0000-0000-0000FCAB0000}"/>
    <cellStyle name="Percent 6 3 2 7 3 3" xfId="43967" xr:uid="{00000000-0005-0000-0000-0000FDAB0000}"/>
    <cellStyle name="Percent 6 3 2 7 3 4" xfId="43968" xr:uid="{00000000-0005-0000-0000-0000FEAB0000}"/>
    <cellStyle name="Percent 6 3 2 7 4" xfId="43969" xr:uid="{00000000-0005-0000-0000-0000FFAB0000}"/>
    <cellStyle name="Percent 6 3 2 7 5" xfId="43970" xr:uid="{00000000-0005-0000-0000-000000AC0000}"/>
    <cellStyle name="Percent 6 3 2 7 6" xfId="43971" xr:uid="{00000000-0005-0000-0000-000001AC0000}"/>
    <cellStyle name="Percent 6 3 2 8" xfId="43972" xr:uid="{00000000-0005-0000-0000-000002AC0000}"/>
    <cellStyle name="Percent 6 3 2 8 2" xfId="43973" xr:uid="{00000000-0005-0000-0000-000003AC0000}"/>
    <cellStyle name="Percent 6 3 2 8 2 2" xfId="43974" xr:uid="{00000000-0005-0000-0000-000004AC0000}"/>
    <cellStyle name="Percent 6 3 2 8 2 3" xfId="43975" xr:uid="{00000000-0005-0000-0000-000005AC0000}"/>
    <cellStyle name="Percent 6 3 2 8 2 4" xfId="43976" xr:uid="{00000000-0005-0000-0000-000006AC0000}"/>
    <cellStyle name="Percent 6 3 2 8 3" xfId="43977" xr:uid="{00000000-0005-0000-0000-000007AC0000}"/>
    <cellStyle name="Percent 6 3 2 8 3 2" xfId="43978" xr:uid="{00000000-0005-0000-0000-000008AC0000}"/>
    <cellStyle name="Percent 6 3 2 8 3 3" xfId="43979" xr:uid="{00000000-0005-0000-0000-000009AC0000}"/>
    <cellStyle name="Percent 6 3 2 8 3 4" xfId="43980" xr:uid="{00000000-0005-0000-0000-00000AAC0000}"/>
    <cellStyle name="Percent 6 3 2 8 4" xfId="43981" xr:uid="{00000000-0005-0000-0000-00000BAC0000}"/>
    <cellStyle name="Percent 6 3 2 8 5" xfId="43982" xr:uid="{00000000-0005-0000-0000-00000CAC0000}"/>
    <cellStyle name="Percent 6 3 2 8 6" xfId="43983" xr:uid="{00000000-0005-0000-0000-00000DAC0000}"/>
    <cellStyle name="Percent 6 3 2 9" xfId="43984" xr:uid="{00000000-0005-0000-0000-00000EAC0000}"/>
    <cellStyle name="Percent 6 3 2 9 2" xfId="43985" xr:uid="{00000000-0005-0000-0000-00000FAC0000}"/>
    <cellStyle name="Percent 6 3 2 9 3" xfId="43986" xr:uid="{00000000-0005-0000-0000-000010AC0000}"/>
    <cellStyle name="Percent 6 3 2 9 4" xfId="43987" xr:uid="{00000000-0005-0000-0000-000011AC0000}"/>
    <cellStyle name="Percent 6 3 3" xfId="43988" xr:uid="{00000000-0005-0000-0000-000012AC0000}"/>
    <cellStyle name="Percent 6 3 3 10" xfId="43989" xr:uid="{00000000-0005-0000-0000-000013AC0000}"/>
    <cellStyle name="Percent 6 3 3 11" xfId="43990" xr:uid="{00000000-0005-0000-0000-000014AC0000}"/>
    <cellStyle name="Percent 6 3 3 12" xfId="43991" xr:uid="{00000000-0005-0000-0000-000015AC0000}"/>
    <cellStyle name="Percent 6 3 3 2" xfId="43992" xr:uid="{00000000-0005-0000-0000-000016AC0000}"/>
    <cellStyle name="Percent 6 3 3 2 10" xfId="43993" xr:uid="{00000000-0005-0000-0000-000017AC0000}"/>
    <cellStyle name="Percent 6 3 3 2 2" xfId="43994" xr:uid="{00000000-0005-0000-0000-000018AC0000}"/>
    <cellStyle name="Percent 6 3 3 2 2 2" xfId="43995" xr:uid="{00000000-0005-0000-0000-000019AC0000}"/>
    <cellStyle name="Percent 6 3 3 2 2 2 2" xfId="43996" xr:uid="{00000000-0005-0000-0000-00001AAC0000}"/>
    <cellStyle name="Percent 6 3 3 2 2 2 2 2" xfId="43997" xr:uid="{00000000-0005-0000-0000-00001BAC0000}"/>
    <cellStyle name="Percent 6 3 3 2 2 2 2 3" xfId="43998" xr:uid="{00000000-0005-0000-0000-00001CAC0000}"/>
    <cellStyle name="Percent 6 3 3 2 2 2 2 4" xfId="43999" xr:uid="{00000000-0005-0000-0000-00001DAC0000}"/>
    <cellStyle name="Percent 6 3 3 2 2 2 3" xfId="44000" xr:uid="{00000000-0005-0000-0000-00001EAC0000}"/>
    <cellStyle name="Percent 6 3 3 2 2 2 3 2" xfId="44001" xr:uid="{00000000-0005-0000-0000-00001FAC0000}"/>
    <cellStyle name="Percent 6 3 3 2 2 2 3 3" xfId="44002" xr:uid="{00000000-0005-0000-0000-000020AC0000}"/>
    <cellStyle name="Percent 6 3 3 2 2 2 3 4" xfId="44003" xr:uid="{00000000-0005-0000-0000-000021AC0000}"/>
    <cellStyle name="Percent 6 3 3 2 2 2 4" xfId="44004" xr:uid="{00000000-0005-0000-0000-000022AC0000}"/>
    <cellStyle name="Percent 6 3 3 2 2 2 5" xfId="44005" xr:uid="{00000000-0005-0000-0000-000023AC0000}"/>
    <cellStyle name="Percent 6 3 3 2 2 2 6" xfId="44006" xr:uid="{00000000-0005-0000-0000-000024AC0000}"/>
    <cellStyle name="Percent 6 3 3 2 2 3" xfId="44007" xr:uid="{00000000-0005-0000-0000-000025AC0000}"/>
    <cellStyle name="Percent 6 3 3 2 2 3 2" xfId="44008" xr:uid="{00000000-0005-0000-0000-000026AC0000}"/>
    <cellStyle name="Percent 6 3 3 2 2 3 2 2" xfId="44009" xr:uid="{00000000-0005-0000-0000-000027AC0000}"/>
    <cellStyle name="Percent 6 3 3 2 2 3 2 3" xfId="44010" xr:uid="{00000000-0005-0000-0000-000028AC0000}"/>
    <cellStyle name="Percent 6 3 3 2 2 3 2 4" xfId="44011" xr:uid="{00000000-0005-0000-0000-000029AC0000}"/>
    <cellStyle name="Percent 6 3 3 2 2 3 3" xfId="44012" xr:uid="{00000000-0005-0000-0000-00002AAC0000}"/>
    <cellStyle name="Percent 6 3 3 2 2 3 3 2" xfId="44013" xr:uid="{00000000-0005-0000-0000-00002BAC0000}"/>
    <cellStyle name="Percent 6 3 3 2 2 3 3 3" xfId="44014" xr:uid="{00000000-0005-0000-0000-00002CAC0000}"/>
    <cellStyle name="Percent 6 3 3 2 2 3 3 4" xfId="44015" xr:uid="{00000000-0005-0000-0000-00002DAC0000}"/>
    <cellStyle name="Percent 6 3 3 2 2 3 4" xfId="44016" xr:uid="{00000000-0005-0000-0000-00002EAC0000}"/>
    <cellStyle name="Percent 6 3 3 2 2 3 5" xfId="44017" xr:uid="{00000000-0005-0000-0000-00002FAC0000}"/>
    <cellStyle name="Percent 6 3 3 2 2 3 6" xfId="44018" xr:uid="{00000000-0005-0000-0000-000030AC0000}"/>
    <cellStyle name="Percent 6 3 3 2 2 4" xfId="44019" xr:uid="{00000000-0005-0000-0000-000031AC0000}"/>
    <cellStyle name="Percent 6 3 3 2 2 4 2" xfId="44020" xr:uid="{00000000-0005-0000-0000-000032AC0000}"/>
    <cellStyle name="Percent 6 3 3 2 2 4 3" xfId="44021" xr:uid="{00000000-0005-0000-0000-000033AC0000}"/>
    <cellStyle name="Percent 6 3 3 2 2 4 4" xfId="44022" xr:uid="{00000000-0005-0000-0000-000034AC0000}"/>
    <cellStyle name="Percent 6 3 3 2 2 5" xfId="44023" xr:uid="{00000000-0005-0000-0000-000035AC0000}"/>
    <cellStyle name="Percent 6 3 3 2 2 5 2" xfId="44024" xr:uid="{00000000-0005-0000-0000-000036AC0000}"/>
    <cellStyle name="Percent 6 3 3 2 2 5 3" xfId="44025" xr:uid="{00000000-0005-0000-0000-000037AC0000}"/>
    <cellStyle name="Percent 6 3 3 2 2 5 4" xfId="44026" xr:uid="{00000000-0005-0000-0000-000038AC0000}"/>
    <cellStyle name="Percent 6 3 3 2 2 6" xfId="44027" xr:uid="{00000000-0005-0000-0000-000039AC0000}"/>
    <cellStyle name="Percent 6 3 3 2 2 7" xfId="44028" xr:uid="{00000000-0005-0000-0000-00003AAC0000}"/>
    <cellStyle name="Percent 6 3 3 2 2 8" xfId="44029" xr:uid="{00000000-0005-0000-0000-00003BAC0000}"/>
    <cellStyle name="Percent 6 3 3 2 3" xfId="44030" xr:uid="{00000000-0005-0000-0000-00003CAC0000}"/>
    <cellStyle name="Percent 6 3 3 2 3 2" xfId="44031" xr:uid="{00000000-0005-0000-0000-00003DAC0000}"/>
    <cellStyle name="Percent 6 3 3 2 3 2 2" xfId="44032" xr:uid="{00000000-0005-0000-0000-00003EAC0000}"/>
    <cellStyle name="Percent 6 3 3 2 3 2 2 2" xfId="44033" xr:uid="{00000000-0005-0000-0000-00003FAC0000}"/>
    <cellStyle name="Percent 6 3 3 2 3 2 2 3" xfId="44034" xr:uid="{00000000-0005-0000-0000-000040AC0000}"/>
    <cellStyle name="Percent 6 3 3 2 3 2 2 4" xfId="44035" xr:uid="{00000000-0005-0000-0000-000041AC0000}"/>
    <cellStyle name="Percent 6 3 3 2 3 2 3" xfId="44036" xr:uid="{00000000-0005-0000-0000-000042AC0000}"/>
    <cellStyle name="Percent 6 3 3 2 3 2 3 2" xfId="44037" xr:uid="{00000000-0005-0000-0000-000043AC0000}"/>
    <cellStyle name="Percent 6 3 3 2 3 2 3 3" xfId="44038" xr:uid="{00000000-0005-0000-0000-000044AC0000}"/>
    <cellStyle name="Percent 6 3 3 2 3 2 3 4" xfId="44039" xr:uid="{00000000-0005-0000-0000-000045AC0000}"/>
    <cellStyle name="Percent 6 3 3 2 3 2 4" xfId="44040" xr:uid="{00000000-0005-0000-0000-000046AC0000}"/>
    <cellStyle name="Percent 6 3 3 2 3 2 5" xfId="44041" xr:uid="{00000000-0005-0000-0000-000047AC0000}"/>
    <cellStyle name="Percent 6 3 3 2 3 2 6" xfId="44042" xr:uid="{00000000-0005-0000-0000-000048AC0000}"/>
    <cellStyle name="Percent 6 3 3 2 3 3" xfId="44043" xr:uid="{00000000-0005-0000-0000-000049AC0000}"/>
    <cellStyle name="Percent 6 3 3 2 3 3 2" xfId="44044" xr:uid="{00000000-0005-0000-0000-00004AAC0000}"/>
    <cellStyle name="Percent 6 3 3 2 3 3 2 2" xfId="44045" xr:uid="{00000000-0005-0000-0000-00004BAC0000}"/>
    <cellStyle name="Percent 6 3 3 2 3 3 2 3" xfId="44046" xr:uid="{00000000-0005-0000-0000-00004CAC0000}"/>
    <cellStyle name="Percent 6 3 3 2 3 3 2 4" xfId="44047" xr:uid="{00000000-0005-0000-0000-00004DAC0000}"/>
    <cellStyle name="Percent 6 3 3 2 3 3 3" xfId="44048" xr:uid="{00000000-0005-0000-0000-00004EAC0000}"/>
    <cellStyle name="Percent 6 3 3 2 3 3 3 2" xfId="44049" xr:uid="{00000000-0005-0000-0000-00004FAC0000}"/>
    <cellStyle name="Percent 6 3 3 2 3 3 3 3" xfId="44050" xr:uid="{00000000-0005-0000-0000-000050AC0000}"/>
    <cellStyle name="Percent 6 3 3 2 3 3 3 4" xfId="44051" xr:uid="{00000000-0005-0000-0000-000051AC0000}"/>
    <cellStyle name="Percent 6 3 3 2 3 3 4" xfId="44052" xr:uid="{00000000-0005-0000-0000-000052AC0000}"/>
    <cellStyle name="Percent 6 3 3 2 3 3 5" xfId="44053" xr:uid="{00000000-0005-0000-0000-000053AC0000}"/>
    <cellStyle name="Percent 6 3 3 2 3 3 6" xfId="44054" xr:uid="{00000000-0005-0000-0000-000054AC0000}"/>
    <cellStyle name="Percent 6 3 3 2 3 4" xfId="44055" xr:uid="{00000000-0005-0000-0000-000055AC0000}"/>
    <cellStyle name="Percent 6 3 3 2 3 4 2" xfId="44056" xr:uid="{00000000-0005-0000-0000-000056AC0000}"/>
    <cellStyle name="Percent 6 3 3 2 3 4 3" xfId="44057" xr:uid="{00000000-0005-0000-0000-000057AC0000}"/>
    <cellStyle name="Percent 6 3 3 2 3 4 4" xfId="44058" xr:uid="{00000000-0005-0000-0000-000058AC0000}"/>
    <cellStyle name="Percent 6 3 3 2 3 5" xfId="44059" xr:uid="{00000000-0005-0000-0000-000059AC0000}"/>
    <cellStyle name="Percent 6 3 3 2 3 5 2" xfId="44060" xr:uid="{00000000-0005-0000-0000-00005AAC0000}"/>
    <cellStyle name="Percent 6 3 3 2 3 5 3" xfId="44061" xr:uid="{00000000-0005-0000-0000-00005BAC0000}"/>
    <cellStyle name="Percent 6 3 3 2 3 5 4" xfId="44062" xr:uid="{00000000-0005-0000-0000-00005CAC0000}"/>
    <cellStyle name="Percent 6 3 3 2 3 6" xfId="44063" xr:uid="{00000000-0005-0000-0000-00005DAC0000}"/>
    <cellStyle name="Percent 6 3 3 2 3 7" xfId="44064" xr:uid="{00000000-0005-0000-0000-00005EAC0000}"/>
    <cellStyle name="Percent 6 3 3 2 3 8" xfId="44065" xr:uid="{00000000-0005-0000-0000-00005FAC0000}"/>
    <cellStyle name="Percent 6 3 3 2 4" xfId="44066" xr:uid="{00000000-0005-0000-0000-000060AC0000}"/>
    <cellStyle name="Percent 6 3 3 2 4 2" xfId="44067" xr:uid="{00000000-0005-0000-0000-000061AC0000}"/>
    <cellStyle name="Percent 6 3 3 2 4 2 2" xfId="44068" xr:uid="{00000000-0005-0000-0000-000062AC0000}"/>
    <cellStyle name="Percent 6 3 3 2 4 2 3" xfId="44069" xr:uid="{00000000-0005-0000-0000-000063AC0000}"/>
    <cellStyle name="Percent 6 3 3 2 4 2 4" xfId="44070" xr:uid="{00000000-0005-0000-0000-000064AC0000}"/>
    <cellStyle name="Percent 6 3 3 2 4 3" xfId="44071" xr:uid="{00000000-0005-0000-0000-000065AC0000}"/>
    <cellStyle name="Percent 6 3 3 2 4 3 2" xfId="44072" xr:uid="{00000000-0005-0000-0000-000066AC0000}"/>
    <cellStyle name="Percent 6 3 3 2 4 3 3" xfId="44073" xr:uid="{00000000-0005-0000-0000-000067AC0000}"/>
    <cellStyle name="Percent 6 3 3 2 4 3 4" xfId="44074" xr:uid="{00000000-0005-0000-0000-000068AC0000}"/>
    <cellStyle name="Percent 6 3 3 2 4 4" xfId="44075" xr:uid="{00000000-0005-0000-0000-000069AC0000}"/>
    <cellStyle name="Percent 6 3 3 2 4 5" xfId="44076" xr:uid="{00000000-0005-0000-0000-00006AAC0000}"/>
    <cellStyle name="Percent 6 3 3 2 4 6" xfId="44077" xr:uid="{00000000-0005-0000-0000-00006BAC0000}"/>
    <cellStyle name="Percent 6 3 3 2 5" xfId="44078" xr:uid="{00000000-0005-0000-0000-00006CAC0000}"/>
    <cellStyle name="Percent 6 3 3 2 5 2" xfId="44079" xr:uid="{00000000-0005-0000-0000-00006DAC0000}"/>
    <cellStyle name="Percent 6 3 3 2 5 2 2" xfId="44080" xr:uid="{00000000-0005-0000-0000-00006EAC0000}"/>
    <cellStyle name="Percent 6 3 3 2 5 2 3" xfId="44081" xr:uid="{00000000-0005-0000-0000-00006FAC0000}"/>
    <cellStyle name="Percent 6 3 3 2 5 2 4" xfId="44082" xr:uid="{00000000-0005-0000-0000-000070AC0000}"/>
    <cellStyle name="Percent 6 3 3 2 5 3" xfId="44083" xr:uid="{00000000-0005-0000-0000-000071AC0000}"/>
    <cellStyle name="Percent 6 3 3 2 5 3 2" xfId="44084" xr:uid="{00000000-0005-0000-0000-000072AC0000}"/>
    <cellStyle name="Percent 6 3 3 2 5 3 3" xfId="44085" xr:uid="{00000000-0005-0000-0000-000073AC0000}"/>
    <cellStyle name="Percent 6 3 3 2 5 3 4" xfId="44086" xr:uid="{00000000-0005-0000-0000-000074AC0000}"/>
    <cellStyle name="Percent 6 3 3 2 5 4" xfId="44087" xr:uid="{00000000-0005-0000-0000-000075AC0000}"/>
    <cellStyle name="Percent 6 3 3 2 5 5" xfId="44088" xr:uid="{00000000-0005-0000-0000-000076AC0000}"/>
    <cellStyle name="Percent 6 3 3 2 5 6" xfId="44089" xr:uid="{00000000-0005-0000-0000-000077AC0000}"/>
    <cellStyle name="Percent 6 3 3 2 6" xfId="44090" xr:uid="{00000000-0005-0000-0000-000078AC0000}"/>
    <cellStyle name="Percent 6 3 3 2 6 2" xfId="44091" xr:uid="{00000000-0005-0000-0000-000079AC0000}"/>
    <cellStyle name="Percent 6 3 3 2 6 3" xfId="44092" xr:uid="{00000000-0005-0000-0000-00007AAC0000}"/>
    <cellStyle name="Percent 6 3 3 2 6 4" xfId="44093" xr:uid="{00000000-0005-0000-0000-00007BAC0000}"/>
    <cellStyle name="Percent 6 3 3 2 7" xfId="44094" xr:uid="{00000000-0005-0000-0000-00007CAC0000}"/>
    <cellStyle name="Percent 6 3 3 2 7 2" xfId="44095" xr:uid="{00000000-0005-0000-0000-00007DAC0000}"/>
    <cellStyle name="Percent 6 3 3 2 7 3" xfId="44096" xr:uid="{00000000-0005-0000-0000-00007EAC0000}"/>
    <cellStyle name="Percent 6 3 3 2 7 4" xfId="44097" xr:uid="{00000000-0005-0000-0000-00007FAC0000}"/>
    <cellStyle name="Percent 6 3 3 2 8" xfId="44098" xr:uid="{00000000-0005-0000-0000-000080AC0000}"/>
    <cellStyle name="Percent 6 3 3 2 9" xfId="44099" xr:uid="{00000000-0005-0000-0000-000081AC0000}"/>
    <cellStyle name="Percent 6 3 3 3" xfId="44100" xr:uid="{00000000-0005-0000-0000-000082AC0000}"/>
    <cellStyle name="Percent 6 3 3 3 2" xfId="44101" xr:uid="{00000000-0005-0000-0000-000083AC0000}"/>
    <cellStyle name="Percent 6 3 3 3 2 2" xfId="44102" xr:uid="{00000000-0005-0000-0000-000084AC0000}"/>
    <cellStyle name="Percent 6 3 3 3 2 2 2" xfId="44103" xr:uid="{00000000-0005-0000-0000-000085AC0000}"/>
    <cellStyle name="Percent 6 3 3 3 2 2 3" xfId="44104" xr:uid="{00000000-0005-0000-0000-000086AC0000}"/>
    <cellStyle name="Percent 6 3 3 3 2 2 4" xfId="44105" xr:uid="{00000000-0005-0000-0000-000087AC0000}"/>
    <cellStyle name="Percent 6 3 3 3 2 3" xfId="44106" xr:uid="{00000000-0005-0000-0000-000088AC0000}"/>
    <cellStyle name="Percent 6 3 3 3 2 3 2" xfId="44107" xr:uid="{00000000-0005-0000-0000-000089AC0000}"/>
    <cellStyle name="Percent 6 3 3 3 2 3 3" xfId="44108" xr:uid="{00000000-0005-0000-0000-00008AAC0000}"/>
    <cellStyle name="Percent 6 3 3 3 2 3 4" xfId="44109" xr:uid="{00000000-0005-0000-0000-00008BAC0000}"/>
    <cellStyle name="Percent 6 3 3 3 2 4" xfId="44110" xr:uid="{00000000-0005-0000-0000-00008CAC0000}"/>
    <cellStyle name="Percent 6 3 3 3 2 5" xfId="44111" xr:uid="{00000000-0005-0000-0000-00008DAC0000}"/>
    <cellStyle name="Percent 6 3 3 3 2 6" xfId="44112" xr:uid="{00000000-0005-0000-0000-00008EAC0000}"/>
    <cellStyle name="Percent 6 3 3 3 3" xfId="44113" xr:uid="{00000000-0005-0000-0000-00008FAC0000}"/>
    <cellStyle name="Percent 6 3 3 3 3 2" xfId="44114" xr:uid="{00000000-0005-0000-0000-000090AC0000}"/>
    <cellStyle name="Percent 6 3 3 3 3 2 2" xfId="44115" xr:uid="{00000000-0005-0000-0000-000091AC0000}"/>
    <cellStyle name="Percent 6 3 3 3 3 2 3" xfId="44116" xr:uid="{00000000-0005-0000-0000-000092AC0000}"/>
    <cellStyle name="Percent 6 3 3 3 3 2 4" xfId="44117" xr:uid="{00000000-0005-0000-0000-000093AC0000}"/>
    <cellStyle name="Percent 6 3 3 3 3 3" xfId="44118" xr:uid="{00000000-0005-0000-0000-000094AC0000}"/>
    <cellStyle name="Percent 6 3 3 3 3 3 2" xfId="44119" xr:uid="{00000000-0005-0000-0000-000095AC0000}"/>
    <cellStyle name="Percent 6 3 3 3 3 3 3" xfId="44120" xr:uid="{00000000-0005-0000-0000-000096AC0000}"/>
    <cellStyle name="Percent 6 3 3 3 3 3 4" xfId="44121" xr:uid="{00000000-0005-0000-0000-000097AC0000}"/>
    <cellStyle name="Percent 6 3 3 3 3 4" xfId="44122" xr:uid="{00000000-0005-0000-0000-000098AC0000}"/>
    <cellStyle name="Percent 6 3 3 3 3 5" xfId="44123" xr:uid="{00000000-0005-0000-0000-000099AC0000}"/>
    <cellStyle name="Percent 6 3 3 3 3 6" xfId="44124" xr:uid="{00000000-0005-0000-0000-00009AAC0000}"/>
    <cellStyle name="Percent 6 3 3 3 4" xfId="44125" xr:uid="{00000000-0005-0000-0000-00009BAC0000}"/>
    <cellStyle name="Percent 6 3 3 3 4 2" xfId="44126" xr:uid="{00000000-0005-0000-0000-00009CAC0000}"/>
    <cellStyle name="Percent 6 3 3 3 4 3" xfId="44127" xr:uid="{00000000-0005-0000-0000-00009DAC0000}"/>
    <cellStyle name="Percent 6 3 3 3 4 4" xfId="44128" xr:uid="{00000000-0005-0000-0000-00009EAC0000}"/>
    <cellStyle name="Percent 6 3 3 3 5" xfId="44129" xr:uid="{00000000-0005-0000-0000-00009FAC0000}"/>
    <cellStyle name="Percent 6 3 3 3 5 2" xfId="44130" xr:uid="{00000000-0005-0000-0000-0000A0AC0000}"/>
    <cellStyle name="Percent 6 3 3 3 5 3" xfId="44131" xr:uid="{00000000-0005-0000-0000-0000A1AC0000}"/>
    <cellStyle name="Percent 6 3 3 3 5 4" xfId="44132" xr:uid="{00000000-0005-0000-0000-0000A2AC0000}"/>
    <cellStyle name="Percent 6 3 3 3 6" xfId="44133" xr:uid="{00000000-0005-0000-0000-0000A3AC0000}"/>
    <cellStyle name="Percent 6 3 3 3 7" xfId="44134" xr:uid="{00000000-0005-0000-0000-0000A4AC0000}"/>
    <cellStyle name="Percent 6 3 3 3 8" xfId="44135" xr:uid="{00000000-0005-0000-0000-0000A5AC0000}"/>
    <cellStyle name="Percent 6 3 3 4" xfId="44136" xr:uid="{00000000-0005-0000-0000-0000A6AC0000}"/>
    <cellStyle name="Percent 6 3 3 4 2" xfId="44137" xr:uid="{00000000-0005-0000-0000-0000A7AC0000}"/>
    <cellStyle name="Percent 6 3 3 4 2 2" xfId="44138" xr:uid="{00000000-0005-0000-0000-0000A8AC0000}"/>
    <cellStyle name="Percent 6 3 3 4 2 2 2" xfId="44139" xr:uid="{00000000-0005-0000-0000-0000A9AC0000}"/>
    <cellStyle name="Percent 6 3 3 4 2 2 3" xfId="44140" xr:uid="{00000000-0005-0000-0000-0000AAAC0000}"/>
    <cellStyle name="Percent 6 3 3 4 2 2 4" xfId="44141" xr:uid="{00000000-0005-0000-0000-0000ABAC0000}"/>
    <cellStyle name="Percent 6 3 3 4 2 3" xfId="44142" xr:uid="{00000000-0005-0000-0000-0000ACAC0000}"/>
    <cellStyle name="Percent 6 3 3 4 2 3 2" xfId="44143" xr:uid="{00000000-0005-0000-0000-0000ADAC0000}"/>
    <cellStyle name="Percent 6 3 3 4 2 3 3" xfId="44144" xr:uid="{00000000-0005-0000-0000-0000AEAC0000}"/>
    <cellStyle name="Percent 6 3 3 4 2 3 4" xfId="44145" xr:uid="{00000000-0005-0000-0000-0000AFAC0000}"/>
    <cellStyle name="Percent 6 3 3 4 2 4" xfId="44146" xr:uid="{00000000-0005-0000-0000-0000B0AC0000}"/>
    <cellStyle name="Percent 6 3 3 4 2 5" xfId="44147" xr:uid="{00000000-0005-0000-0000-0000B1AC0000}"/>
    <cellStyle name="Percent 6 3 3 4 2 6" xfId="44148" xr:uid="{00000000-0005-0000-0000-0000B2AC0000}"/>
    <cellStyle name="Percent 6 3 3 4 3" xfId="44149" xr:uid="{00000000-0005-0000-0000-0000B3AC0000}"/>
    <cellStyle name="Percent 6 3 3 4 3 2" xfId="44150" xr:uid="{00000000-0005-0000-0000-0000B4AC0000}"/>
    <cellStyle name="Percent 6 3 3 4 3 2 2" xfId="44151" xr:uid="{00000000-0005-0000-0000-0000B5AC0000}"/>
    <cellStyle name="Percent 6 3 3 4 3 2 3" xfId="44152" xr:uid="{00000000-0005-0000-0000-0000B6AC0000}"/>
    <cellStyle name="Percent 6 3 3 4 3 2 4" xfId="44153" xr:uid="{00000000-0005-0000-0000-0000B7AC0000}"/>
    <cellStyle name="Percent 6 3 3 4 3 3" xfId="44154" xr:uid="{00000000-0005-0000-0000-0000B8AC0000}"/>
    <cellStyle name="Percent 6 3 3 4 3 3 2" xfId="44155" xr:uid="{00000000-0005-0000-0000-0000B9AC0000}"/>
    <cellStyle name="Percent 6 3 3 4 3 3 3" xfId="44156" xr:uid="{00000000-0005-0000-0000-0000BAAC0000}"/>
    <cellStyle name="Percent 6 3 3 4 3 3 4" xfId="44157" xr:uid="{00000000-0005-0000-0000-0000BBAC0000}"/>
    <cellStyle name="Percent 6 3 3 4 3 4" xfId="44158" xr:uid="{00000000-0005-0000-0000-0000BCAC0000}"/>
    <cellStyle name="Percent 6 3 3 4 3 5" xfId="44159" xr:uid="{00000000-0005-0000-0000-0000BDAC0000}"/>
    <cellStyle name="Percent 6 3 3 4 3 6" xfId="44160" xr:uid="{00000000-0005-0000-0000-0000BEAC0000}"/>
    <cellStyle name="Percent 6 3 3 4 4" xfId="44161" xr:uid="{00000000-0005-0000-0000-0000BFAC0000}"/>
    <cellStyle name="Percent 6 3 3 4 4 2" xfId="44162" xr:uid="{00000000-0005-0000-0000-0000C0AC0000}"/>
    <cellStyle name="Percent 6 3 3 4 4 3" xfId="44163" xr:uid="{00000000-0005-0000-0000-0000C1AC0000}"/>
    <cellStyle name="Percent 6 3 3 4 4 4" xfId="44164" xr:uid="{00000000-0005-0000-0000-0000C2AC0000}"/>
    <cellStyle name="Percent 6 3 3 4 5" xfId="44165" xr:uid="{00000000-0005-0000-0000-0000C3AC0000}"/>
    <cellStyle name="Percent 6 3 3 4 5 2" xfId="44166" xr:uid="{00000000-0005-0000-0000-0000C4AC0000}"/>
    <cellStyle name="Percent 6 3 3 4 5 3" xfId="44167" xr:uid="{00000000-0005-0000-0000-0000C5AC0000}"/>
    <cellStyle name="Percent 6 3 3 4 5 4" xfId="44168" xr:uid="{00000000-0005-0000-0000-0000C6AC0000}"/>
    <cellStyle name="Percent 6 3 3 4 6" xfId="44169" xr:uid="{00000000-0005-0000-0000-0000C7AC0000}"/>
    <cellStyle name="Percent 6 3 3 4 7" xfId="44170" xr:uid="{00000000-0005-0000-0000-0000C8AC0000}"/>
    <cellStyle name="Percent 6 3 3 4 8" xfId="44171" xr:uid="{00000000-0005-0000-0000-0000C9AC0000}"/>
    <cellStyle name="Percent 6 3 3 5" xfId="44172" xr:uid="{00000000-0005-0000-0000-0000CAAC0000}"/>
    <cellStyle name="Percent 6 3 3 5 2" xfId="44173" xr:uid="{00000000-0005-0000-0000-0000CBAC0000}"/>
    <cellStyle name="Percent 6 3 3 5 2 2" xfId="44174" xr:uid="{00000000-0005-0000-0000-0000CCAC0000}"/>
    <cellStyle name="Percent 6 3 3 5 2 2 2" xfId="44175" xr:uid="{00000000-0005-0000-0000-0000CDAC0000}"/>
    <cellStyle name="Percent 6 3 3 5 2 2 3" xfId="44176" xr:uid="{00000000-0005-0000-0000-0000CEAC0000}"/>
    <cellStyle name="Percent 6 3 3 5 2 2 4" xfId="44177" xr:uid="{00000000-0005-0000-0000-0000CFAC0000}"/>
    <cellStyle name="Percent 6 3 3 5 2 3" xfId="44178" xr:uid="{00000000-0005-0000-0000-0000D0AC0000}"/>
    <cellStyle name="Percent 6 3 3 5 2 3 2" xfId="44179" xr:uid="{00000000-0005-0000-0000-0000D1AC0000}"/>
    <cellStyle name="Percent 6 3 3 5 2 3 3" xfId="44180" xr:uid="{00000000-0005-0000-0000-0000D2AC0000}"/>
    <cellStyle name="Percent 6 3 3 5 2 3 4" xfId="44181" xr:uid="{00000000-0005-0000-0000-0000D3AC0000}"/>
    <cellStyle name="Percent 6 3 3 5 2 4" xfId="44182" xr:uid="{00000000-0005-0000-0000-0000D4AC0000}"/>
    <cellStyle name="Percent 6 3 3 5 2 5" xfId="44183" xr:uid="{00000000-0005-0000-0000-0000D5AC0000}"/>
    <cellStyle name="Percent 6 3 3 5 2 6" xfId="44184" xr:uid="{00000000-0005-0000-0000-0000D6AC0000}"/>
    <cellStyle name="Percent 6 3 3 5 3" xfId="44185" xr:uid="{00000000-0005-0000-0000-0000D7AC0000}"/>
    <cellStyle name="Percent 6 3 3 5 3 2" xfId="44186" xr:uid="{00000000-0005-0000-0000-0000D8AC0000}"/>
    <cellStyle name="Percent 6 3 3 5 3 2 2" xfId="44187" xr:uid="{00000000-0005-0000-0000-0000D9AC0000}"/>
    <cellStyle name="Percent 6 3 3 5 3 2 3" xfId="44188" xr:uid="{00000000-0005-0000-0000-0000DAAC0000}"/>
    <cellStyle name="Percent 6 3 3 5 3 2 4" xfId="44189" xr:uid="{00000000-0005-0000-0000-0000DBAC0000}"/>
    <cellStyle name="Percent 6 3 3 5 3 3" xfId="44190" xr:uid="{00000000-0005-0000-0000-0000DCAC0000}"/>
    <cellStyle name="Percent 6 3 3 5 3 3 2" xfId="44191" xr:uid="{00000000-0005-0000-0000-0000DDAC0000}"/>
    <cellStyle name="Percent 6 3 3 5 3 3 3" xfId="44192" xr:uid="{00000000-0005-0000-0000-0000DEAC0000}"/>
    <cellStyle name="Percent 6 3 3 5 3 3 4" xfId="44193" xr:uid="{00000000-0005-0000-0000-0000DFAC0000}"/>
    <cellStyle name="Percent 6 3 3 5 3 4" xfId="44194" xr:uid="{00000000-0005-0000-0000-0000E0AC0000}"/>
    <cellStyle name="Percent 6 3 3 5 3 5" xfId="44195" xr:uid="{00000000-0005-0000-0000-0000E1AC0000}"/>
    <cellStyle name="Percent 6 3 3 5 3 6" xfId="44196" xr:uid="{00000000-0005-0000-0000-0000E2AC0000}"/>
    <cellStyle name="Percent 6 3 3 5 4" xfId="44197" xr:uid="{00000000-0005-0000-0000-0000E3AC0000}"/>
    <cellStyle name="Percent 6 3 3 5 4 2" xfId="44198" xr:uid="{00000000-0005-0000-0000-0000E4AC0000}"/>
    <cellStyle name="Percent 6 3 3 5 4 3" xfId="44199" xr:uid="{00000000-0005-0000-0000-0000E5AC0000}"/>
    <cellStyle name="Percent 6 3 3 5 4 4" xfId="44200" xr:uid="{00000000-0005-0000-0000-0000E6AC0000}"/>
    <cellStyle name="Percent 6 3 3 5 5" xfId="44201" xr:uid="{00000000-0005-0000-0000-0000E7AC0000}"/>
    <cellStyle name="Percent 6 3 3 5 5 2" xfId="44202" xr:uid="{00000000-0005-0000-0000-0000E8AC0000}"/>
    <cellStyle name="Percent 6 3 3 5 5 3" xfId="44203" xr:uid="{00000000-0005-0000-0000-0000E9AC0000}"/>
    <cellStyle name="Percent 6 3 3 5 5 4" xfId="44204" xr:uid="{00000000-0005-0000-0000-0000EAAC0000}"/>
    <cellStyle name="Percent 6 3 3 5 6" xfId="44205" xr:uid="{00000000-0005-0000-0000-0000EBAC0000}"/>
    <cellStyle name="Percent 6 3 3 5 7" xfId="44206" xr:uid="{00000000-0005-0000-0000-0000ECAC0000}"/>
    <cellStyle name="Percent 6 3 3 5 8" xfId="44207" xr:uid="{00000000-0005-0000-0000-0000EDAC0000}"/>
    <cellStyle name="Percent 6 3 3 6" xfId="44208" xr:uid="{00000000-0005-0000-0000-0000EEAC0000}"/>
    <cellStyle name="Percent 6 3 3 6 2" xfId="44209" xr:uid="{00000000-0005-0000-0000-0000EFAC0000}"/>
    <cellStyle name="Percent 6 3 3 6 2 2" xfId="44210" xr:uid="{00000000-0005-0000-0000-0000F0AC0000}"/>
    <cellStyle name="Percent 6 3 3 6 2 3" xfId="44211" xr:uid="{00000000-0005-0000-0000-0000F1AC0000}"/>
    <cellStyle name="Percent 6 3 3 6 2 4" xfId="44212" xr:uid="{00000000-0005-0000-0000-0000F2AC0000}"/>
    <cellStyle name="Percent 6 3 3 6 3" xfId="44213" xr:uid="{00000000-0005-0000-0000-0000F3AC0000}"/>
    <cellStyle name="Percent 6 3 3 6 3 2" xfId="44214" xr:uid="{00000000-0005-0000-0000-0000F4AC0000}"/>
    <cellStyle name="Percent 6 3 3 6 3 3" xfId="44215" xr:uid="{00000000-0005-0000-0000-0000F5AC0000}"/>
    <cellStyle name="Percent 6 3 3 6 3 4" xfId="44216" xr:uid="{00000000-0005-0000-0000-0000F6AC0000}"/>
    <cellStyle name="Percent 6 3 3 6 4" xfId="44217" xr:uid="{00000000-0005-0000-0000-0000F7AC0000}"/>
    <cellStyle name="Percent 6 3 3 6 5" xfId="44218" xr:uid="{00000000-0005-0000-0000-0000F8AC0000}"/>
    <cellStyle name="Percent 6 3 3 6 6" xfId="44219" xr:uid="{00000000-0005-0000-0000-0000F9AC0000}"/>
    <cellStyle name="Percent 6 3 3 7" xfId="44220" xr:uid="{00000000-0005-0000-0000-0000FAAC0000}"/>
    <cellStyle name="Percent 6 3 3 7 2" xfId="44221" xr:uid="{00000000-0005-0000-0000-0000FBAC0000}"/>
    <cellStyle name="Percent 6 3 3 7 2 2" xfId="44222" xr:uid="{00000000-0005-0000-0000-0000FCAC0000}"/>
    <cellStyle name="Percent 6 3 3 7 2 3" xfId="44223" xr:uid="{00000000-0005-0000-0000-0000FDAC0000}"/>
    <cellStyle name="Percent 6 3 3 7 2 4" xfId="44224" xr:uid="{00000000-0005-0000-0000-0000FEAC0000}"/>
    <cellStyle name="Percent 6 3 3 7 3" xfId="44225" xr:uid="{00000000-0005-0000-0000-0000FFAC0000}"/>
    <cellStyle name="Percent 6 3 3 7 3 2" xfId="44226" xr:uid="{00000000-0005-0000-0000-000000AD0000}"/>
    <cellStyle name="Percent 6 3 3 7 3 3" xfId="44227" xr:uid="{00000000-0005-0000-0000-000001AD0000}"/>
    <cellStyle name="Percent 6 3 3 7 3 4" xfId="44228" xr:uid="{00000000-0005-0000-0000-000002AD0000}"/>
    <cellStyle name="Percent 6 3 3 7 4" xfId="44229" xr:uid="{00000000-0005-0000-0000-000003AD0000}"/>
    <cellStyle name="Percent 6 3 3 7 5" xfId="44230" xr:uid="{00000000-0005-0000-0000-000004AD0000}"/>
    <cellStyle name="Percent 6 3 3 7 6" xfId="44231" xr:uid="{00000000-0005-0000-0000-000005AD0000}"/>
    <cellStyle name="Percent 6 3 3 8" xfId="44232" xr:uid="{00000000-0005-0000-0000-000006AD0000}"/>
    <cellStyle name="Percent 6 3 3 8 2" xfId="44233" xr:uid="{00000000-0005-0000-0000-000007AD0000}"/>
    <cellStyle name="Percent 6 3 3 8 3" xfId="44234" xr:uid="{00000000-0005-0000-0000-000008AD0000}"/>
    <cellStyle name="Percent 6 3 3 8 4" xfId="44235" xr:uid="{00000000-0005-0000-0000-000009AD0000}"/>
    <cellStyle name="Percent 6 3 3 9" xfId="44236" xr:uid="{00000000-0005-0000-0000-00000AAD0000}"/>
    <cellStyle name="Percent 6 3 3 9 2" xfId="44237" xr:uid="{00000000-0005-0000-0000-00000BAD0000}"/>
    <cellStyle name="Percent 6 3 3 9 3" xfId="44238" xr:uid="{00000000-0005-0000-0000-00000CAD0000}"/>
    <cellStyle name="Percent 6 3 3 9 4" xfId="44239" xr:uid="{00000000-0005-0000-0000-00000DAD0000}"/>
    <cellStyle name="Percent 6 3 4" xfId="44240" xr:uid="{00000000-0005-0000-0000-00000EAD0000}"/>
    <cellStyle name="Percent 6 3 4 10" xfId="44241" xr:uid="{00000000-0005-0000-0000-00000FAD0000}"/>
    <cellStyle name="Percent 6 3 4 2" xfId="44242" xr:uid="{00000000-0005-0000-0000-000010AD0000}"/>
    <cellStyle name="Percent 6 3 4 2 2" xfId="44243" xr:uid="{00000000-0005-0000-0000-000011AD0000}"/>
    <cellStyle name="Percent 6 3 4 2 2 2" xfId="44244" xr:uid="{00000000-0005-0000-0000-000012AD0000}"/>
    <cellStyle name="Percent 6 3 4 2 2 2 2" xfId="44245" xr:uid="{00000000-0005-0000-0000-000013AD0000}"/>
    <cellStyle name="Percent 6 3 4 2 2 2 3" xfId="44246" xr:uid="{00000000-0005-0000-0000-000014AD0000}"/>
    <cellStyle name="Percent 6 3 4 2 2 2 4" xfId="44247" xr:uid="{00000000-0005-0000-0000-000015AD0000}"/>
    <cellStyle name="Percent 6 3 4 2 2 3" xfId="44248" xr:uid="{00000000-0005-0000-0000-000016AD0000}"/>
    <cellStyle name="Percent 6 3 4 2 2 3 2" xfId="44249" xr:uid="{00000000-0005-0000-0000-000017AD0000}"/>
    <cellStyle name="Percent 6 3 4 2 2 3 3" xfId="44250" xr:uid="{00000000-0005-0000-0000-000018AD0000}"/>
    <cellStyle name="Percent 6 3 4 2 2 3 4" xfId="44251" xr:uid="{00000000-0005-0000-0000-000019AD0000}"/>
    <cellStyle name="Percent 6 3 4 2 2 4" xfId="44252" xr:uid="{00000000-0005-0000-0000-00001AAD0000}"/>
    <cellStyle name="Percent 6 3 4 2 2 5" xfId="44253" xr:uid="{00000000-0005-0000-0000-00001BAD0000}"/>
    <cellStyle name="Percent 6 3 4 2 2 6" xfId="44254" xr:uid="{00000000-0005-0000-0000-00001CAD0000}"/>
    <cellStyle name="Percent 6 3 4 2 3" xfId="44255" xr:uid="{00000000-0005-0000-0000-00001DAD0000}"/>
    <cellStyle name="Percent 6 3 4 2 3 2" xfId="44256" xr:uid="{00000000-0005-0000-0000-00001EAD0000}"/>
    <cellStyle name="Percent 6 3 4 2 3 2 2" xfId="44257" xr:uid="{00000000-0005-0000-0000-00001FAD0000}"/>
    <cellStyle name="Percent 6 3 4 2 3 2 3" xfId="44258" xr:uid="{00000000-0005-0000-0000-000020AD0000}"/>
    <cellStyle name="Percent 6 3 4 2 3 2 4" xfId="44259" xr:uid="{00000000-0005-0000-0000-000021AD0000}"/>
    <cellStyle name="Percent 6 3 4 2 3 3" xfId="44260" xr:uid="{00000000-0005-0000-0000-000022AD0000}"/>
    <cellStyle name="Percent 6 3 4 2 3 3 2" xfId="44261" xr:uid="{00000000-0005-0000-0000-000023AD0000}"/>
    <cellStyle name="Percent 6 3 4 2 3 3 3" xfId="44262" xr:uid="{00000000-0005-0000-0000-000024AD0000}"/>
    <cellStyle name="Percent 6 3 4 2 3 3 4" xfId="44263" xr:uid="{00000000-0005-0000-0000-000025AD0000}"/>
    <cellStyle name="Percent 6 3 4 2 3 4" xfId="44264" xr:uid="{00000000-0005-0000-0000-000026AD0000}"/>
    <cellStyle name="Percent 6 3 4 2 3 5" xfId="44265" xr:uid="{00000000-0005-0000-0000-000027AD0000}"/>
    <cellStyle name="Percent 6 3 4 2 3 6" xfId="44266" xr:uid="{00000000-0005-0000-0000-000028AD0000}"/>
    <cellStyle name="Percent 6 3 4 2 4" xfId="44267" xr:uid="{00000000-0005-0000-0000-000029AD0000}"/>
    <cellStyle name="Percent 6 3 4 2 4 2" xfId="44268" xr:uid="{00000000-0005-0000-0000-00002AAD0000}"/>
    <cellStyle name="Percent 6 3 4 2 4 3" xfId="44269" xr:uid="{00000000-0005-0000-0000-00002BAD0000}"/>
    <cellStyle name="Percent 6 3 4 2 4 4" xfId="44270" xr:uid="{00000000-0005-0000-0000-00002CAD0000}"/>
    <cellStyle name="Percent 6 3 4 2 5" xfId="44271" xr:uid="{00000000-0005-0000-0000-00002DAD0000}"/>
    <cellStyle name="Percent 6 3 4 2 5 2" xfId="44272" xr:uid="{00000000-0005-0000-0000-00002EAD0000}"/>
    <cellStyle name="Percent 6 3 4 2 5 3" xfId="44273" xr:uid="{00000000-0005-0000-0000-00002FAD0000}"/>
    <cellStyle name="Percent 6 3 4 2 5 4" xfId="44274" xr:uid="{00000000-0005-0000-0000-000030AD0000}"/>
    <cellStyle name="Percent 6 3 4 2 6" xfId="44275" xr:uid="{00000000-0005-0000-0000-000031AD0000}"/>
    <cellStyle name="Percent 6 3 4 2 7" xfId="44276" xr:uid="{00000000-0005-0000-0000-000032AD0000}"/>
    <cellStyle name="Percent 6 3 4 2 8" xfId="44277" xr:uid="{00000000-0005-0000-0000-000033AD0000}"/>
    <cellStyle name="Percent 6 3 4 3" xfId="44278" xr:uid="{00000000-0005-0000-0000-000034AD0000}"/>
    <cellStyle name="Percent 6 3 4 3 2" xfId="44279" xr:uid="{00000000-0005-0000-0000-000035AD0000}"/>
    <cellStyle name="Percent 6 3 4 3 2 2" xfId="44280" xr:uid="{00000000-0005-0000-0000-000036AD0000}"/>
    <cellStyle name="Percent 6 3 4 3 2 2 2" xfId="44281" xr:uid="{00000000-0005-0000-0000-000037AD0000}"/>
    <cellStyle name="Percent 6 3 4 3 2 2 3" xfId="44282" xr:uid="{00000000-0005-0000-0000-000038AD0000}"/>
    <cellStyle name="Percent 6 3 4 3 2 2 4" xfId="44283" xr:uid="{00000000-0005-0000-0000-000039AD0000}"/>
    <cellStyle name="Percent 6 3 4 3 2 3" xfId="44284" xr:uid="{00000000-0005-0000-0000-00003AAD0000}"/>
    <cellStyle name="Percent 6 3 4 3 2 3 2" xfId="44285" xr:uid="{00000000-0005-0000-0000-00003BAD0000}"/>
    <cellStyle name="Percent 6 3 4 3 2 3 3" xfId="44286" xr:uid="{00000000-0005-0000-0000-00003CAD0000}"/>
    <cellStyle name="Percent 6 3 4 3 2 3 4" xfId="44287" xr:uid="{00000000-0005-0000-0000-00003DAD0000}"/>
    <cellStyle name="Percent 6 3 4 3 2 4" xfId="44288" xr:uid="{00000000-0005-0000-0000-00003EAD0000}"/>
    <cellStyle name="Percent 6 3 4 3 2 5" xfId="44289" xr:uid="{00000000-0005-0000-0000-00003FAD0000}"/>
    <cellStyle name="Percent 6 3 4 3 2 6" xfId="44290" xr:uid="{00000000-0005-0000-0000-000040AD0000}"/>
    <cellStyle name="Percent 6 3 4 3 3" xfId="44291" xr:uid="{00000000-0005-0000-0000-000041AD0000}"/>
    <cellStyle name="Percent 6 3 4 3 3 2" xfId="44292" xr:uid="{00000000-0005-0000-0000-000042AD0000}"/>
    <cellStyle name="Percent 6 3 4 3 3 2 2" xfId="44293" xr:uid="{00000000-0005-0000-0000-000043AD0000}"/>
    <cellStyle name="Percent 6 3 4 3 3 2 3" xfId="44294" xr:uid="{00000000-0005-0000-0000-000044AD0000}"/>
    <cellStyle name="Percent 6 3 4 3 3 2 4" xfId="44295" xr:uid="{00000000-0005-0000-0000-000045AD0000}"/>
    <cellStyle name="Percent 6 3 4 3 3 3" xfId="44296" xr:uid="{00000000-0005-0000-0000-000046AD0000}"/>
    <cellStyle name="Percent 6 3 4 3 3 3 2" xfId="44297" xr:uid="{00000000-0005-0000-0000-000047AD0000}"/>
    <cellStyle name="Percent 6 3 4 3 3 3 3" xfId="44298" xr:uid="{00000000-0005-0000-0000-000048AD0000}"/>
    <cellStyle name="Percent 6 3 4 3 3 3 4" xfId="44299" xr:uid="{00000000-0005-0000-0000-000049AD0000}"/>
    <cellStyle name="Percent 6 3 4 3 3 4" xfId="44300" xr:uid="{00000000-0005-0000-0000-00004AAD0000}"/>
    <cellStyle name="Percent 6 3 4 3 3 5" xfId="44301" xr:uid="{00000000-0005-0000-0000-00004BAD0000}"/>
    <cellStyle name="Percent 6 3 4 3 3 6" xfId="44302" xr:uid="{00000000-0005-0000-0000-00004CAD0000}"/>
    <cellStyle name="Percent 6 3 4 3 4" xfId="44303" xr:uid="{00000000-0005-0000-0000-00004DAD0000}"/>
    <cellStyle name="Percent 6 3 4 3 4 2" xfId="44304" xr:uid="{00000000-0005-0000-0000-00004EAD0000}"/>
    <cellStyle name="Percent 6 3 4 3 4 3" xfId="44305" xr:uid="{00000000-0005-0000-0000-00004FAD0000}"/>
    <cellStyle name="Percent 6 3 4 3 4 4" xfId="44306" xr:uid="{00000000-0005-0000-0000-000050AD0000}"/>
    <cellStyle name="Percent 6 3 4 3 5" xfId="44307" xr:uid="{00000000-0005-0000-0000-000051AD0000}"/>
    <cellStyle name="Percent 6 3 4 3 5 2" xfId="44308" xr:uid="{00000000-0005-0000-0000-000052AD0000}"/>
    <cellStyle name="Percent 6 3 4 3 5 3" xfId="44309" xr:uid="{00000000-0005-0000-0000-000053AD0000}"/>
    <cellStyle name="Percent 6 3 4 3 5 4" xfId="44310" xr:uid="{00000000-0005-0000-0000-000054AD0000}"/>
    <cellStyle name="Percent 6 3 4 3 6" xfId="44311" xr:uid="{00000000-0005-0000-0000-000055AD0000}"/>
    <cellStyle name="Percent 6 3 4 3 7" xfId="44312" xr:uid="{00000000-0005-0000-0000-000056AD0000}"/>
    <cellStyle name="Percent 6 3 4 3 8" xfId="44313" xr:uid="{00000000-0005-0000-0000-000057AD0000}"/>
    <cellStyle name="Percent 6 3 4 4" xfId="44314" xr:uid="{00000000-0005-0000-0000-000058AD0000}"/>
    <cellStyle name="Percent 6 3 4 4 2" xfId="44315" xr:uid="{00000000-0005-0000-0000-000059AD0000}"/>
    <cellStyle name="Percent 6 3 4 4 2 2" xfId="44316" xr:uid="{00000000-0005-0000-0000-00005AAD0000}"/>
    <cellStyle name="Percent 6 3 4 4 2 3" xfId="44317" xr:uid="{00000000-0005-0000-0000-00005BAD0000}"/>
    <cellStyle name="Percent 6 3 4 4 2 4" xfId="44318" xr:uid="{00000000-0005-0000-0000-00005CAD0000}"/>
    <cellStyle name="Percent 6 3 4 4 3" xfId="44319" xr:uid="{00000000-0005-0000-0000-00005DAD0000}"/>
    <cellStyle name="Percent 6 3 4 4 3 2" xfId="44320" xr:uid="{00000000-0005-0000-0000-00005EAD0000}"/>
    <cellStyle name="Percent 6 3 4 4 3 3" xfId="44321" xr:uid="{00000000-0005-0000-0000-00005FAD0000}"/>
    <cellStyle name="Percent 6 3 4 4 3 4" xfId="44322" xr:uid="{00000000-0005-0000-0000-000060AD0000}"/>
    <cellStyle name="Percent 6 3 4 4 4" xfId="44323" xr:uid="{00000000-0005-0000-0000-000061AD0000}"/>
    <cellStyle name="Percent 6 3 4 4 5" xfId="44324" xr:uid="{00000000-0005-0000-0000-000062AD0000}"/>
    <cellStyle name="Percent 6 3 4 4 6" xfId="44325" xr:uid="{00000000-0005-0000-0000-000063AD0000}"/>
    <cellStyle name="Percent 6 3 4 5" xfId="44326" xr:uid="{00000000-0005-0000-0000-000064AD0000}"/>
    <cellStyle name="Percent 6 3 4 5 2" xfId="44327" xr:uid="{00000000-0005-0000-0000-000065AD0000}"/>
    <cellStyle name="Percent 6 3 4 5 2 2" xfId="44328" xr:uid="{00000000-0005-0000-0000-000066AD0000}"/>
    <cellStyle name="Percent 6 3 4 5 2 3" xfId="44329" xr:uid="{00000000-0005-0000-0000-000067AD0000}"/>
    <cellStyle name="Percent 6 3 4 5 2 4" xfId="44330" xr:uid="{00000000-0005-0000-0000-000068AD0000}"/>
    <cellStyle name="Percent 6 3 4 5 3" xfId="44331" xr:uid="{00000000-0005-0000-0000-000069AD0000}"/>
    <cellStyle name="Percent 6 3 4 5 3 2" xfId="44332" xr:uid="{00000000-0005-0000-0000-00006AAD0000}"/>
    <cellStyle name="Percent 6 3 4 5 3 3" xfId="44333" xr:uid="{00000000-0005-0000-0000-00006BAD0000}"/>
    <cellStyle name="Percent 6 3 4 5 3 4" xfId="44334" xr:uid="{00000000-0005-0000-0000-00006CAD0000}"/>
    <cellStyle name="Percent 6 3 4 5 4" xfId="44335" xr:uid="{00000000-0005-0000-0000-00006DAD0000}"/>
    <cellStyle name="Percent 6 3 4 5 5" xfId="44336" xr:uid="{00000000-0005-0000-0000-00006EAD0000}"/>
    <cellStyle name="Percent 6 3 4 5 6" xfId="44337" xr:uid="{00000000-0005-0000-0000-00006FAD0000}"/>
    <cellStyle name="Percent 6 3 4 6" xfId="44338" xr:uid="{00000000-0005-0000-0000-000070AD0000}"/>
    <cellStyle name="Percent 6 3 4 6 2" xfId="44339" xr:uid="{00000000-0005-0000-0000-000071AD0000}"/>
    <cellStyle name="Percent 6 3 4 6 3" xfId="44340" xr:uid="{00000000-0005-0000-0000-000072AD0000}"/>
    <cellStyle name="Percent 6 3 4 6 4" xfId="44341" xr:uid="{00000000-0005-0000-0000-000073AD0000}"/>
    <cellStyle name="Percent 6 3 4 7" xfId="44342" xr:uid="{00000000-0005-0000-0000-000074AD0000}"/>
    <cellStyle name="Percent 6 3 4 7 2" xfId="44343" xr:uid="{00000000-0005-0000-0000-000075AD0000}"/>
    <cellStyle name="Percent 6 3 4 7 3" xfId="44344" xr:uid="{00000000-0005-0000-0000-000076AD0000}"/>
    <cellStyle name="Percent 6 3 4 7 4" xfId="44345" xr:uid="{00000000-0005-0000-0000-000077AD0000}"/>
    <cellStyle name="Percent 6 3 4 8" xfId="44346" xr:uid="{00000000-0005-0000-0000-000078AD0000}"/>
    <cellStyle name="Percent 6 3 4 9" xfId="44347" xr:uid="{00000000-0005-0000-0000-000079AD0000}"/>
    <cellStyle name="Percent 6 3 5" xfId="44348" xr:uid="{00000000-0005-0000-0000-00007AAD0000}"/>
    <cellStyle name="Percent 6 3 5 2" xfId="44349" xr:uid="{00000000-0005-0000-0000-00007BAD0000}"/>
    <cellStyle name="Percent 6 3 5 2 2" xfId="44350" xr:uid="{00000000-0005-0000-0000-00007CAD0000}"/>
    <cellStyle name="Percent 6 3 5 2 2 2" xfId="44351" xr:uid="{00000000-0005-0000-0000-00007DAD0000}"/>
    <cellStyle name="Percent 6 3 5 2 2 3" xfId="44352" xr:uid="{00000000-0005-0000-0000-00007EAD0000}"/>
    <cellStyle name="Percent 6 3 5 2 2 4" xfId="44353" xr:uid="{00000000-0005-0000-0000-00007FAD0000}"/>
    <cellStyle name="Percent 6 3 5 2 3" xfId="44354" xr:uid="{00000000-0005-0000-0000-000080AD0000}"/>
    <cellStyle name="Percent 6 3 5 2 3 2" xfId="44355" xr:uid="{00000000-0005-0000-0000-000081AD0000}"/>
    <cellStyle name="Percent 6 3 5 2 3 3" xfId="44356" xr:uid="{00000000-0005-0000-0000-000082AD0000}"/>
    <cellStyle name="Percent 6 3 5 2 3 4" xfId="44357" xr:uid="{00000000-0005-0000-0000-000083AD0000}"/>
    <cellStyle name="Percent 6 3 5 2 4" xfId="44358" xr:uid="{00000000-0005-0000-0000-000084AD0000}"/>
    <cellStyle name="Percent 6 3 5 2 5" xfId="44359" xr:uid="{00000000-0005-0000-0000-000085AD0000}"/>
    <cellStyle name="Percent 6 3 5 2 6" xfId="44360" xr:uid="{00000000-0005-0000-0000-000086AD0000}"/>
    <cellStyle name="Percent 6 3 5 3" xfId="44361" xr:uid="{00000000-0005-0000-0000-000087AD0000}"/>
    <cellStyle name="Percent 6 3 5 3 2" xfId="44362" xr:uid="{00000000-0005-0000-0000-000088AD0000}"/>
    <cellStyle name="Percent 6 3 5 3 2 2" xfId="44363" xr:uid="{00000000-0005-0000-0000-000089AD0000}"/>
    <cellStyle name="Percent 6 3 5 3 2 3" xfId="44364" xr:uid="{00000000-0005-0000-0000-00008AAD0000}"/>
    <cellStyle name="Percent 6 3 5 3 2 4" xfId="44365" xr:uid="{00000000-0005-0000-0000-00008BAD0000}"/>
    <cellStyle name="Percent 6 3 5 3 3" xfId="44366" xr:uid="{00000000-0005-0000-0000-00008CAD0000}"/>
    <cellStyle name="Percent 6 3 5 3 3 2" xfId="44367" xr:uid="{00000000-0005-0000-0000-00008DAD0000}"/>
    <cellStyle name="Percent 6 3 5 3 3 3" xfId="44368" xr:uid="{00000000-0005-0000-0000-00008EAD0000}"/>
    <cellStyle name="Percent 6 3 5 3 3 4" xfId="44369" xr:uid="{00000000-0005-0000-0000-00008FAD0000}"/>
    <cellStyle name="Percent 6 3 5 3 4" xfId="44370" xr:uid="{00000000-0005-0000-0000-000090AD0000}"/>
    <cellStyle name="Percent 6 3 5 3 5" xfId="44371" xr:uid="{00000000-0005-0000-0000-000091AD0000}"/>
    <cellStyle name="Percent 6 3 5 3 6" xfId="44372" xr:uid="{00000000-0005-0000-0000-000092AD0000}"/>
    <cellStyle name="Percent 6 3 5 4" xfId="44373" xr:uid="{00000000-0005-0000-0000-000093AD0000}"/>
    <cellStyle name="Percent 6 3 5 4 2" xfId="44374" xr:uid="{00000000-0005-0000-0000-000094AD0000}"/>
    <cellStyle name="Percent 6 3 5 4 3" xfId="44375" xr:uid="{00000000-0005-0000-0000-000095AD0000}"/>
    <cellStyle name="Percent 6 3 5 4 4" xfId="44376" xr:uid="{00000000-0005-0000-0000-000096AD0000}"/>
    <cellStyle name="Percent 6 3 5 5" xfId="44377" xr:uid="{00000000-0005-0000-0000-000097AD0000}"/>
    <cellStyle name="Percent 6 3 5 5 2" xfId="44378" xr:uid="{00000000-0005-0000-0000-000098AD0000}"/>
    <cellStyle name="Percent 6 3 5 5 3" xfId="44379" xr:uid="{00000000-0005-0000-0000-000099AD0000}"/>
    <cellStyle name="Percent 6 3 5 5 4" xfId="44380" xr:uid="{00000000-0005-0000-0000-00009AAD0000}"/>
    <cellStyle name="Percent 6 3 5 6" xfId="44381" xr:uid="{00000000-0005-0000-0000-00009BAD0000}"/>
    <cellStyle name="Percent 6 3 5 7" xfId="44382" xr:uid="{00000000-0005-0000-0000-00009CAD0000}"/>
    <cellStyle name="Percent 6 3 5 8" xfId="44383" xr:uid="{00000000-0005-0000-0000-00009DAD0000}"/>
    <cellStyle name="Percent 6 3 6" xfId="44384" xr:uid="{00000000-0005-0000-0000-00009EAD0000}"/>
    <cellStyle name="Percent 6 3 6 2" xfId="44385" xr:uid="{00000000-0005-0000-0000-00009FAD0000}"/>
    <cellStyle name="Percent 6 3 6 2 2" xfId="44386" xr:uid="{00000000-0005-0000-0000-0000A0AD0000}"/>
    <cellStyle name="Percent 6 3 6 2 2 2" xfId="44387" xr:uid="{00000000-0005-0000-0000-0000A1AD0000}"/>
    <cellStyle name="Percent 6 3 6 2 2 3" xfId="44388" xr:uid="{00000000-0005-0000-0000-0000A2AD0000}"/>
    <cellStyle name="Percent 6 3 6 2 2 4" xfId="44389" xr:uid="{00000000-0005-0000-0000-0000A3AD0000}"/>
    <cellStyle name="Percent 6 3 6 2 3" xfId="44390" xr:uid="{00000000-0005-0000-0000-0000A4AD0000}"/>
    <cellStyle name="Percent 6 3 6 2 3 2" xfId="44391" xr:uid="{00000000-0005-0000-0000-0000A5AD0000}"/>
    <cellStyle name="Percent 6 3 6 2 3 3" xfId="44392" xr:uid="{00000000-0005-0000-0000-0000A6AD0000}"/>
    <cellStyle name="Percent 6 3 6 2 3 4" xfId="44393" xr:uid="{00000000-0005-0000-0000-0000A7AD0000}"/>
    <cellStyle name="Percent 6 3 6 2 4" xfId="44394" xr:uid="{00000000-0005-0000-0000-0000A8AD0000}"/>
    <cellStyle name="Percent 6 3 6 2 5" xfId="44395" xr:uid="{00000000-0005-0000-0000-0000A9AD0000}"/>
    <cellStyle name="Percent 6 3 6 2 6" xfId="44396" xr:uid="{00000000-0005-0000-0000-0000AAAD0000}"/>
    <cellStyle name="Percent 6 3 6 3" xfId="44397" xr:uid="{00000000-0005-0000-0000-0000ABAD0000}"/>
    <cellStyle name="Percent 6 3 6 3 2" xfId="44398" xr:uid="{00000000-0005-0000-0000-0000ACAD0000}"/>
    <cellStyle name="Percent 6 3 6 3 2 2" xfId="44399" xr:uid="{00000000-0005-0000-0000-0000ADAD0000}"/>
    <cellStyle name="Percent 6 3 6 3 2 3" xfId="44400" xr:uid="{00000000-0005-0000-0000-0000AEAD0000}"/>
    <cellStyle name="Percent 6 3 6 3 2 4" xfId="44401" xr:uid="{00000000-0005-0000-0000-0000AFAD0000}"/>
    <cellStyle name="Percent 6 3 6 3 3" xfId="44402" xr:uid="{00000000-0005-0000-0000-0000B0AD0000}"/>
    <cellStyle name="Percent 6 3 6 3 3 2" xfId="44403" xr:uid="{00000000-0005-0000-0000-0000B1AD0000}"/>
    <cellStyle name="Percent 6 3 6 3 3 3" xfId="44404" xr:uid="{00000000-0005-0000-0000-0000B2AD0000}"/>
    <cellStyle name="Percent 6 3 6 3 3 4" xfId="44405" xr:uid="{00000000-0005-0000-0000-0000B3AD0000}"/>
    <cellStyle name="Percent 6 3 6 3 4" xfId="44406" xr:uid="{00000000-0005-0000-0000-0000B4AD0000}"/>
    <cellStyle name="Percent 6 3 6 3 5" xfId="44407" xr:uid="{00000000-0005-0000-0000-0000B5AD0000}"/>
    <cellStyle name="Percent 6 3 6 3 6" xfId="44408" xr:uid="{00000000-0005-0000-0000-0000B6AD0000}"/>
    <cellStyle name="Percent 6 3 6 4" xfId="44409" xr:uid="{00000000-0005-0000-0000-0000B7AD0000}"/>
    <cellStyle name="Percent 6 3 6 4 2" xfId="44410" xr:uid="{00000000-0005-0000-0000-0000B8AD0000}"/>
    <cellStyle name="Percent 6 3 6 4 3" xfId="44411" xr:uid="{00000000-0005-0000-0000-0000B9AD0000}"/>
    <cellStyle name="Percent 6 3 6 4 4" xfId="44412" xr:uid="{00000000-0005-0000-0000-0000BAAD0000}"/>
    <cellStyle name="Percent 6 3 6 5" xfId="44413" xr:uid="{00000000-0005-0000-0000-0000BBAD0000}"/>
    <cellStyle name="Percent 6 3 6 5 2" xfId="44414" xr:uid="{00000000-0005-0000-0000-0000BCAD0000}"/>
    <cellStyle name="Percent 6 3 6 5 3" xfId="44415" xr:uid="{00000000-0005-0000-0000-0000BDAD0000}"/>
    <cellStyle name="Percent 6 3 6 5 4" xfId="44416" xr:uid="{00000000-0005-0000-0000-0000BEAD0000}"/>
    <cellStyle name="Percent 6 3 6 6" xfId="44417" xr:uid="{00000000-0005-0000-0000-0000BFAD0000}"/>
    <cellStyle name="Percent 6 3 6 7" xfId="44418" xr:uid="{00000000-0005-0000-0000-0000C0AD0000}"/>
    <cellStyle name="Percent 6 3 6 8" xfId="44419" xr:uid="{00000000-0005-0000-0000-0000C1AD0000}"/>
    <cellStyle name="Percent 6 3 7" xfId="44420" xr:uid="{00000000-0005-0000-0000-0000C2AD0000}"/>
    <cellStyle name="Percent 6 3 7 2" xfId="44421" xr:uid="{00000000-0005-0000-0000-0000C3AD0000}"/>
    <cellStyle name="Percent 6 3 7 2 2" xfId="44422" xr:uid="{00000000-0005-0000-0000-0000C4AD0000}"/>
    <cellStyle name="Percent 6 3 7 2 2 2" xfId="44423" xr:uid="{00000000-0005-0000-0000-0000C5AD0000}"/>
    <cellStyle name="Percent 6 3 7 2 2 3" xfId="44424" xr:uid="{00000000-0005-0000-0000-0000C6AD0000}"/>
    <cellStyle name="Percent 6 3 7 2 2 4" xfId="44425" xr:uid="{00000000-0005-0000-0000-0000C7AD0000}"/>
    <cellStyle name="Percent 6 3 7 2 3" xfId="44426" xr:uid="{00000000-0005-0000-0000-0000C8AD0000}"/>
    <cellStyle name="Percent 6 3 7 2 3 2" xfId="44427" xr:uid="{00000000-0005-0000-0000-0000C9AD0000}"/>
    <cellStyle name="Percent 6 3 7 2 3 3" xfId="44428" xr:uid="{00000000-0005-0000-0000-0000CAAD0000}"/>
    <cellStyle name="Percent 6 3 7 2 3 4" xfId="44429" xr:uid="{00000000-0005-0000-0000-0000CBAD0000}"/>
    <cellStyle name="Percent 6 3 7 2 4" xfId="44430" xr:uid="{00000000-0005-0000-0000-0000CCAD0000}"/>
    <cellStyle name="Percent 6 3 7 2 5" xfId="44431" xr:uid="{00000000-0005-0000-0000-0000CDAD0000}"/>
    <cellStyle name="Percent 6 3 7 2 6" xfId="44432" xr:uid="{00000000-0005-0000-0000-0000CEAD0000}"/>
    <cellStyle name="Percent 6 3 7 3" xfId="44433" xr:uid="{00000000-0005-0000-0000-0000CFAD0000}"/>
    <cellStyle name="Percent 6 3 7 3 2" xfId="44434" xr:uid="{00000000-0005-0000-0000-0000D0AD0000}"/>
    <cellStyle name="Percent 6 3 7 3 2 2" xfId="44435" xr:uid="{00000000-0005-0000-0000-0000D1AD0000}"/>
    <cellStyle name="Percent 6 3 7 3 2 3" xfId="44436" xr:uid="{00000000-0005-0000-0000-0000D2AD0000}"/>
    <cellStyle name="Percent 6 3 7 3 2 4" xfId="44437" xr:uid="{00000000-0005-0000-0000-0000D3AD0000}"/>
    <cellStyle name="Percent 6 3 7 3 3" xfId="44438" xr:uid="{00000000-0005-0000-0000-0000D4AD0000}"/>
    <cellStyle name="Percent 6 3 7 3 3 2" xfId="44439" xr:uid="{00000000-0005-0000-0000-0000D5AD0000}"/>
    <cellStyle name="Percent 6 3 7 3 3 3" xfId="44440" xr:uid="{00000000-0005-0000-0000-0000D6AD0000}"/>
    <cellStyle name="Percent 6 3 7 3 3 4" xfId="44441" xr:uid="{00000000-0005-0000-0000-0000D7AD0000}"/>
    <cellStyle name="Percent 6 3 7 3 4" xfId="44442" xr:uid="{00000000-0005-0000-0000-0000D8AD0000}"/>
    <cellStyle name="Percent 6 3 7 3 5" xfId="44443" xr:uid="{00000000-0005-0000-0000-0000D9AD0000}"/>
    <cellStyle name="Percent 6 3 7 3 6" xfId="44444" xr:uid="{00000000-0005-0000-0000-0000DAAD0000}"/>
    <cellStyle name="Percent 6 3 7 4" xfId="44445" xr:uid="{00000000-0005-0000-0000-0000DBAD0000}"/>
    <cellStyle name="Percent 6 3 7 4 2" xfId="44446" xr:uid="{00000000-0005-0000-0000-0000DCAD0000}"/>
    <cellStyle name="Percent 6 3 7 4 3" xfId="44447" xr:uid="{00000000-0005-0000-0000-0000DDAD0000}"/>
    <cellStyle name="Percent 6 3 7 4 4" xfId="44448" xr:uid="{00000000-0005-0000-0000-0000DEAD0000}"/>
    <cellStyle name="Percent 6 3 7 5" xfId="44449" xr:uid="{00000000-0005-0000-0000-0000DFAD0000}"/>
    <cellStyle name="Percent 6 3 7 5 2" xfId="44450" xr:uid="{00000000-0005-0000-0000-0000E0AD0000}"/>
    <cellStyle name="Percent 6 3 7 5 3" xfId="44451" xr:uid="{00000000-0005-0000-0000-0000E1AD0000}"/>
    <cellStyle name="Percent 6 3 7 5 4" xfId="44452" xr:uid="{00000000-0005-0000-0000-0000E2AD0000}"/>
    <cellStyle name="Percent 6 3 7 6" xfId="44453" xr:uid="{00000000-0005-0000-0000-0000E3AD0000}"/>
    <cellStyle name="Percent 6 3 7 7" xfId="44454" xr:uid="{00000000-0005-0000-0000-0000E4AD0000}"/>
    <cellStyle name="Percent 6 3 7 8" xfId="44455" xr:uid="{00000000-0005-0000-0000-0000E5AD0000}"/>
    <cellStyle name="Percent 6 3 8" xfId="44456" xr:uid="{00000000-0005-0000-0000-0000E6AD0000}"/>
    <cellStyle name="Percent 6 3 8 2" xfId="44457" xr:uid="{00000000-0005-0000-0000-0000E7AD0000}"/>
    <cellStyle name="Percent 6 3 8 2 2" xfId="44458" xr:uid="{00000000-0005-0000-0000-0000E8AD0000}"/>
    <cellStyle name="Percent 6 3 8 2 3" xfId="44459" xr:uid="{00000000-0005-0000-0000-0000E9AD0000}"/>
    <cellStyle name="Percent 6 3 8 2 4" xfId="44460" xr:uid="{00000000-0005-0000-0000-0000EAAD0000}"/>
    <cellStyle name="Percent 6 3 8 3" xfId="44461" xr:uid="{00000000-0005-0000-0000-0000EBAD0000}"/>
    <cellStyle name="Percent 6 3 8 3 2" xfId="44462" xr:uid="{00000000-0005-0000-0000-0000ECAD0000}"/>
    <cellStyle name="Percent 6 3 8 3 3" xfId="44463" xr:uid="{00000000-0005-0000-0000-0000EDAD0000}"/>
    <cellStyle name="Percent 6 3 8 3 4" xfId="44464" xr:uid="{00000000-0005-0000-0000-0000EEAD0000}"/>
    <cellStyle name="Percent 6 3 8 4" xfId="44465" xr:uid="{00000000-0005-0000-0000-0000EFAD0000}"/>
    <cellStyle name="Percent 6 3 8 5" xfId="44466" xr:uid="{00000000-0005-0000-0000-0000F0AD0000}"/>
    <cellStyle name="Percent 6 3 8 6" xfId="44467" xr:uid="{00000000-0005-0000-0000-0000F1AD0000}"/>
    <cellStyle name="Percent 6 3 9" xfId="44468" xr:uid="{00000000-0005-0000-0000-0000F2AD0000}"/>
    <cellStyle name="Percent 6 3 9 2" xfId="44469" xr:uid="{00000000-0005-0000-0000-0000F3AD0000}"/>
    <cellStyle name="Percent 6 3 9 2 2" xfId="44470" xr:uid="{00000000-0005-0000-0000-0000F4AD0000}"/>
    <cellStyle name="Percent 6 3 9 2 3" xfId="44471" xr:uid="{00000000-0005-0000-0000-0000F5AD0000}"/>
    <cellStyle name="Percent 6 3 9 2 4" xfId="44472" xr:uid="{00000000-0005-0000-0000-0000F6AD0000}"/>
    <cellStyle name="Percent 6 3 9 3" xfId="44473" xr:uid="{00000000-0005-0000-0000-0000F7AD0000}"/>
    <cellStyle name="Percent 6 3 9 3 2" xfId="44474" xr:uid="{00000000-0005-0000-0000-0000F8AD0000}"/>
    <cellStyle name="Percent 6 3 9 3 3" xfId="44475" xr:uid="{00000000-0005-0000-0000-0000F9AD0000}"/>
    <cellStyle name="Percent 6 3 9 3 4" xfId="44476" xr:uid="{00000000-0005-0000-0000-0000FAAD0000}"/>
    <cellStyle name="Percent 6 3 9 4" xfId="44477" xr:uid="{00000000-0005-0000-0000-0000FBAD0000}"/>
    <cellStyle name="Percent 6 3 9 5" xfId="44478" xr:uid="{00000000-0005-0000-0000-0000FCAD0000}"/>
    <cellStyle name="Percent 6 3 9 6" xfId="44479" xr:uid="{00000000-0005-0000-0000-0000FDAD0000}"/>
    <cellStyle name="Percent 6 4" xfId="44480" xr:uid="{00000000-0005-0000-0000-0000FEAD0000}"/>
    <cellStyle name="Percent 6 4 10" xfId="44481" xr:uid="{00000000-0005-0000-0000-0000FFAD0000}"/>
    <cellStyle name="Percent 6 4 10 2" xfId="44482" xr:uid="{00000000-0005-0000-0000-000000AE0000}"/>
    <cellStyle name="Percent 6 4 10 3" xfId="44483" xr:uid="{00000000-0005-0000-0000-000001AE0000}"/>
    <cellStyle name="Percent 6 4 10 4" xfId="44484" xr:uid="{00000000-0005-0000-0000-000002AE0000}"/>
    <cellStyle name="Percent 6 4 11" xfId="44485" xr:uid="{00000000-0005-0000-0000-000003AE0000}"/>
    <cellStyle name="Percent 6 4 11 2" xfId="44486" xr:uid="{00000000-0005-0000-0000-000004AE0000}"/>
    <cellStyle name="Percent 6 4 11 3" xfId="44487" xr:uid="{00000000-0005-0000-0000-000005AE0000}"/>
    <cellStyle name="Percent 6 4 11 4" xfId="44488" xr:uid="{00000000-0005-0000-0000-000006AE0000}"/>
    <cellStyle name="Percent 6 4 11 5" xfId="44489" xr:uid="{00000000-0005-0000-0000-000007AE0000}"/>
    <cellStyle name="Percent 6 4 12" xfId="44490" xr:uid="{00000000-0005-0000-0000-000008AE0000}"/>
    <cellStyle name="Percent 6 4 13" xfId="44491" xr:uid="{00000000-0005-0000-0000-000009AE0000}"/>
    <cellStyle name="Percent 6 4 14" xfId="44492" xr:uid="{00000000-0005-0000-0000-00000AAE0000}"/>
    <cellStyle name="Percent 6 4 15" xfId="44493" xr:uid="{00000000-0005-0000-0000-00000BAE0000}"/>
    <cellStyle name="Percent 6 4 16" xfId="44494" xr:uid="{00000000-0005-0000-0000-00000CAE0000}"/>
    <cellStyle name="Percent 6 4 2" xfId="44495" xr:uid="{00000000-0005-0000-0000-00000DAE0000}"/>
    <cellStyle name="Percent 6 4 2 10" xfId="44496" xr:uid="{00000000-0005-0000-0000-00000EAE0000}"/>
    <cellStyle name="Percent 6 4 2 11" xfId="44497" xr:uid="{00000000-0005-0000-0000-00000FAE0000}"/>
    <cellStyle name="Percent 6 4 2 12" xfId="44498" xr:uid="{00000000-0005-0000-0000-000010AE0000}"/>
    <cellStyle name="Percent 6 4 2 2" xfId="44499" xr:uid="{00000000-0005-0000-0000-000011AE0000}"/>
    <cellStyle name="Percent 6 4 2 2 10" xfId="44500" xr:uid="{00000000-0005-0000-0000-000012AE0000}"/>
    <cellStyle name="Percent 6 4 2 2 2" xfId="44501" xr:uid="{00000000-0005-0000-0000-000013AE0000}"/>
    <cellStyle name="Percent 6 4 2 2 2 2" xfId="44502" xr:uid="{00000000-0005-0000-0000-000014AE0000}"/>
    <cellStyle name="Percent 6 4 2 2 2 2 2" xfId="44503" xr:uid="{00000000-0005-0000-0000-000015AE0000}"/>
    <cellStyle name="Percent 6 4 2 2 2 2 2 2" xfId="44504" xr:uid="{00000000-0005-0000-0000-000016AE0000}"/>
    <cellStyle name="Percent 6 4 2 2 2 2 2 3" xfId="44505" xr:uid="{00000000-0005-0000-0000-000017AE0000}"/>
    <cellStyle name="Percent 6 4 2 2 2 2 2 4" xfId="44506" xr:uid="{00000000-0005-0000-0000-000018AE0000}"/>
    <cellStyle name="Percent 6 4 2 2 2 2 3" xfId="44507" xr:uid="{00000000-0005-0000-0000-000019AE0000}"/>
    <cellStyle name="Percent 6 4 2 2 2 2 3 2" xfId="44508" xr:uid="{00000000-0005-0000-0000-00001AAE0000}"/>
    <cellStyle name="Percent 6 4 2 2 2 2 3 3" xfId="44509" xr:uid="{00000000-0005-0000-0000-00001BAE0000}"/>
    <cellStyle name="Percent 6 4 2 2 2 2 3 4" xfId="44510" xr:uid="{00000000-0005-0000-0000-00001CAE0000}"/>
    <cellStyle name="Percent 6 4 2 2 2 2 4" xfId="44511" xr:uid="{00000000-0005-0000-0000-00001DAE0000}"/>
    <cellStyle name="Percent 6 4 2 2 2 2 5" xfId="44512" xr:uid="{00000000-0005-0000-0000-00001EAE0000}"/>
    <cellStyle name="Percent 6 4 2 2 2 2 6" xfId="44513" xr:uid="{00000000-0005-0000-0000-00001FAE0000}"/>
    <cellStyle name="Percent 6 4 2 2 2 3" xfId="44514" xr:uid="{00000000-0005-0000-0000-000020AE0000}"/>
    <cellStyle name="Percent 6 4 2 2 2 3 2" xfId="44515" xr:uid="{00000000-0005-0000-0000-000021AE0000}"/>
    <cellStyle name="Percent 6 4 2 2 2 3 2 2" xfId="44516" xr:uid="{00000000-0005-0000-0000-000022AE0000}"/>
    <cellStyle name="Percent 6 4 2 2 2 3 2 3" xfId="44517" xr:uid="{00000000-0005-0000-0000-000023AE0000}"/>
    <cellStyle name="Percent 6 4 2 2 2 3 2 4" xfId="44518" xr:uid="{00000000-0005-0000-0000-000024AE0000}"/>
    <cellStyle name="Percent 6 4 2 2 2 3 3" xfId="44519" xr:uid="{00000000-0005-0000-0000-000025AE0000}"/>
    <cellStyle name="Percent 6 4 2 2 2 3 3 2" xfId="44520" xr:uid="{00000000-0005-0000-0000-000026AE0000}"/>
    <cellStyle name="Percent 6 4 2 2 2 3 3 3" xfId="44521" xr:uid="{00000000-0005-0000-0000-000027AE0000}"/>
    <cellStyle name="Percent 6 4 2 2 2 3 3 4" xfId="44522" xr:uid="{00000000-0005-0000-0000-000028AE0000}"/>
    <cellStyle name="Percent 6 4 2 2 2 3 4" xfId="44523" xr:uid="{00000000-0005-0000-0000-000029AE0000}"/>
    <cellStyle name="Percent 6 4 2 2 2 3 5" xfId="44524" xr:uid="{00000000-0005-0000-0000-00002AAE0000}"/>
    <cellStyle name="Percent 6 4 2 2 2 3 6" xfId="44525" xr:uid="{00000000-0005-0000-0000-00002BAE0000}"/>
    <cellStyle name="Percent 6 4 2 2 2 4" xfId="44526" xr:uid="{00000000-0005-0000-0000-00002CAE0000}"/>
    <cellStyle name="Percent 6 4 2 2 2 4 2" xfId="44527" xr:uid="{00000000-0005-0000-0000-00002DAE0000}"/>
    <cellStyle name="Percent 6 4 2 2 2 4 3" xfId="44528" xr:uid="{00000000-0005-0000-0000-00002EAE0000}"/>
    <cellStyle name="Percent 6 4 2 2 2 4 4" xfId="44529" xr:uid="{00000000-0005-0000-0000-00002FAE0000}"/>
    <cellStyle name="Percent 6 4 2 2 2 5" xfId="44530" xr:uid="{00000000-0005-0000-0000-000030AE0000}"/>
    <cellStyle name="Percent 6 4 2 2 2 5 2" xfId="44531" xr:uid="{00000000-0005-0000-0000-000031AE0000}"/>
    <cellStyle name="Percent 6 4 2 2 2 5 3" xfId="44532" xr:uid="{00000000-0005-0000-0000-000032AE0000}"/>
    <cellStyle name="Percent 6 4 2 2 2 5 4" xfId="44533" xr:uid="{00000000-0005-0000-0000-000033AE0000}"/>
    <cellStyle name="Percent 6 4 2 2 2 6" xfId="44534" xr:uid="{00000000-0005-0000-0000-000034AE0000}"/>
    <cellStyle name="Percent 6 4 2 2 2 7" xfId="44535" xr:uid="{00000000-0005-0000-0000-000035AE0000}"/>
    <cellStyle name="Percent 6 4 2 2 2 8" xfId="44536" xr:uid="{00000000-0005-0000-0000-000036AE0000}"/>
    <cellStyle name="Percent 6 4 2 2 3" xfId="44537" xr:uid="{00000000-0005-0000-0000-000037AE0000}"/>
    <cellStyle name="Percent 6 4 2 2 3 2" xfId="44538" xr:uid="{00000000-0005-0000-0000-000038AE0000}"/>
    <cellStyle name="Percent 6 4 2 2 3 2 2" xfId="44539" xr:uid="{00000000-0005-0000-0000-000039AE0000}"/>
    <cellStyle name="Percent 6 4 2 2 3 2 2 2" xfId="44540" xr:uid="{00000000-0005-0000-0000-00003AAE0000}"/>
    <cellStyle name="Percent 6 4 2 2 3 2 2 3" xfId="44541" xr:uid="{00000000-0005-0000-0000-00003BAE0000}"/>
    <cellStyle name="Percent 6 4 2 2 3 2 2 4" xfId="44542" xr:uid="{00000000-0005-0000-0000-00003CAE0000}"/>
    <cellStyle name="Percent 6 4 2 2 3 2 3" xfId="44543" xr:uid="{00000000-0005-0000-0000-00003DAE0000}"/>
    <cellStyle name="Percent 6 4 2 2 3 2 3 2" xfId="44544" xr:uid="{00000000-0005-0000-0000-00003EAE0000}"/>
    <cellStyle name="Percent 6 4 2 2 3 2 3 3" xfId="44545" xr:uid="{00000000-0005-0000-0000-00003FAE0000}"/>
    <cellStyle name="Percent 6 4 2 2 3 2 3 4" xfId="44546" xr:uid="{00000000-0005-0000-0000-000040AE0000}"/>
    <cellStyle name="Percent 6 4 2 2 3 2 4" xfId="44547" xr:uid="{00000000-0005-0000-0000-000041AE0000}"/>
    <cellStyle name="Percent 6 4 2 2 3 2 5" xfId="44548" xr:uid="{00000000-0005-0000-0000-000042AE0000}"/>
    <cellStyle name="Percent 6 4 2 2 3 2 6" xfId="44549" xr:uid="{00000000-0005-0000-0000-000043AE0000}"/>
    <cellStyle name="Percent 6 4 2 2 3 3" xfId="44550" xr:uid="{00000000-0005-0000-0000-000044AE0000}"/>
    <cellStyle name="Percent 6 4 2 2 3 3 2" xfId="44551" xr:uid="{00000000-0005-0000-0000-000045AE0000}"/>
    <cellStyle name="Percent 6 4 2 2 3 3 2 2" xfId="44552" xr:uid="{00000000-0005-0000-0000-000046AE0000}"/>
    <cellStyle name="Percent 6 4 2 2 3 3 2 3" xfId="44553" xr:uid="{00000000-0005-0000-0000-000047AE0000}"/>
    <cellStyle name="Percent 6 4 2 2 3 3 2 4" xfId="44554" xr:uid="{00000000-0005-0000-0000-000048AE0000}"/>
    <cellStyle name="Percent 6 4 2 2 3 3 3" xfId="44555" xr:uid="{00000000-0005-0000-0000-000049AE0000}"/>
    <cellStyle name="Percent 6 4 2 2 3 3 3 2" xfId="44556" xr:uid="{00000000-0005-0000-0000-00004AAE0000}"/>
    <cellStyle name="Percent 6 4 2 2 3 3 3 3" xfId="44557" xr:uid="{00000000-0005-0000-0000-00004BAE0000}"/>
    <cellStyle name="Percent 6 4 2 2 3 3 3 4" xfId="44558" xr:uid="{00000000-0005-0000-0000-00004CAE0000}"/>
    <cellStyle name="Percent 6 4 2 2 3 3 4" xfId="44559" xr:uid="{00000000-0005-0000-0000-00004DAE0000}"/>
    <cellStyle name="Percent 6 4 2 2 3 3 5" xfId="44560" xr:uid="{00000000-0005-0000-0000-00004EAE0000}"/>
    <cellStyle name="Percent 6 4 2 2 3 3 6" xfId="44561" xr:uid="{00000000-0005-0000-0000-00004FAE0000}"/>
    <cellStyle name="Percent 6 4 2 2 3 4" xfId="44562" xr:uid="{00000000-0005-0000-0000-000050AE0000}"/>
    <cellStyle name="Percent 6 4 2 2 3 4 2" xfId="44563" xr:uid="{00000000-0005-0000-0000-000051AE0000}"/>
    <cellStyle name="Percent 6 4 2 2 3 4 3" xfId="44564" xr:uid="{00000000-0005-0000-0000-000052AE0000}"/>
    <cellStyle name="Percent 6 4 2 2 3 4 4" xfId="44565" xr:uid="{00000000-0005-0000-0000-000053AE0000}"/>
    <cellStyle name="Percent 6 4 2 2 3 5" xfId="44566" xr:uid="{00000000-0005-0000-0000-000054AE0000}"/>
    <cellStyle name="Percent 6 4 2 2 3 5 2" xfId="44567" xr:uid="{00000000-0005-0000-0000-000055AE0000}"/>
    <cellStyle name="Percent 6 4 2 2 3 5 3" xfId="44568" xr:uid="{00000000-0005-0000-0000-000056AE0000}"/>
    <cellStyle name="Percent 6 4 2 2 3 5 4" xfId="44569" xr:uid="{00000000-0005-0000-0000-000057AE0000}"/>
    <cellStyle name="Percent 6 4 2 2 3 6" xfId="44570" xr:uid="{00000000-0005-0000-0000-000058AE0000}"/>
    <cellStyle name="Percent 6 4 2 2 3 7" xfId="44571" xr:uid="{00000000-0005-0000-0000-000059AE0000}"/>
    <cellStyle name="Percent 6 4 2 2 3 8" xfId="44572" xr:uid="{00000000-0005-0000-0000-00005AAE0000}"/>
    <cellStyle name="Percent 6 4 2 2 4" xfId="44573" xr:uid="{00000000-0005-0000-0000-00005BAE0000}"/>
    <cellStyle name="Percent 6 4 2 2 4 2" xfId="44574" xr:uid="{00000000-0005-0000-0000-00005CAE0000}"/>
    <cellStyle name="Percent 6 4 2 2 4 2 2" xfId="44575" xr:uid="{00000000-0005-0000-0000-00005DAE0000}"/>
    <cellStyle name="Percent 6 4 2 2 4 2 3" xfId="44576" xr:uid="{00000000-0005-0000-0000-00005EAE0000}"/>
    <cellStyle name="Percent 6 4 2 2 4 2 4" xfId="44577" xr:uid="{00000000-0005-0000-0000-00005FAE0000}"/>
    <cellStyle name="Percent 6 4 2 2 4 3" xfId="44578" xr:uid="{00000000-0005-0000-0000-000060AE0000}"/>
    <cellStyle name="Percent 6 4 2 2 4 3 2" xfId="44579" xr:uid="{00000000-0005-0000-0000-000061AE0000}"/>
    <cellStyle name="Percent 6 4 2 2 4 3 3" xfId="44580" xr:uid="{00000000-0005-0000-0000-000062AE0000}"/>
    <cellStyle name="Percent 6 4 2 2 4 3 4" xfId="44581" xr:uid="{00000000-0005-0000-0000-000063AE0000}"/>
    <cellStyle name="Percent 6 4 2 2 4 4" xfId="44582" xr:uid="{00000000-0005-0000-0000-000064AE0000}"/>
    <cellStyle name="Percent 6 4 2 2 4 5" xfId="44583" xr:uid="{00000000-0005-0000-0000-000065AE0000}"/>
    <cellStyle name="Percent 6 4 2 2 4 6" xfId="44584" xr:uid="{00000000-0005-0000-0000-000066AE0000}"/>
    <cellStyle name="Percent 6 4 2 2 5" xfId="44585" xr:uid="{00000000-0005-0000-0000-000067AE0000}"/>
    <cellStyle name="Percent 6 4 2 2 5 2" xfId="44586" xr:uid="{00000000-0005-0000-0000-000068AE0000}"/>
    <cellStyle name="Percent 6 4 2 2 5 2 2" xfId="44587" xr:uid="{00000000-0005-0000-0000-000069AE0000}"/>
    <cellStyle name="Percent 6 4 2 2 5 2 3" xfId="44588" xr:uid="{00000000-0005-0000-0000-00006AAE0000}"/>
    <cellStyle name="Percent 6 4 2 2 5 2 4" xfId="44589" xr:uid="{00000000-0005-0000-0000-00006BAE0000}"/>
    <cellStyle name="Percent 6 4 2 2 5 3" xfId="44590" xr:uid="{00000000-0005-0000-0000-00006CAE0000}"/>
    <cellStyle name="Percent 6 4 2 2 5 3 2" xfId="44591" xr:uid="{00000000-0005-0000-0000-00006DAE0000}"/>
    <cellStyle name="Percent 6 4 2 2 5 3 3" xfId="44592" xr:uid="{00000000-0005-0000-0000-00006EAE0000}"/>
    <cellStyle name="Percent 6 4 2 2 5 3 4" xfId="44593" xr:uid="{00000000-0005-0000-0000-00006FAE0000}"/>
    <cellStyle name="Percent 6 4 2 2 5 4" xfId="44594" xr:uid="{00000000-0005-0000-0000-000070AE0000}"/>
    <cellStyle name="Percent 6 4 2 2 5 5" xfId="44595" xr:uid="{00000000-0005-0000-0000-000071AE0000}"/>
    <cellStyle name="Percent 6 4 2 2 5 6" xfId="44596" xr:uid="{00000000-0005-0000-0000-000072AE0000}"/>
    <cellStyle name="Percent 6 4 2 2 6" xfId="44597" xr:uid="{00000000-0005-0000-0000-000073AE0000}"/>
    <cellStyle name="Percent 6 4 2 2 6 2" xfId="44598" xr:uid="{00000000-0005-0000-0000-000074AE0000}"/>
    <cellStyle name="Percent 6 4 2 2 6 3" xfId="44599" xr:uid="{00000000-0005-0000-0000-000075AE0000}"/>
    <cellStyle name="Percent 6 4 2 2 6 4" xfId="44600" xr:uid="{00000000-0005-0000-0000-000076AE0000}"/>
    <cellStyle name="Percent 6 4 2 2 7" xfId="44601" xr:uid="{00000000-0005-0000-0000-000077AE0000}"/>
    <cellStyle name="Percent 6 4 2 2 7 2" xfId="44602" xr:uid="{00000000-0005-0000-0000-000078AE0000}"/>
    <cellStyle name="Percent 6 4 2 2 7 3" xfId="44603" xr:uid="{00000000-0005-0000-0000-000079AE0000}"/>
    <cellStyle name="Percent 6 4 2 2 7 4" xfId="44604" xr:uid="{00000000-0005-0000-0000-00007AAE0000}"/>
    <cellStyle name="Percent 6 4 2 2 8" xfId="44605" xr:uid="{00000000-0005-0000-0000-00007BAE0000}"/>
    <cellStyle name="Percent 6 4 2 2 9" xfId="44606" xr:uid="{00000000-0005-0000-0000-00007CAE0000}"/>
    <cellStyle name="Percent 6 4 2 3" xfId="44607" xr:uid="{00000000-0005-0000-0000-00007DAE0000}"/>
    <cellStyle name="Percent 6 4 2 3 2" xfId="44608" xr:uid="{00000000-0005-0000-0000-00007EAE0000}"/>
    <cellStyle name="Percent 6 4 2 3 2 2" xfId="44609" xr:uid="{00000000-0005-0000-0000-00007FAE0000}"/>
    <cellStyle name="Percent 6 4 2 3 2 2 2" xfId="44610" xr:uid="{00000000-0005-0000-0000-000080AE0000}"/>
    <cellStyle name="Percent 6 4 2 3 2 2 3" xfId="44611" xr:uid="{00000000-0005-0000-0000-000081AE0000}"/>
    <cellStyle name="Percent 6 4 2 3 2 2 4" xfId="44612" xr:uid="{00000000-0005-0000-0000-000082AE0000}"/>
    <cellStyle name="Percent 6 4 2 3 2 3" xfId="44613" xr:uid="{00000000-0005-0000-0000-000083AE0000}"/>
    <cellStyle name="Percent 6 4 2 3 2 3 2" xfId="44614" xr:uid="{00000000-0005-0000-0000-000084AE0000}"/>
    <cellStyle name="Percent 6 4 2 3 2 3 3" xfId="44615" xr:uid="{00000000-0005-0000-0000-000085AE0000}"/>
    <cellStyle name="Percent 6 4 2 3 2 3 4" xfId="44616" xr:uid="{00000000-0005-0000-0000-000086AE0000}"/>
    <cellStyle name="Percent 6 4 2 3 2 4" xfId="44617" xr:uid="{00000000-0005-0000-0000-000087AE0000}"/>
    <cellStyle name="Percent 6 4 2 3 2 5" xfId="44618" xr:uid="{00000000-0005-0000-0000-000088AE0000}"/>
    <cellStyle name="Percent 6 4 2 3 2 6" xfId="44619" xr:uid="{00000000-0005-0000-0000-000089AE0000}"/>
    <cellStyle name="Percent 6 4 2 3 3" xfId="44620" xr:uid="{00000000-0005-0000-0000-00008AAE0000}"/>
    <cellStyle name="Percent 6 4 2 3 3 2" xfId="44621" xr:uid="{00000000-0005-0000-0000-00008BAE0000}"/>
    <cellStyle name="Percent 6 4 2 3 3 2 2" xfId="44622" xr:uid="{00000000-0005-0000-0000-00008CAE0000}"/>
    <cellStyle name="Percent 6 4 2 3 3 2 3" xfId="44623" xr:uid="{00000000-0005-0000-0000-00008DAE0000}"/>
    <cellStyle name="Percent 6 4 2 3 3 2 4" xfId="44624" xr:uid="{00000000-0005-0000-0000-00008EAE0000}"/>
    <cellStyle name="Percent 6 4 2 3 3 3" xfId="44625" xr:uid="{00000000-0005-0000-0000-00008FAE0000}"/>
    <cellStyle name="Percent 6 4 2 3 3 3 2" xfId="44626" xr:uid="{00000000-0005-0000-0000-000090AE0000}"/>
    <cellStyle name="Percent 6 4 2 3 3 3 3" xfId="44627" xr:uid="{00000000-0005-0000-0000-000091AE0000}"/>
    <cellStyle name="Percent 6 4 2 3 3 3 4" xfId="44628" xr:uid="{00000000-0005-0000-0000-000092AE0000}"/>
    <cellStyle name="Percent 6 4 2 3 3 4" xfId="44629" xr:uid="{00000000-0005-0000-0000-000093AE0000}"/>
    <cellStyle name="Percent 6 4 2 3 3 5" xfId="44630" xr:uid="{00000000-0005-0000-0000-000094AE0000}"/>
    <cellStyle name="Percent 6 4 2 3 3 6" xfId="44631" xr:uid="{00000000-0005-0000-0000-000095AE0000}"/>
    <cellStyle name="Percent 6 4 2 3 4" xfId="44632" xr:uid="{00000000-0005-0000-0000-000096AE0000}"/>
    <cellStyle name="Percent 6 4 2 3 4 2" xfId="44633" xr:uid="{00000000-0005-0000-0000-000097AE0000}"/>
    <cellStyle name="Percent 6 4 2 3 4 3" xfId="44634" xr:uid="{00000000-0005-0000-0000-000098AE0000}"/>
    <cellStyle name="Percent 6 4 2 3 4 4" xfId="44635" xr:uid="{00000000-0005-0000-0000-000099AE0000}"/>
    <cellStyle name="Percent 6 4 2 3 5" xfId="44636" xr:uid="{00000000-0005-0000-0000-00009AAE0000}"/>
    <cellStyle name="Percent 6 4 2 3 5 2" xfId="44637" xr:uid="{00000000-0005-0000-0000-00009BAE0000}"/>
    <cellStyle name="Percent 6 4 2 3 5 3" xfId="44638" xr:uid="{00000000-0005-0000-0000-00009CAE0000}"/>
    <cellStyle name="Percent 6 4 2 3 5 4" xfId="44639" xr:uid="{00000000-0005-0000-0000-00009DAE0000}"/>
    <cellStyle name="Percent 6 4 2 3 6" xfId="44640" xr:uid="{00000000-0005-0000-0000-00009EAE0000}"/>
    <cellStyle name="Percent 6 4 2 3 7" xfId="44641" xr:uid="{00000000-0005-0000-0000-00009FAE0000}"/>
    <cellStyle name="Percent 6 4 2 3 8" xfId="44642" xr:uid="{00000000-0005-0000-0000-0000A0AE0000}"/>
    <cellStyle name="Percent 6 4 2 4" xfId="44643" xr:uid="{00000000-0005-0000-0000-0000A1AE0000}"/>
    <cellStyle name="Percent 6 4 2 4 2" xfId="44644" xr:uid="{00000000-0005-0000-0000-0000A2AE0000}"/>
    <cellStyle name="Percent 6 4 2 4 2 2" xfId="44645" xr:uid="{00000000-0005-0000-0000-0000A3AE0000}"/>
    <cellStyle name="Percent 6 4 2 4 2 2 2" xfId="44646" xr:uid="{00000000-0005-0000-0000-0000A4AE0000}"/>
    <cellStyle name="Percent 6 4 2 4 2 2 3" xfId="44647" xr:uid="{00000000-0005-0000-0000-0000A5AE0000}"/>
    <cellStyle name="Percent 6 4 2 4 2 2 4" xfId="44648" xr:uid="{00000000-0005-0000-0000-0000A6AE0000}"/>
    <cellStyle name="Percent 6 4 2 4 2 3" xfId="44649" xr:uid="{00000000-0005-0000-0000-0000A7AE0000}"/>
    <cellStyle name="Percent 6 4 2 4 2 3 2" xfId="44650" xr:uid="{00000000-0005-0000-0000-0000A8AE0000}"/>
    <cellStyle name="Percent 6 4 2 4 2 3 3" xfId="44651" xr:uid="{00000000-0005-0000-0000-0000A9AE0000}"/>
    <cellStyle name="Percent 6 4 2 4 2 3 4" xfId="44652" xr:uid="{00000000-0005-0000-0000-0000AAAE0000}"/>
    <cellStyle name="Percent 6 4 2 4 2 4" xfId="44653" xr:uid="{00000000-0005-0000-0000-0000ABAE0000}"/>
    <cellStyle name="Percent 6 4 2 4 2 5" xfId="44654" xr:uid="{00000000-0005-0000-0000-0000ACAE0000}"/>
    <cellStyle name="Percent 6 4 2 4 2 6" xfId="44655" xr:uid="{00000000-0005-0000-0000-0000ADAE0000}"/>
    <cellStyle name="Percent 6 4 2 4 3" xfId="44656" xr:uid="{00000000-0005-0000-0000-0000AEAE0000}"/>
    <cellStyle name="Percent 6 4 2 4 3 2" xfId="44657" xr:uid="{00000000-0005-0000-0000-0000AFAE0000}"/>
    <cellStyle name="Percent 6 4 2 4 3 2 2" xfId="44658" xr:uid="{00000000-0005-0000-0000-0000B0AE0000}"/>
    <cellStyle name="Percent 6 4 2 4 3 2 3" xfId="44659" xr:uid="{00000000-0005-0000-0000-0000B1AE0000}"/>
    <cellStyle name="Percent 6 4 2 4 3 2 4" xfId="44660" xr:uid="{00000000-0005-0000-0000-0000B2AE0000}"/>
    <cellStyle name="Percent 6 4 2 4 3 3" xfId="44661" xr:uid="{00000000-0005-0000-0000-0000B3AE0000}"/>
    <cellStyle name="Percent 6 4 2 4 3 3 2" xfId="44662" xr:uid="{00000000-0005-0000-0000-0000B4AE0000}"/>
    <cellStyle name="Percent 6 4 2 4 3 3 3" xfId="44663" xr:uid="{00000000-0005-0000-0000-0000B5AE0000}"/>
    <cellStyle name="Percent 6 4 2 4 3 3 4" xfId="44664" xr:uid="{00000000-0005-0000-0000-0000B6AE0000}"/>
    <cellStyle name="Percent 6 4 2 4 3 4" xfId="44665" xr:uid="{00000000-0005-0000-0000-0000B7AE0000}"/>
    <cellStyle name="Percent 6 4 2 4 3 5" xfId="44666" xr:uid="{00000000-0005-0000-0000-0000B8AE0000}"/>
    <cellStyle name="Percent 6 4 2 4 3 6" xfId="44667" xr:uid="{00000000-0005-0000-0000-0000B9AE0000}"/>
    <cellStyle name="Percent 6 4 2 4 4" xfId="44668" xr:uid="{00000000-0005-0000-0000-0000BAAE0000}"/>
    <cellStyle name="Percent 6 4 2 4 4 2" xfId="44669" xr:uid="{00000000-0005-0000-0000-0000BBAE0000}"/>
    <cellStyle name="Percent 6 4 2 4 4 3" xfId="44670" xr:uid="{00000000-0005-0000-0000-0000BCAE0000}"/>
    <cellStyle name="Percent 6 4 2 4 4 4" xfId="44671" xr:uid="{00000000-0005-0000-0000-0000BDAE0000}"/>
    <cellStyle name="Percent 6 4 2 4 5" xfId="44672" xr:uid="{00000000-0005-0000-0000-0000BEAE0000}"/>
    <cellStyle name="Percent 6 4 2 4 5 2" xfId="44673" xr:uid="{00000000-0005-0000-0000-0000BFAE0000}"/>
    <cellStyle name="Percent 6 4 2 4 5 3" xfId="44674" xr:uid="{00000000-0005-0000-0000-0000C0AE0000}"/>
    <cellStyle name="Percent 6 4 2 4 5 4" xfId="44675" xr:uid="{00000000-0005-0000-0000-0000C1AE0000}"/>
    <cellStyle name="Percent 6 4 2 4 6" xfId="44676" xr:uid="{00000000-0005-0000-0000-0000C2AE0000}"/>
    <cellStyle name="Percent 6 4 2 4 7" xfId="44677" xr:uid="{00000000-0005-0000-0000-0000C3AE0000}"/>
    <cellStyle name="Percent 6 4 2 4 8" xfId="44678" xr:uid="{00000000-0005-0000-0000-0000C4AE0000}"/>
    <cellStyle name="Percent 6 4 2 5" xfId="44679" xr:uid="{00000000-0005-0000-0000-0000C5AE0000}"/>
    <cellStyle name="Percent 6 4 2 5 2" xfId="44680" xr:uid="{00000000-0005-0000-0000-0000C6AE0000}"/>
    <cellStyle name="Percent 6 4 2 5 2 2" xfId="44681" xr:uid="{00000000-0005-0000-0000-0000C7AE0000}"/>
    <cellStyle name="Percent 6 4 2 5 2 2 2" xfId="44682" xr:uid="{00000000-0005-0000-0000-0000C8AE0000}"/>
    <cellStyle name="Percent 6 4 2 5 2 2 3" xfId="44683" xr:uid="{00000000-0005-0000-0000-0000C9AE0000}"/>
    <cellStyle name="Percent 6 4 2 5 2 2 4" xfId="44684" xr:uid="{00000000-0005-0000-0000-0000CAAE0000}"/>
    <cellStyle name="Percent 6 4 2 5 2 3" xfId="44685" xr:uid="{00000000-0005-0000-0000-0000CBAE0000}"/>
    <cellStyle name="Percent 6 4 2 5 2 3 2" xfId="44686" xr:uid="{00000000-0005-0000-0000-0000CCAE0000}"/>
    <cellStyle name="Percent 6 4 2 5 2 3 3" xfId="44687" xr:uid="{00000000-0005-0000-0000-0000CDAE0000}"/>
    <cellStyle name="Percent 6 4 2 5 2 3 4" xfId="44688" xr:uid="{00000000-0005-0000-0000-0000CEAE0000}"/>
    <cellStyle name="Percent 6 4 2 5 2 4" xfId="44689" xr:uid="{00000000-0005-0000-0000-0000CFAE0000}"/>
    <cellStyle name="Percent 6 4 2 5 2 5" xfId="44690" xr:uid="{00000000-0005-0000-0000-0000D0AE0000}"/>
    <cellStyle name="Percent 6 4 2 5 2 6" xfId="44691" xr:uid="{00000000-0005-0000-0000-0000D1AE0000}"/>
    <cellStyle name="Percent 6 4 2 5 3" xfId="44692" xr:uid="{00000000-0005-0000-0000-0000D2AE0000}"/>
    <cellStyle name="Percent 6 4 2 5 3 2" xfId="44693" xr:uid="{00000000-0005-0000-0000-0000D3AE0000}"/>
    <cellStyle name="Percent 6 4 2 5 3 2 2" xfId="44694" xr:uid="{00000000-0005-0000-0000-0000D4AE0000}"/>
    <cellStyle name="Percent 6 4 2 5 3 2 3" xfId="44695" xr:uid="{00000000-0005-0000-0000-0000D5AE0000}"/>
    <cellStyle name="Percent 6 4 2 5 3 2 4" xfId="44696" xr:uid="{00000000-0005-0000-0000-0000D6AE0000}"/>
    <cellStyle name="Percent 6 4 2 5 3 3" xfId="44697" xr:uid="{00000000-0005-0000-0000-0000D7AE0000}"/>
    <cellStyle name="Percent 6 4 2 5 3 3 2" xfId="44698" xr:uid="{00000000-0005-0000-0000-0000D8AE0000}"/>
    <cellStyle name="Percent 6 4 2 5 3 3 3" xfId="44699" xr:uid="{00000000-0005-0000-0000-0000D9AE0000}"/>
    <cellStyle name="Percent 6 4 2 5 3 3 4" xfId="44700" xr:uid="{00000000-0005-0000-0000-0000DAAE0000}"/>
    <cellStyle name="Percent 6 4 2 5 3 4" xfId="44701" xr:uid="{00000000-0005-0000-0000-0000DBAE0000}"/>
    <cellStyle name="Percent 6 4 2 5 3 5" xfId="44702" xr:uid="{00000000-0005-0000-0000-0000DCAE0000}"/>
    <cellStyle name="Percent 6 4 2 5 3 6" xfId="44703" xr:uid="{00000000-0005-0000-0000-0000DDAE0000}"/>
    <cellStyle name="Percent 6 4 2 5 4" xfId="44704" xr:uid="{00000000-0005-0000-0000-0000DEAE0000}"/>
    <cellStyle name="Percent 6 4 2 5 4 2" xfId="44705" xr:uid="{00000000-0005-0000-0000-0000DFAE0000}"/>
    <cellStyle name="Percent 6 4 2 5 4 3" xfId="44706" xr:uid="{00000000-0005-0000-0000-0000E0AE0000}"/>
    <cellStyle name="Percent 6 4 2 5 4 4" xfId="44707" xr:uid="{00000000-0005-0000-0000-0000E1AE0000}"/>
    <cellStyle name="Percent 6 4 2 5 5" xfId="44708" xr:uid="{00000000-0005-0000-0000-0000E2AE0000}"/>
    <cellStyle name="Percent 6 4 2 5 5 2" xfId="44709" xr:uid="{00000000-0005-0000-0000-0000E3AE0000}"/>
    <cellStyle name="Percent 6 4 2 5 5 3" xfId="44710" xr:uid="{00000000-0005-0000-0000-0000E4AE0000}"/>
    <cellStyle name="Percent 6 4 2 5 5 4" xfId="44711" xr:uid="{00000000-0005-0000-0000-0000E5AE0000}"/>
    <cellStyle name="Percent 6 4 2 5 6" xfId="44712" xr:uid="{00000000-0005-0000-0000-0000E6AE0000}"/>
    <cellStyle name="Percent 6 4 2 5 7" xfId="44713" xr:uid="{00000000-0005-0000-0000-0000E7AE0000}"/>
    <cellStyle name="Percent 6 4 2 5 8" xfId="44714" xr:uid="{00000000-0005-0000-0000-0000E8AE0000}"/>
    <cellStyle name="Percent 6 4 2 6" xfId="44715" xr:uid="{00000000-0005-0000-0000-0000E9AE0000}"/>
    <cellStyle name="Percent 6 4 2 6 2" xfId="44716" xr:uid="{00000000-0005-0000-0000-0000EAAE0000}"/>
    <cellStyle name="Percent 6 4 2 6 2 2" xfId="44717" xr:uid="{00000000-0005-0000-0000-0000EBAE0000}"/>
    <cellStyle name="Percent 6 4 2 6 2 3" xfId="44718" xr:uid="{00000000-0005-0000-0000-0000ECAE0000}"/>
    <cellStyle name="Percent 6 4 2 6 2 4" xfId="44719" xr:uid="{00000000-0005-0000-0000-0000EDAE0000}"/>
    <cellStyle name="Percent 6 4 2 6 3" xfId="44720" xr:uid="{00000000-0005-0000-0000-0000EEAE0000}"/>
    <cellStyle name="Percent 6 4 2 6 3 2" xfId="44721" xr:uid="{00000000-0005-0000-0000-0000EFAE0000}"/>
    <cellStyle name="Percent 6 4 2 6 3 3" xfId="44722" xr:uid="{00000000-0005-0000-0000-0000F0AE0000}"/>
    <cellStyle name="Percent 6 4 2 6 3 4" xfId="44723" xr:uid="{00000000-0005-0000-0000-0000F1AE0000}"/>
    <cellStyle name="Percent 6 4 2 6 4" xfId="44724" xr:uid="{00000000-0005-0000-0000-0000F2AE0000}"/>
    <cellStyle name="Percent 6 4 2 6 5" xfId="44725" xr:uid="{00000000-0005-0000-0000-0000F3AE0000}"/>
    <cellStyle name="Percent 6 4 2 6 6" xfId="44726" xr:uid="{00000000-0005-0000-0000-0000F4AE0000}"/>
    <cellStyle name="Percent 6 4 2 7" xfId="44727" xr:uid="{00000000-0005-0000-0000-0000F5AE0000}"/>
    <cellStyle name="Percent 6 4 2 7 2" xfId="44728" xr:uid="{00000000-0005-0000-0000-0000F6AE0000}"/>
    <cellStyle name="Percent 6 4 2 7 2 2" xfId="44729" xr:uid="{00000000-0005-0000-0000-0000F7AE0000}"/>
    <cellStyle name="Percent 6 4 2 7 2 3" xfId="44730" xr:uid="{00000000-0005-0000-0000-0000F8AE0000}"/>
    <cellStyle name="Percent 6 4 2 7 2 4" xfId="44731" xr:uid="{00000000-0005-0000-0000-0000F9AE0000}"/>
    <cellStyle name="Percent 6 4 2 7 3" xfId="44732" xr:uid="{00000000-0005-0000-0000-0000FAAE0000}"/>
    <cellStyle name="Percent 6 4 2 7 3 2" xfId="44733" xr:uid="{00000000-0005-0000-0000-0000FBAE0000}"/>
    <cellStyle name="Percent 6 4 2 7 3 3" xfId="44734" xr:uid="{00000000-0005-0000-0000-0000FCAE0000}"/>
    <cellStyle name="Percent 6 4 2 7 3 4" xfId="44735" xr:uid="{00000000-0005-0000-0000-0000FDAE0000}"/>
    <cellStyle name="Percent 6 4 2 7 4" xfId="44736" xr:uid="{00000000-0005-0000-0000-0000FEAE0000}"/>
    <cellStyle name="Percent 6 4 2 7 5" xfId="44737" xr:uid="{00000000-0005-0000-0000-0000FFAE0000}"/>
    <cellStyle name="Percent 6 4 2 7 6" xfId="44738" xr:uid="{00000000-0005-0000-0000-000000AF0000}"/>
    <cellStyle name="Percent 6 4 2 8" xfId="44739" xr:uid="{00000000-0005-0000-0000-000001AF0000}"/>
    <cellStyle name="Percent 6 4 2 8 2" xfId="44740" xr:uid="{00000000-0005-0000-0000-000002AF0000}"/>
    <cellStyle name="Percent 6 4 2 8 3" xfId="44741" xr:uid="{00000000-0005-0000-0000-000003AF0000}"/>
    <cellStyle name="Percent 6 4 2 8 4" xfId="44742" xr:uid="{00000000-0005-0000-0000-000004AF0000}"/>
    <cellStyle name="Percent 6 4 2 9" xfId="44743" xr:uid="{00000000-0005-0000-0000-000005AF0000}"/>
    <cellStyle name="Percent 6 4 2 9 2" xfId="44744" xr:uid="{00000000-0005-0000-0000-000006AF0000}"/>
    <cellStyle name="Percent 6 4 2 9 3" xfId="44745" xr:uid="{00000000-0005-0000-0000-000007AF0000}"/>
    <cellStyle name="Percent 6 4 2 9 4" xfId="44746" xr:uid="{00000000-0005-0000-0000-000008AF0000}"/>
    <cellStyle name="Percent 6 4 2 9 5" xfId="44747" xr:uid="{00000000-0005-0000-0000-000009AF0000}"/>
    <cellStyle name="Percent 6 4 3" xfId="44748" xr:uid="{00000000-0005-0000-0000-00000AAF0000}"/>
    <cellStyle name="Percent 6 4 3 10" xfId="44749" xr:uid="{00000000-0005-0000-0000-00000BAF0000}"/>
    <cellStyle name="Percent 6 4 3 2" xfId="44750" xr:uid="{00000000-0005-0000-0000-00000CAF0000}"/>
    <cellStyle name="Percent 6 4 3 2 2" xfId="44751" xr:uid="{00000000-0005-0000-0000-00000DAF0000}"/>
    <cellStyle name="Percent 6 4 3 2 2 2" xfId="44752" xr:uid="{00000000-0005-0000-0000-00000EAF0000}"/>
    <cellStyle name="Percent 6 4 3 2 2 2 2" xfId="44753" xr:uid="{00000000-0005-0000-0000-00000FAF0000}"/>
    <cellStyle name="Percent 6 4 3 2 2 2 3" xfId="44754" xr:uid="{00000000-0005-0000-0000-000010AF0000}"/>
    <cellStyle name="Percent 6 4 3 2 2 2 4" xfId="44755" xr:uid="{00000000-0005-0000-0000-000011AF0000}"/>
    <cellStyle name="Percent 6 4 3 2 2 3" xfId="44756" xr:uid="{00000000-0005-0000-0000-000012AF0000}"/>
    <cellStyle name="Percent 6 4 3 2 2 3 2" xfId="44757" xr:uid="{00000000-0005-0000-0000-000013AF0000}"/>
    <cellStyle name="Percent 6 4 3 2 2 3 3" xfId="44758" xr:uid="{00000000-0005-0000-0000-000014AF0000}"/>
    <cellStyle name="Percent 6 4 3 2 2 3 4" xfId="44759" xr:uid="{00000000-0005-0000-0000-000015AF0000}"/>
    <cellStyle name="Percent 6 4 3 2 2 4" xfId="44760" xr:uid="{00000000-0005-0000-0000-000016AF0000}"/>
    <cellStyle name="Percent 6 4 3 2 2 5" xfId="44761" xr:uid="{00000000-0005-0000-0000-000017AF0000}"/>
    <cellStyle name="Percent 6 4 3 2 2 6" xfId="44762" xr:uid="{00000000-0005-0000-0000-000018AF0000}"/>
    <cellStyle name="Percent 6 4 3 2 3" xfId="44763" xr:uid="{00000000-0005-0000-0000-000019AF0000}"/>
    <cellStyle name="Percent 6 4 3 2 3 2" xfId="44764" xr:uid="{00000000-0005-0000-0000-00001AAF0000}"/>
    <cellStyle name="Percent 6 4 3 2 3 2 2" xfId="44765" xr:uid="{00000000-0005-0000-0000-00001BAF0000}"/>
    <cellStyle name="Percent 6 4 3 2 3 2 3" xfId="44766" xr:uid="{00000000-0005-0000-0000-00001CAF0000}"/>
    <cellStyle name="Percent 6 4 3 2 3 2 4" xfId="44767" xr:uid="{00000000-0005-0000-0000-00001DAF0000}"/>
    <cellStyle name="Percent 6 4 3 2 3 3" xfId="44768" xr:uid="{00000000-0005-0000-0000-00001EAF0000}"/>
    <cellStyle name="Percent 6 4 3 2 3 3 2" xfId="44769" xr:uid="{00000000-0005-0000-0000-00001FAF0000}"/>
    <cellStyle name="Percent 6 4 3 2 3 3 3" xfId="44770" xr:uid="{00000000-0005-0000-0000-000020AF0000}"/>
    <cellStyle name="Percent 6 4 3 2 3 3 4" xfId="44771" xr:uid="{00000000-0005-0000-0000-000021AF0000}"/>
    <cellStyle name="Percent 6 4 3 2 3 4" xfId="44772" xr:uid="{00000000-0005-0000-0000-000022AF0000}"/>
    <cellStyle name="Percent 6 4 3 2 3 5" xfId="44773" xr:uid="{00000000-0005-0000-0000-000023AF0000}"/>
    <cellStyle name="Percent 6 4 3 2 3 6" xfId="44774" xr:uid="{00000000-0005-0000-0000-000024AF0000}"/>
    <cellStyle name="Percent 6 4 3 2 4" xfId="44775" xr:uid="{00000000-0005-0000-0000-000025AF0000}"/>
    <cellStyle name="Percent 6 4 3 2 4 2" xfId="44776" xr:uid="{00000000-0005-0000-0000-000026AF0000}"/>
    <cellStyle name="Percent 6 4 3 2 4 3" xfId="44777" xr:uid="{00000000-0005-0000-0000-000027AF0000}"/>
    <cellStyle name="Percent 6 4 3 2 4 4" xfId="44778" xr:uid="{00000000-0005-0000-0000-000028AF0000}"/>
    <cellStyle name="Percent 6 4 3 2 5" xfId="44779" xr:uid="{00000000-0005-0000-0000-000029AF0000}"/>
    <cellStyle name="Percent 6 4 3 2 5 2" xfId="44780" xr:uid="{00000000-0005-0000-0000-00002AAF0000}"/>
    <cellStyle name="Percent 6 4 3 2 5 3" xfId="44781" xr:uid="{00000000-0005-0000-0000-00002BAF0000}"/>
    <cellStyle name="Percent 6 4 3 2 5 4" xfId="44782" xr:uid="{00000000-0005-0000-0000-00002CAF0000}"/>
    <cellStyle name="Percent 6 4 3 2 6" xfId="44783" xr:uid="{00000000-0005-0000-0000-00002DAF0000}"/>
    <cellStyle name="Percent 6 4 3 2 7" xfId="44784" xr:uid="{00000000-0005-0000-0000-00002EAF0000}"/>
    <cellStyle name="Percent 6 4 3 2 8" xfId="44785" xr:uid="{00000000-0005-0000-0000-00002FAF0000}"/>
    <cellStyle name="Percent 6 4 3 3" xfId="44786" xr:uid="{00000000-0005-0000-0000-000030AF0000}"/>
    <cellStyle name="Percent 6 4 3 3 2" xfId="44787" xr:uid="{00000000-0005-0000-0000-000031AF0000}"/>
    <cellStyle name="Percent 6 4 3 3 2 2" xfId="44788" xr:uid="{00000000-0005-0000-0000-000032AF0000}"/>
    <cellStyle name="Percent 6 4 3 3 2 2 2" xfId="44789" xr:uid="{00000000-0005-0000-0000-000033AF0000}"/>
    <cellStyle name="Percent 6 4 3 3 2 2 3" xfId="44790" xr:uid="{00000000-0005-0000-0000-000034AF0000}"/>
    <cellStyle name="Percent 6 4 3 3 2 2 4" xfId="44791" xr:uid="{00000000-0005-0000-0000-000035AF0000}"/>
    <cellStyle name="Percent 6 4 3 3 2 3" xfId="44792" xr:uid="{00000000-0005-0000-0000-000036AF0000}"/>
    <cellStyle name="Percent 6 4 3 3 2 3 2" xfId="44793" xr:uid="{00000000-0005-0000-0000-000037AF0000}"/>
    <cellStyle name="Percent 6 4 3 3 2 3 3" xfId="44794" xr:uid="{00000000-0005-0000-0000-000038AF0000}"/>
    <cellStyle name="Percent 6 4 3 3 2 3 4" xfId="44795" xr:uid="{00000000-0005-0000-0000-000039AF0000}"/>
    <cellStyle name="Percent 6 4 3 3 2 4" xfId="44796" xr:uid="{00000000-0005-0000-0000-00003AAF0000}"/>
    <cellStyle name="Percent 6 4 3 3 2 5" xfId="44797" xr:uid="{00000000-0005-0000-0000-00003BAF0000}"/>
    <cellStyle name="Percent 6 4 3 3 2 6" xfId="44798" xr:uid="{00000000-0005-0000-0000-00003CAF0000}"/>
    <cellStyle name="Percent 6 4 3 3 3" xfId="44799" xr:uid="{00000000-0005-0000-0000-00003DAF0000}"/>
    <cellStyle name="Percent 6 4 3 3 3 2" xfId="44800" xr:uid="{00000000-0005-0000-0000-00003EAF0000}"/>
    <cellStyle name="Percent 6 4 3 3 3 2 2" xfId="44801" xr:uid="{00000000-0005-0000-0000-00003FAF0000}"/>
    <cellStyle name="Percent 6 4 3 3 3 2 3" xfId="44802" xr:uid="{00000000-0005-0000-0000-000040AF0000}"/>
    <cellStyle name="Percent 6 4 3 3 3 2 4" xfId="44803" xr:uid="{00000000-0005-0000-0000-000041AF0000}"/>
    <cellStyle name="Percent 6 4 3 3 3 3" xfId="44804" xr:uid="{00000000-0005-0000-0000-000042AF0000}"/>
    <cellStyle name="Percent 6 4 3 3 3 3 2" xfId="44805" xr:uid="{00000000-0005-0000-0000-000043AF0000}"/>
    <cellStyle name="Percent 6 4 3 3 3 3 3" xfId="44806" xr:uid="{00000000-0005-0000-0000-000044AF0000}"/>
    <cellStyle name="Percent 6 4 3 3 3 3 4" xfId="44807" xr:uid="{00000000-0005-0000-0000-000045AF0000}"/>
    <cellStyle name="Percent 6 4 3 3 3 4" xfId="44808" xr:uid="{00000000-0005-0000-0000-000046AF0000}"/>
    <cellStyle name="Percent 6 4 3 3 3 5" xfId="44809" xr:uid="{00000000-0005-0000-0000-000047AF0000}"/>
    <cellStyle name="Percent 6 4 3 3 3 6" xfId="44810" xr:uid="{00000000-0005-0000-0000-000048AF0000}"/>
    <cellStyle name="Percent 6 4 3 3 4" xfId="44811" xr:uid="{00000000-0005-0000-0000-000049AF0000}"/>
    <cellStyle name="Percent 6 4 3 3 4 2" xfId="44812" xr:uid="{00000000-0005-0000-0000-00004AAF0000}"/>
    <cellStyle name="Percent 6 4 3 3 4 3" xfId="44813" xr:uid="{00000000-0005-0000-0000-00004BAF0000}"/>
    <cellStyle name="Percent 6 4 3 3 4 4" xfId="44814" xr:uid="{00000000-0005-0000-0000-00004CAF0000}"/>
    <cellStyle name="Percent 6 4 3 3 5" xfId="44815" xr:uid="{00000000-0005-0000-0000-00004DAF0000}"/>
    <cellStyle name="Percent 6 4 3 3 5 2" xfId="44816" xr:uid="{00000000-0005-0000-0000-00004EAF0000}"/>
    <cellStyle name="Percent 6 4 3 3 5 3" xfId="44817" xr:uid="{00000000-0005-0000-0000-00004FAF0000}"/>
    <cellStyle name="Percent 6 4 3 3 5 4" xfId="44818" xr:uid="{00000000-0005-0000-0000-000050AF0000}"/>
    <cellStyle name="Percent 6 4 3 3 6" xfId="44819" xr:uid="{00000000-0005-0000-0000-000051AF0000}"/>
    <cellStyle name="Percent 6 4 3 3 7" xfId="44820" xr:uid="{00000000-0005-0000-0000-000052AF0000}"/>
    <cellStyle name="Percent 6 4 3 3 8" xfId="44821" xr:uid="{00000000-0005-0000-0000-000053AF0000}"/>
    <cellStyle name="Percent 6 4 3 4" xfId="44822" xr:uid="{00000000-0005-0000-0000-000054AF0000}"/>
    <cellStyle name="Percent 6 4 3 4 2" xfId="44823" xr:uid="{00000000-0005-0000-0000-000055AF0000}"/>
    <cellStyle name="Percent 6 4 3 4 2 2" xfId="44824" xr:uid="{00000000-0005-0000-0000-000056AF0000}"/>
    <cellStyle name="Percent 6 4 3 4 2 3" xfId="44825" xr:uid="{00000000-0005-0000-0000-000057AF0000}"/>
    <cellStyle name="Percent 6 4 3 4 2 4" xfId="44826" xr:uid="{00000000-0005-0000-0000-000058AF0000}"/>
    <cellStyle name="Percent 6 4 3 4 3" xfId="44827" xr:uid="{00000000-0005-0000-0000-000059AF0000}"/>
    <cellStyle name="Percent 6 4 3 4 3 2" xfId="44828" xr:uid="{00000000-0005-0000-0000-00005AAF0000}"/>
    <cellStyle name="Percent 6 4 3 4 3 3" xfId="44829" xr:uid="{00000000-0005-0000-0000-00005BAF0000}"/>
    <cellStyle name="Percent 6 4 3 4 3 4" xfId="44830" xr:uid="{00000000-0005-0000-0000-00005CAF0000}"/>
    <cellStyle name="Percent 6 4 3 4 4" xfId="44831" xr:uid="{00000000-0005-0000-0000-00005DAF0000}"/>
    <cellStyle name="Percent 6 4 3 4 5" xfId="44832" xr:uid="{00000000-0005-0000-0000-00005EAF0000}"/>
    <cellStyle name="Percent 6 4 3 4 6" xfId="44833" xr:uid="{00000000-0005-0000-0000-00005FAF0000}"/>
    <cellStyle name="Percent 6 4 3 5" xfId="44834" xr:uid="{00000000-0005-0000-0000-000060AF0000}"/>
    <cellStyle name="Percent 6 4 3 5 2" xfId="44835" xr:uid="{00000000-0005-0000-0000-000061AF0000}"/>
    <cellStyle name="Percent 6 4 3 5 2 2" xfId="44836" xr:uid="{00000000-0005-0000-0000-000062AF0000}"/>
    <cellStyle name="Percent 6 4 3 5 2 3" xfId="44837" xr:uid="{00000000-0005-0000-0000-000063AF0000}"/>
    <cellStyle name="Percent 6 4 3 5 2 4" xfId="44838" xr:uid="{00000000-0005-0000-0000-000064AF0000}"/>
    <cellStyle name="Percent 6 4 3 5 3" xfId="44839" xr:uid="{00000000-0005-0000-0000-000065AF0000}"/>
    <cellStyle name="Percent 6 4 3 5 3 2" xfId="44840" xr:uid="{00000000-0005-0000-0000-000066AF0000}"/>
    <cellStyle name="Percent 6 4 3 5 3 3" xfId="44841" xr:uid="{00000000-0005-0000-0000-000067AF0000}"/>
    <cellStyle name="Percent 6 4 3 5 3 4" xfId="44842" xr:uid="{00000000-0005-0000-0000-000068AF0000}"/>
    <cellStyle name="Percent 6 4 3 5 4" xfId="44843" xr:uid="{00000000-0005-0000-0000-000069AF0000}"/>
    <cellStyle name="Percent 6 4 3 5 5" xfId="44844" xr:uid="{00000000-0005-0000-0000-00006AAF0000}"/>
    <cellStyle name="Percent 6 4 3 5 6" xfId="44845" xr:uid="{00000000-0005-0000-0000-00006BAF0000}"/>
    <cellStyle name="Percent 6 4 3 6" xfId="44846" xr:uid="{00000000-0005-0000-0000-00006CAF0000}"/>
    <cellStyle name="Percent 6 4 3 6 2" xfId="44847" xr:uid="{00000000-0005-0000-0000-00006DAF0000}"/>
    <cellStyle name="Percent 6 4 3 6 3" xfId="44848" xr:uid="{00000000-0005-0000-0000-00006EAF0000}"/>
    <cellStyle name="Percent 6 4 3 6 4" xfId="44849" xr:uid="{00000000-0005-0000-0000-00006FAF0000}"/>
    <cellStyle name="Percent 6 4 3 7" xfId="44850" xr:uid="{00000000-0005-0000-0000-000070AF0000}"/>
    <cellStyle name="Percent 6 4 3 7 2" xfId="44851" xr:uid="{00000000-0005-0000-0000-000071AF0000}"/>
    <cellStyle name="Percent 6 4 3 7 3" xfId="44852" xr:uid="{00000000-0005-0000-0000-000072AF0000}"/>
    <cellStyle name="Percent 6 4 3 7 4" xfId="44853" xr:uid="{00000000-0005-0000-0000-000073AF0000}"/>
    <cellStyle name="Percent 6 4 3 8" xfId="44854" xr:uid="{00000000-0005-0000-0000-000074AF0000}"/>
    <cellStyle name="Percent 6 4 3 9" xfId="44855" xr:uid="{00000000-0005-0000-0000-000075AF0000}"/>
    <cellStyle name="Percent 6 4 4" xfId="44856" xr:uid="{00000000-0005-0000-0000-000076AF0000}"/>
    <cellStyle name="Percent 6 4 4 2" xfId="44857" xr:uid="{00000000-0005-0000-0000-000077AF0000}"/>
    <cellStyle name="Percent 6 4 4 2 2" xfId="44858" xr:uid="{00000000-0005-0000-0000-000078AF0000}"/>
    <cellStyle name="Percent 6 4 4 2 2 2" xfId="44859" xr:uid="{00000000-0005-0000-0000-000079AF0000}"/>
    <cellStyle name="Percent 6 4 4 2 2 3" xfId="44860" xr:uid="{00000000-0005-0000-0000-00007AAF0000}"/>
    <cellStyle name="Percent 6 4 4 2 2 4" xfId="44861" xr:uid="{00000000-0005-0000-0000-00007BAF0000}"/>
    <cellStyle name="Percent 6 4 4 2 3" xfId="44862" xr:uid="{00000000-0005-0000-0000-00007CAF0000}"/>
    <cellStyle name="Percent 6 4 4 2 3 2" xfId="44863" xr:uid="{00000000-0005-0000-0000-00007DAF0000}"/>
    <cellStyle name="Percent 6 4 4 2 3 3" xfId="44864" xr:uid="{00000000-0005-0000-0000-00007EAF0000}"/>
    <cellStyle name="Percent 6 4 4 2 3 4" xfId="44865" xr:uid="{00000000-0005-0000-0000-00007FAF0000}"/>
    <cellStyle name="Percent 6 4 4 2 4" xfId="44866" xr:uid="{00000000-0005-0000-0000-000080AF0000}"/>
    <cellStyle name="Percent 6 4 4 2 5" xfId="44867" xr:uid="{00000000-0005-0000-0000-000081AF0000}"/>
    <cellStyle name="Percent 6 4 4 2 6" xfId="44868" xr:uid="{00000000-0005-0000-0000-000082AF0000}"/>
    <cellStyle name="Percent 6 4 4 3" xfId="44869" xr:uid="{00000000-0005-0000-0000-000083AF0000}"/>
    <cellStyle name="Percent 6 4 4 3 2" xfId="44870" xr:uid="{00000000-0005-0000-0000-000084AF0000}"/>
    <cellStyle name="Percent 6 4 4 3 2 2" xfId="44871" xr:uid="{00000000-0005-0000-0000-000085AF0000}"/>
    <cellStyle name="Percent 6 4 4 3 2 3" xfId="44872" xr:uid="{00000000-0005-0000-0000-000086AF0000}"/>
    <cellStyle name="Percent 6 4 4 3 2 4" xfId="44873" xr:uid="{00000000-0005-0000-0000-000087AF0000}"/>
    <cellStyle name="Percent 6 4 4 3 3" xfId="44874" xr:uid="{00000000-0005-0000-0000-000088AF0000}"/>
    <cellStyle name="Percent 6 4 4 3 3 2" xfId="44875" xr:uid="{00000000-0005-0000-0000-000089AF0000}"/>
    <cellStyle name="Percent 6 4 4 3 3 3" xfId="44876" xr:uid="{00000000-0005-0000-0000-00008AAF0000}"/>
    <cellStyle name="Percent 6 4 4 3 3 4" xfId="44877" xr:uid="{00000000-0005-0000-0000-00008BAF0000}"/>
    <cellStyle name="Percent 6 4 4 3 4" xfId="44878" xr:uid="{00000000-0005-0000-0000-00008CAF0000}"/>
    <cellStyle name="Percent 6 4 4 3 5" xfId="44879" xr:uid="{00000000-0005-0000-0000-00008DAF0000}"/>
    <cellStyle name="Percent 6 4 4 3 6" xfId="44880" xr:uid="{00000000-0005-0000-0000-00008EAF0000}"/>
    <cellStyle name="Percent 6 4 4 4" xfId="44881" xr:uid="{00000000-0005-0000-0000-00008FAF0000}"/>
    <cellStyle name="Percent 6 4 4 4 2" xfId="44882" xr:uid="{00000000-0005-0000-0000-000090AF0000}"/>
    <cellStyle name="Percent 6 4 4 4 3" xfId="44883" xr:uid="{00000000-0005-0000-0000-000091AF0000}"/>
    <cellStyle name="Percent 6 4 4 4 4" xfId="44884" xr:uid="{00000000-0005-0000-0000-000092AF0000}"/>
    <cellStyle name="Percent 6 4 4 5" xfId="44885" xr:uid="{00000000-0005-0000-0000-000093AF0000}"/>
    <cellStyle name="Percent 6 4 4 5 2" xfId="44886" xr:uid="{00000000-0005-0000-0000-000094AF0000}"/>
    <cellStyle name="Percent 6 4 4 5 3" xfId="44887" xr:uid="{00000000-0005-0000-0000-000095AF0000}"/>
    <cellStyle name="Percent 6 4 4 5 4" xfId="44888" xr:uid="{00000000-0005-0000-0000-000096AF0000}"/>
    <cellStyle name="Percent 6 4 4 6" xfId="44889" xr:uid="{00000000-0005-0000-0000-000097AF0000}"/>
    <cellStyle name="Percent 6 4 4 7" xfId="44890" xr:uid="{00000000-0005-0000-0000-000098AF0000}"/>
    <cellStyle name="Percent 6 4 4 8" xfId="44891" xr:uid="{00000000-0005-0000-0000-000099AF0000}"/>
    <cellStyle name="Percent 6 4 5" xfId="44892" xr:uid="{00000000-0005-0000-0000-00009AAF0000}"/>
    <cellStyle name="Percent 6 4 5 2" xfId="44893" xr:uid="{00000000-0005-0000-0000-00009BAF0000}"/>
    <cellStyle name="Percent 6 4 5 2 2" xfId="44894" xr:uid="{00000000-0005-0000-0000-00009CAF0000}"/>
    <cellStyle name="Percent 6 4 5 2 2 2" xfId="44895" xr:uid="{00000000-0005-0000-0000-00009DAF0000}"/>
    <cellStyle name="Percent 6 4 5 2 2 3" xfId="44896" xr:uid="{00000000-0005-0000-0000-00009EAF0000}"/>
    <cellStyle name="Percent 6 4 5 2 2 4" xfId="44897" xr:uid="{00000000-0005-0000-0000-00009FAF0000}"/>
    <cellStyle name="Percent 6 4 5 2 3" xfId="44898" xr:uid="{00000000-0005-0000-0000-0000A0AF0000}"/>
    <cellStyle name="Percent 6 4 5 2 3 2" xfId="44899" xr:uid="{00000000-0005-0000-0000-0000A1AF0000}"/>
    <cellStyle name="Percent 6 4 5 2 3 3" xfId="44900" xr:uid="{00000000-0005-0000-0000-0000A2AF0000}"/>
    <cellStyle name="Percent 6 4 5 2 3 4" xfId="44901" xr:uid="{00000000-0005-0000-0000-0000A3AF0000}"/>
    <cellStyle name="Percent 6 4 5 2 4" xfId="44902" xr:uid="{00000000-0005-0000-0000-0000A4AF0000}"/>
    <cellStyle name="Percent 6 4 5 2 5" xfId="44903" xr:uid="{00000000-0005-0000-0000-0000A5AF0000}"/>
    <cellStyle name="Percent 6 4 5 2 6" xfId="44904" xr:uid="{00000000-0005-0000-0000-0000A6AF0000}"/>
    <cellStyle name="Percent 6 4 5 3" xfId="44905" xr:uid="{00000000-0005-0000-0000-0000A7AF0000}"/>
    <cellStyle name="Percent 6 4 5 3 2" xfId="44906" xr:uid="{00000000-0005-0000-0000-0000A8AF0000}"/>
    <cellStyle name="Percent 6 4 5 3 2 2" xfId="44907" xr:uid="{00000000-0005-0000-0000-0000A9AF0000}"/>
    <cellStyle name="Percent 6 4 5 3 2 3" xfId="44908" xr:uid="{00000000-0005-0000-0000-0000AAAF0000}"/>
    <cellStyle name="Percent 6 4 5 3 2 4" xfId="44909" xr:uid="{00000000-0005-0000-0000-0000ABAF0000}"/>
    <cellStyle name="Percent 6 4 5 3 3" xfId="44910" xr:uid="{00000000-0005-0000-0000-0000ACAF0000}"/>
    <cellStyle name="Percent 6 4 5 3 3 2" xfId="44911" xr:uid="{00000000-0005-0000-0000-0000ADAF0000}"/>
    <cellStyle name="Percent 6 4 5 3 3 3" xfId="44912" xr:uid="{00000000-0005-0000-0000-0000AEAF0000}"/>
    <cellStyle name="Percent 6 4 5 3 3 4" xfId="44913" xr:uid="{00000000-0005-0000-0000-0000AFAF0000}"/>
    <cellStyle name="Percent 6 4 5 3 4" xfId="44914" xr:uid="{00000000-0005-0000-0000-0000B0AF0000}"/>
    <cellStyle name="Percent 6 4 5 3 5" xfId="44915" xr:uid="{00000000-0005-0000-0000-0000B1AF0000}"/>
    <cellStyle name="Percent 6 4 5 3 6" xfId="44916" xr:uid="{00000000-0005-0000-0000-0000B2AF0000}"/>
    <cellStyle name="Percent 6 4 5 4" xfId="44917" xr:uid="{00000000-0005-0000-0000-0000B3AF0000}"/>
    <cellStyle name="Percent 6 4 5 4 2" xfId="44918" xr:uid="{00000000-0005-0000-0000-0000B4AF0000}"/>
    <cellStyle name="Percent 6 4 5 4 3" xfId="44919" xr:uid="{00000000-0005-0000-0000-0000B5AF0000}"/>
    <cellStyle name="Percent 6 4 5 4 4" xfId="44920" xr:uid="{00000000-0005-0000-0000-0000B6AF0000}"/>
    <cellStyle name="Percent 6 4 5 5" xfId="44921" xr:uid="{00000000-0005-0000-0000-0000B7AF0000}"/>
    <cellStyle name="Percent 6 4 5 5 2" xfId="44922" xr:uid="{00000000-0005-0000-0000-0000B8AF0000}"/>
    <cellStyle name="Percent 6 4 5 5 3" xfId="44923" xr:uid="{00000000-0005-0000-0000-0000B9AF0000}"/>
    <cellStyle name="Percent 6 4 5 5 4" xfId="44924" xr:uid="{00000000-0005-0000-0000-0000BAAF0000}"/>
    <cellStyle name="Percent 6 4 5 6" xfId="44925" xr:uid="{00000000-0005-0000-0000-0000BBAF0000}"/>
    <cellStyle name="Percent 6 4 5 7" xfId="44926" xr:uid="{00000000-0005-0000-0000-0000BCAF0000}"/>
    <cellStyle name="Percent 6 4 5 8" xfId="44927" xr:uid="{00000000-0005-0000-0000-0000BDAF0000}"/>
    <cellStyle name="Percent 6 4 6" xfId="44928" xr:uid="{00000000-0005-0000-0000-0000BEAF0000}"/>
    <cellStyle name="Percent 6 4 6 2" xfId="44929" xr:uid="{00000000-0005-0000-0000-0000BFAF0000}"/>
    <cellStyle name="Percent 6 4 6 2 2" xfId="44930" xr:uid="{00000000-0005-0000-0000-0000C0AF0000}"/>
    <cellStyle name="Percent 6 4 6 2 2 2" xfId="44931" xr:uid="{00000000-0005-0000-0000-0000C1AF0000}"/>
    <cellStyle name="Percent 6 4 6 2 2 3" xfId="44932" xr:uid="{00000000-0005-0000-0000-0000C2AF0000}"/>
    <cellStyle name="Percent 6 4 6 2 2 4" xfId="44933" xr:uid="{00000000-0005-0000-0000-0000C3AF0000}"/>
    <cellStyle name="Percent 6 4 6 2 3" xfId="44934" xr:uid="{00000000-0005-0000-0000-0000C4AF0000}"/>
    <cellStyle name="Percent 6 4 6 2 3 2" xfId="44935" xr:uid="{00000000-0005-0000-0000-0000C5AF0000}"/>
    <cellStyle name="Percent 6 4 6 2 3 3" xfId="44936" xr:uid="{00000000-0005-0000-0000-0000C6AF0000}"/>
    <cellStyle name="Percent 6 4 6 2 3 4" xfId="44937" xr:uid="{00000000-0005-0000-0000-0000C7AF0000}"/>
    <cellStyle name="Percent 6 4 6 2 4" xfId="44938" xr:uid="{00000000-0005-0000-0000-0000C8AF0000}"/>
    <cellStyle name="Percent 6 4 6 2 5" xfId="44939" xr:uid="{00000000-0005-0000-0000-0000C9AF0000}"/>
    <cellStyle name="Percent 6 4 6 2 6" xfId="44940" xr:uid="{00000000-0005-0000-0000-0000CAAF0000}"/>
    <cellStyle name="Percent 6 4 6 3" xfId="44941" xr:uid="{00000000-0005-0000-0000-0000CBAF0000}"/>
    <cellStyle name="Percent 6 4 6 3 2" xfId="44942" xr:uid="{00000000-0005-0000-0000-0000CCAF0000}"/>
    <cellStyle name="Percent 6 4 6 3 2 2" xfId="44943" xr:uid="{00000000-0005-0000-0000-0000CDAF0000}"/>
    <cellStyle name="Percent 6 4 6 3 2 3" xfId="44944" xr:uid="{00000000-0005-0000-0000-0000CEAF0000}"/>
    <cellStyle name="Percent 6 4 6 3 2 4" xfId="44945" xr:uid="{00000000-0005-0000-0000-0000CFAF0000}"/>
    <cellStyle name="Percent 6 4 6 3 3" xfId="44946" xr:uid="{00000000-0005-0000-0000-0000D0AF0000}"/>
    <cellStyle name="Percent 6 4 6 3 3 2" xfId="44947" xr:uid="{00000000-0005-0000-0000-0000D1AF0000}"/>
    <cellStyle name="Percent 6 4 6 3 3 3" xfId="44948" xr:uid="{00000000-0005-0000-0000-0000D2AF0000}"/>
    <cellStyle name="Percent 6 4 6 3 3 4" xfId="44949" xr:uid="{00000000-0005-0000-0000-0000D3AF0000}"/>
    <cellStyle name="Percent 6 4 6 3 4" xfId="44950" xr:uid="{00000000-0005-0000-0000-0000D4AF0000}"/>
    <cellStyle name="Percent 6 4 6 3 5" xfId="44951" xr:uid="{00000000-0005-0000-0000-0000D5AF0000}"/>
    <cellStyle name="Percent 6 4 6 3 6" xfId="44952" xr:uid="{00000000-0005-0000-0000-0000D6AF0000}"/>
    <cellStyle name="Percent 6 4 6 4" xfId="44953" xr:uid="{00000000-0005-0000-0000-0000D7AF0000}"/>
    <cellStyle name="Percent 6 4 6 4 2" xfId="44954" xr:uid="{00000000-0005-0000-0000-0000D8AF0000}"/>
    <cellStyle name="Percent 6 4 6 4 3" xfId="44955" xr:uid="{00000000-0005-0000-0000-0000D9AF0000}"/>
    <cellStyle name="Percent 6 4 6 4 4" xfId="44956" xr:uid="{00000000-0005-0000-0000-0000DAAF0000}"/>
    <cellStyle name="Percent 6 4 6 5" xfId="44957" xr:uid="{00000000-0005-0000-0000-0000DBAF0000}"/>
    <cellStyle name="Percent 6 4 6 5 2" xfId="44958" xr:uid="{00000000-0005-0000-0000-0000DCAF0000}"/>
    <cellStyle name="Percent 6 4 6 5 3" xfId="44959" xr:uid="{00000000-0005-0000-0000-0000DDAF0000}"/>
    <cellStyle name="Percent 6 4 6 5 4" xfId="44960" xr:uid="{00000000-0005-0000-0000-0000DEAF0000}"/>
    <cellStyle name="Percent 6 4 6 6" xfId="44961" xr:uid="{00000000-0005-0000-0000-0000DFAF0000}"/>
    <cellStyle name="Percent 6 4 6 7" xfId="44962" xr:uid="{00000000-0005-0000-0000-0000E0AF0000}"/>
    <cellStyle name="Percent 6 4 6 8" xfId="44963" xr:uid="{00000000-0005-0000-0000-0000E1AF0000}"/>
    <cellStyle name="Percent 6 4 7" xfId="44964" xr:uid="{00000000-0005-0000-0000-0000E2AF0000}"/>
    <cellStyle name="Percent 6 4 7 2" xfId="44965" xr:uid="{00000000-0005-0000-0000-0000E3AF0000}"/>
    <cellStyle name="Percent 6 4 7 2 2" xfId="44966" xr:uid="{00000000-0005-0000-0000-0000E4AF0000}"/>
    <cellStyle name="Percent 6 4 7 2 3" xfId="44967" xr:uid="{00000000-0005-0000-0000-0000E5AF0000}"/>
    <cellStyle name="Percent 6 4 7 2 4" xfId="44968" xr:uid="{00000000-0005-0000-0000-0000E6AF0000}"/>
    <cellStyle name="Percent 6 4 7 3" xfId="44969" xr:uid="{00000000-0005-0000-0000-0000E7AF0000}"/>
    <cellStyle name="Percent 6 4 7 3 2" xfId="44970" xr:uid="{00000000-0005-0000-0000-0000E8AF0000}"/>
    <cellStyle name="Percent 6 4 7 3 3" xfId="44971" xr:uid="{00000000-0005-0000-0000-0000E9AF0000}"/>
    <cellStyle name="Percent 6 4 7 3 4" xfId="44972" xr:uid="{00000000-0005-0000-0000-0000EAAF0000}"/>
    <cellStyle name="Percent 6 4 7 4" xfId="44973" xr:uid="{00000000-0005-0000-0000-0000EBAF0000}"/>
    <cellStyle name="Percent 6 4 7 5" xfId="44974" xr:uid="{00000000-0005-0000-0000-0000ECAF0000}"/>
    <cellStyle name="Percent 6 4 7 6" xfId="44975" xr:uid="{00000000-0005-0000-0000-0000EDAF0000}"/>
    <cellStyle name="Percent 6 4 8" xfId="44976" xr:uid="{00000000-0005-0000-0000-0000EEAF0000}"/>
    <cellStyle name="Percent 6 4 8 2" xfId="44977" xr:uid="{00000000-0005-0000-0000-0000EFAF0000}"/>
    <cellStyle name="Percent 6 4 8 2 2" xfId="44978" xr:uid="{00000000-0005-0000-0000-0000F0AF0000}"/>
    <cellStyle name="Percent 6 4 8 2 3" xfId="44979" xr:uid="{00000000-0005-0000-0000-0000F1AF0000}"/>
    <cellStyle name="Percent 6 4 8 2 4" xfId="44980" xr:uid="{00000000-0005-0000-0000-0000F2AF0000}"/>
    <cellStyle name="Percent 6 4 8 3" xfId="44981" xr:uid="{00000000-0005-0000-0000-0000F3AF0000}"/>
    <cellStyle name="Percent 6 4 8 3 2" xfId="44982" xr:uid="{00000000-0005-0000-0000-0000F4AF0000}"/>
    <cellStyle name="Percent 6 4 8 3 3" xfId="44983" xr:uid="{00000000-0005-0000-0000-0000F5AF0000}"/>
    <cellStyle name="Percent 6 4 8 3 4" xfId="44984" xr:uid="{00000000-0005-0000-0000-0000F6AF0000}"/>
    <cellStyle name="Percent 6 4 8 4" xfId="44985" xr:uid="{00000000-0005-0000-0000-0000F7AF0000}"/>
    <cellStyle name="Percent 6 4 8 5" xfId="44986" xr:uid="{00000000-0005-0000-0000-0000F8AF0000}"/>
    <cellStyle name="Percent 6 4 8 6" xfId="44987" xr:uid="{00000000-0005-0000-0000-0000F9AF0000}"/>
    <cellStyle name="Percent 6 4 9" xfId="44988" xr:uid="{00000000-0005-0000-0000-0000FAAF0000}"/>
    <cellStyle name="Percent 6 4 9 2" xfId="44989" xr:uid="{00000000-0005-0000-0000-0000FBAF0000}"/>
    <cellStyle name="Percent 6 4 9 3" xfId="44990" xr:uid="{00000000-0005-0000-0000-0000FCAF0000}"/>
    <cellStyle name="Percent 6 4 9 4" xfId="44991" xr:uid="{00000000-0005-0000-0000-0000FDAF0000}"/>
    <cellStyle name="Percent 6 5" xfId="44992" xr:uid="{00000000-0005-0000-0000-0000FEAF0000}"/>
    <cellStyle name="Percent 6 5 10" xfId="44993" xr:uid="{00000000-0005-0000-0000-0000FFAF0000}"/>
    <cellStyle name="Percent 6 5 11" xfId="44994" xr:uid="{00000000-0005-0000-0000-000000B00000}"/>
    <cellStyle name="Percent 6 5 12" xfId="44995" xr:uid="{00000000-0005-0000-0000-000001B00000}"/>
    <cellStyle name="Percent 6 5 2" xfId="44996" xr:uid="{00000000-0005-0000-0000-000002B00000}"/>
    <cellStyle name="Percent 6 5 2 10" xfId="44997" xr:uid="{00000000-0005-0000-0000-000003B00000}"/>
    <cellStyle name="Percent 6 5 2 2" xfId="44998" xr:uid="{00000000-0005-0000-0000-000004B00000}"/>
    <cellStyle name="Percent 6 5 2 2 2" xfId="44999" xr:uid="{00000000-0005-0000-0000-000005B00000}"/>
    <cellStyle name="Percent 6 5 2 2 2 2" xfId="45000" xr:uid="{00000000-0005-0000-0000-000006B00000}"/>
    <cellStyle name="Percent 6 5 2 2 2 2 2" xfId="45001" xr:uid="{00000000-0005-0000-0000-000007B00000}"/>
    <cellStyle name="Percent 6 5 2 2 2 2 3" xfId="45002" xr:uid="{00000000-0005-0000-0000-000008B00000}"/>
    <cellStyle name="Percent 6 5 2 2 2 2 4" xfId="45003" xr:uid="{00000000-0005-0000-0000-000009B00000}"/>
    <cellStyle name="Percent 6 5 2 2 2 3" xfId="45004" xr:uid="{00000000-0005-0000-0000-00000AB00000}"/>
    <cellStyle name="Percent 6 5 2 2 2 3 2" xfId="45005" xr:uid="{00000000-0005-0000-0000-00000BB00000}"/>
    <cellStyle name="Percent 6 5 2 2 2 3 3" xfId="45006" xr:uid="{00000000-0005-0000-0000-00000CB00000}"/>
    <cellStyle name="Percent 6 5 2 2 2 3 4" xfId="45007" xr:uid="{00000000-0005-0000-0000-00000DB00000}"/>
    <cellStyle name="Percent 6 5 2 2 2 4" xfId="45008" xr:uid="{00000000-0005-0000-0000-00000EB00000}"/>
    <cellStyle name="Percent 6 5 2 2 2 5" xfId="45009" xr:uid="{00000000-0005-0000-0000-00000FB00000}"/>
    <cellStyle name="Percent 6 5 2 2 2 6" xfId="45010" xr:uid="{00000000-0005-0000-0000-000010B00000}"/>
    <cellStyle name="Percent 6 5 2 2 3" xfId="45011" xr:uid="{00000000-0005-0000-0000-000011B00000}"/>
    <cellStyle name="Percent 6 5 2 2 3 2" xfId="45012" xr:uid="{00000000-0005-0000-0000-000012B00000}"/>
    <cellStyle name="Percent 6 5 2 2 3 2 2" xfId="45013" xr:uid="{00000000-0005-0000-0000-000013B00000}"/>
    <cellStyle name="Percent 6 5 2 2 3 2 3" xfId="45014" xr:uid="{00000000-0005-0000-0000-000014B00000}"/>
    <cellStyle name="Percent 6 5 2 2 3 2 4" xfId="45015" xr:uid="{00000000-0005-0000-0000-000015B00000}"/>
    <cellStyle name="Percent 6 5 2 2 3 3" xfId="45016" xr:uid="{00000000-0005-0000-0000-000016B00000}"/>
    <cellStyle name="Percent 6 5 2 2 3 3 2" xfId="45017" xr:uid="{00000000-0005-0000-0000-000017B00000}"/>
    <cellStyle name="Percent 6 5 2 2 3 3 3" xfId="45018" xr:uid="{00000000-0005-0000-0000-000018B00000}"/>
    <cellStyle name="Percent 6 5 2 2 3 3 4" xfId="45019" xr:uid="{00000000-0005-0000-0000-000019B00000}"/>
    <cellStyle name="Percent 6 5 2 2 3 4" xfId="45020" xr:uid="{00000000-0005-0000-0000-00001AB00000}"/>
    <cellStyle name="Percent 6 5 2 2 3 5" xfId="45021" xr:uid="{00000000-0005-0000-0000-00001BB00000}"/>
    <cellStyle name="Percent 6 5 2 2 3 6" xfId="45022" xr:uid="{00000000-0005-0000-0000-00001CB00000}"/>
    <cellStyle name="Percent 6 5 2 2 4" xfId="45023" xr:uid="{00000000-0005-0000-0000-00001DB00000}"/>
    <cellStyle name="Percent 6 5 2 2 4 2" xfId="45024" xr:uid="{00000000-0005-0000-0000-00001EB00000}"/>
    <cellStyle name="Percent 6 5 2 2 4 3" xfId="45025" xr:uid="{00000000-0005-0000-0000-00001FB00000}"/>
    <cellStyle name="Percent 6 5 2 2 4 4" xfId="45026" xr:uid="{00000000-0005-0000-0000-000020B00000}"/>
    <cellStyle name="Percent 6 5 2 2 5" xfId="45027" xr:uid="{00000000-0005-0000-0000-000021B00000}"/>
    <cellStyle name="Percent 6 5 2 2 5 2" xfId="45028" xr:uid="{00000000-0005-0000-0000-000022B00000}"/>
    <cellStyle name="Percent 6 5 2 2 5 3" xfId="45029" xr:uid="{00000000-0005-0000-0000-000023B00000}"/>
    <cellStyle name="Percent 6 5 2 2 5 4" xfId="45030" xr:uid="{00000000-0005-0000-0000-000024B00000}"/>
    <cellStyle name="Percent 6 5 2 2 6" xfId="45031" xr:uid="{00000000-0005-0000-0000-000025B00000}"/>
    <cellStyle name="Percent 6 5 2 2 7" xfId="45032" xr:uid="{00000000-0005-0000-0000-000026B00000}"/>
    <cellStyle name="Percent 6 5 2 2 8" xfId="45033" xr:uid="{00000000-0005-0000-0000-000027B00000}"/>
    <cellStyle name="Percent 6 5 2 3" xfId="45034" xr:uid="{00000000-0005-0000-0000-000028B00000}"/>
    <cellStyle name="Percent 6 5 2 3 2" xfId="45035" xr:uid="{00000000-0005-0000-0000-000029B00000}"/>
    <cellStyle name="Percent 6 5 2 3 2 2" xfId="45036" xr:uid="{00000000-0005-0000-0000-00002AB00000}"/>
    <cellStyle name="Percent 6 5 2 3 2 2 2" xfId="45037" xr:uid="{00000000-0005-0000-0000-00002BB00000}"/>
    <cellStyle name="Percent 6 5 2 3 2 2 3" xfId="45038" xr:uid="{00000000-0005-0000-0000-00002CB00000}"/>
    <cellStyle name="Percent 6 5 2 3 2 2 4" xfId="45039" xr:uid="{00000000-0005-0000-0000-00002DB00000}"/>
    <cellStyle name="Percent 6 5 2 3 2 3" xfId="45040" xr:uid="{00000000-0005-0000-0000-00002EB00000}"/>
    <cellStyle name="Percent 6 5 2 3 2 3 2" xfId="45041" xr:uid="{00000000-0005-0000-0000-00002FB00000}"/>
    <cellStyle name="Percent 6 5 2 3 2 3 3" xfId="45042" xr:uid="{00000000-0005-0000-0000-000030B00000}"/>
    <cellStyle name="Percent 6 5 2 3 2 3 4" xfId="45043" xr:uid="{00000000-0005-0000-0000-000031B00000}"/>
    <cellStyle name="Percent 6 5 2 3 2 4" xfId="45044" xr:uid="{00000000-0005-0000-0000-000032B00000}"/>
    <cellStyle name="Percent 6 5 2 3 2 5" xfId="45045" xr:uid="{00000000-0005-0000-0000-000033B00000}"/>
    <cellStyle name="Percent 6 5 2 3 2 6" xfId="45046" xr:uid="{00000000-0005-0000-0000-000034B00000}"/>
    <cellStyle name="Percent 6 5 2 3 3" xfId="45047" xr:uid="{00000000-0005-0000-0000-000035B00000}"/>
    <cellStyle name="Percent 6 5 2 3 3 2" xfId="45048" xr:uid="{00000000-0005-0000-0000-000036B00000}"/>
    <cellStyle name="Percent 6 5 2 3 3 2 2" xfId="45049" xr:uid="{00000000-0005-0000-0000-000037B00000}"/>
    <cellStyle name="Percent 6 5 2 3 3 2 3" xfId="45050" xr:uid="{00000000-0005-0000-0000-000038B00000}"/>
    <cellStyle name="Percent 6 5 2 3 3 2 4" xfId="45051" xr:uid="{00000000-0005-0000-0000-000039B00000}"/>
    <cellStyle name="Percent 6 5 2 3 3 3" xfId="45052" xr:uid="{00000000-0005-0000-0000-00003AB00000}"/>
    <cellStyle name="Percent 6 5 2 3 3 3 2" xfId="45053" xr:uid="{00000000-0005-0000-0000-00003BB00000}"/>
    <cellStyle name="Percent 6 5 2 3 3 3 3" xfId="45054" xr:uid="{00000000-0005-0000-0000-00003CB00000}"/>
    <cellStyle name="Percent 6 5 2 3 3 3 4" xfId="45055" xr:uid="{00000000-0005-0000-0000-00003DB00000}"/>
    <cellStyle name="Percent 6 5 2 3 3 4" xfId="45056" xr:uid="{00000000-0005-0000-0000-00003EB00000}"/>
    <cellStyle name="Percent 6 5 2 3 3 5" xfId="45057" xr:uid="{00000000-0005-0000-0000-00003FB00000}"/>
    <cellStyle name="Percent 6 5 2 3 3 6" xfId="45058" xr:uid="{00000000-0005-0000-0000-000040B00000}"/>
    <cellStyle name="Percent 6 5 2 3 4" xfId="45059" xr:uid="{00000000-0005-0000-0000-000041B00000}"/>
    <cellStyle name="Percent 6 5 2 3 4 2" xfId="45060" xr:uid="{00000000-0005-0000-0000-000042B00000}"/>
    <cellStyle name="Percent 6 5 2 3 4 3" xfId="45061" xr:uid="{00000000-0005-0000-0000-000043B00000}"/>
    <cellStyle name="Percent 6 5 2 3 4 4" xfId="45062" xr:uid="{00000000-0005-0000-0000-000044B00000}"/>
    <cellStyle name="Percent 6 5 2 3 5" xfId="45063" xr:uid="{00000000-0005-0000-0000-000045B00000}"/>
    <cellStyle name="Percent 6 5 2 3 5 2" xfId="45064" xr:uid="{00000000-0005-0000-0000-000046B00000}"/>
    <cellStyle name="Percent 6 5 2 3 5 3" xfId="45065" xr:uid="{00000000-0005-0000-0000-000047B00000}"/>
    <cellStyle name="Percent 6 5 2 3 5 4" xfId="45066" xr:uid="{00000000-0005-0000-0000-000048B00000}"/>
    <cellStyle name="Percent 6 5 2 3 6" xfId="45067" xr:uid="{00000000-0005-0000-0000-000049B00000}"/>
    <cellStyle name="Percent 6 5 2 3 7" xfId="45068" xr:uid="{00000000-0005-0000-0000-00004AB00000}"/>
    <cellStyle name="Percent 6 5 2 3 8" xfId="45069" xr:uid="{00000000-0005-0000-0000-00004BB00000}"/>
    <cellStyle name="Percent 6 5 2 4" xfId="45070" xr:uid="{00000000-0005-0000-0000-00004CB00000}"/>
    <cellStyle name="Percent 6 5 2 4 2" xfId="45071" xr:uid="{00000000-0005-0000-0000-00004DB00000}"/>
    <cellStyle name="Percent 6 5 2 4 2 2" xfId="45072" xr:uid="{00000000-0005-0000-0000-00004EB00000}"/>
    <cellStyle name="Percent 6 5 2 4 2 3" xfId="45073" xr:uid="{00000000-0005-0000-0000-00004FB00000}"/>
    <cellStyle name="Percent 6 5 2 4 2 4" xfId="45074" xr:uid="{00000000-0005-0000-0000-000050B00000}"/>
    <cellStyle name="Percent 6 5 2 4 3" xfId="45075" xr:uid="{00000000-0005-0000-0000-000051B00000}"/>
    <cellStyle name="Percent 6 5 2 4 3 2" xfId="45076" xr:uid="{00000000-0005-0000-0000-000052B00000}"/>
    <cellStyle name="Percent 6 5 2 4 3 3" xfId="45077" xr:uid="{00000000-0005-0000-0000-000053B00000}"/>
    <cellStyle name="Percent 6 5 2 4 3 4" xfId="45078" xr:uid="{00000000-0005-0000-0000-000054B00000}"/>
    <cellStyle name="Percent 6 5 2 4 4" xfId="45079" xr:uid="{00000000-0005-0000-0000-000055B00000}"/>
    <cellStyle name="Percent 6 5 2 4 5" xfId="45080" xr:uid="{00000000-0005-0000-0000-000056B00000}"/>
    <cellStyle name="Percent 6 5 2 4 6" xfId="45081" xr:uid="{00000000-0005-0000-0000-000057B00000}"/>
    <cellStyle name="Percent 6 5 2 5" xfId="45082" xr:uid="{00000000-0005-0000-0000-000058B00000}"/>
    <cellStyle name="Percent 6 5 2 5 2" xfId="45083" xr:uid="{00000000-0005-0000-0000-000059B00000}"/>
    <cellStyle name="Percent 6 5 2 5 2 2" xfId="45084" xr:uid="{00000000-0005-0000-0000-00005AB00000}"/>
    <cellStyle name="Percent 6 5 2 5 2 3" xfId="45085" xr:uid="{00000000-0005-0000-0000-00005BB00000}"/>
    <cellStyle name="Percent 6 5 2 5 2 4" xfId="45086" xr:uid="{00000000-0005-0000-0000-00005CB00000}"/>
    <cellStyle name="Percent 6 5 2 5 3" xfId="45087" xr:uid="{00000000-0005-0000-0000-00005DB00000}"/>
    <cellStyle name="Percent 6 5 2 5 3 2" xfId="45088" xr:uid="{00000000-0005-0000-0000-00005EB00000}"/>
    <cellStyle name="Percent 6 5 2 5 3 3" xfId="45089" xr:uid="{00000000-0005-0000-0000-00005FB00000}"/>
    <cellStyle name="Percent 6 5 2 5 3 4" xfId="45090" xr:uid="{00000000-0005-0000-0000-000060B00000}"/>
    <cellStyle name="Percent 6 5 2 5 4" xfId="45091" xr:uid="{00000000-0005-0000-0000-000061B00000}"/>
    <cellStyle name="Percent 6 5 2 5 5" xfId="45092" xr:uid="{00000000-0005-0000-0000-000062B00000}"/>
    <cellStyle name="Percent 6 5 2 5 6" xfId="45093" xr:uid="{00000000-0005-0000-0000-000063B00000}"/>
    <cellStyle name="Percent 6 5 2 6" xfId="45094" xr:uid="{00000000-0005-0000-0000-000064B00000}"/>
    <cellStyle name="Percent 6 5 2 6 2" xfId="45095" xr:uid="{00000000-0005-0000-0000-000065B00000}"/>
    <cellStyle name="Percent 6 5 2 6 3" xfId="45096" xr:uid="{00000000-0005-0000-0000-000066B00000}"/>
    <cellStyle name="Percent 6 5 2 6 4" xfId="45097" xr:uid="{00000000-0005-0000-0000-000067B00000}"/>
    <cellStyle name="Percent 6 5 2 7" xfId="45098" xr:uid="{00000000-0005-0000-0000-000068B00000}"/>
    <cellStyle name="Percent 6 5 2 7 2" xfId="45099" xr:uid="{00000000-0005-0000-0000-000069B00000}"/>
    <cellStyle name="Percent 6 5 2 7 3" xfId="45100" xr:uid="{00000000-0005-0000-0000-00006AB00000}"/>
    <cellStyle name="Percent 6 5 2 7 4" xfId="45101" xr:uid="{00000000-0005-0000-0000-00006BB00000}"/>
    <cellStyle name="Percent 6 5 2 8" xfId="45102" xr:uid="{00000000-0005-0000-0000-00006CB00000}"/>
    <cellStyle name="Percent 6 5 2 9" xfId="45103" xr:uid="{00000000-0005-0000-0000-00006DB00000}"/>
    <cellStyle name="Percent 6 5 3" xfId="45104" xr:uid="{00000000-0005-0000-0000-00006EB00000}"/>
    <cellStyle name="Percent 6 5 3 2" xfId="45105" xr:uid="{00000000-0005-0000-0000-00006FB00000}"/>
    <cellStyle name="Percent 6 5 3 2 2" xfId="45106" xr:uid="{00000000-0005-0000-0000-000070B00000}"/>
    <cellStyle name="Percent 6 5 3 2 2 2" xfId="45107" xr:uid="{00000000-0005-0000-0000-000071B00000}"/>
    <cellStyle name="Percent 6 5 3 2 2 3" xfId="45108" xr:uid="{00000000-0005-0000-0000-000072B00000}"/>
    <cellStyle name="Percent 6 5 3 2 2 4" xfId="45109" xr:uid="{00000000-0005-0000-0000-000073B00000}"/>
    <cellStyle name="Percent 6 5 3 2 3" xfId="45110" xr:uid="{00000000-0005-0000-0000-000074B00000}"/>
    <cellStyle name="Percent 6 5 3 2 3 2" xfId="45111" xr:uid="{00000000-0005-0000-0000-000075B00000}"/>
    <cellStyle name="Percent 6 5 3 2 3 3" xfId="45112" xr:uid="{00000000-0005-0000-0000-000076B00000}"/>
    <cellStyle name="Percent 6 5 3 2 3 4" xfId="45113" xr:uid="{00000000-0005-0000-0000-000077B00000}"/>
    <cellStyle name="Percent 6 5 3 2 4" xfId="45114" xr:uid="{00000000-0005-0000-0000-000078B00000}"/>
    <cellStyle name="Percent 6 5 3 2 5" xfId="45115" xr:uid="{00000000-0005-0000-0000-000079B00000}"/>
    <cellStyle name="Percent 6 5 3 2 6" xfId="45116" xr:uid="{00000000-0005-0000-0000-00007AB00000}"/>
    <cellStyle name="Percent 6 5 3 3" xfId="45117" xr:uid="{00000000-0005-0000-0000-00007BB00000}"/>
    <cellStyle name="Percent 6 5 3 3 2" xfId="45118" xr:uid="{00000000-0005-0000-0000-00007CB00000}"/>
    <cellStyle name="Percent 6 5 3 3 2 2" xfId="45119" xr:uid="{00000000-0005-0000-0000-00007DB00000}"/>
    <cellStyle name="Percent 6 5 3 3 2 3" xfId="45120" xr:uid="{00000000-0005-0000-0000-00007EB00000}"/>
    <cellStyle name="Percent 6 5 3 3 2 4" xfId="45121" xr:uid="{00000000-0005-0000-0000-00007FB00000}"/>
    <cellStyle name="Percent 6 5 3 3 3" xfId="45122" xr:uid="{00000000-0005-0000-0000-000080B00000}"/>
    <cellStyle name="Percent 6 5 3 3 3 2" xfId="45123" xr:uid="{00000000-0005-0000-0000-000081B00000}"/>
    <cellStyle name="Percent 6 5 3 3 3 3" xfId="45124" xr:uid="{00000000-0005-0000-0000-000082B00000}"/>
    <cellStyle name="Percent 6 5 3 3 3 4" xfId="45125" xr:uid="{00000000-0005-0000-0000-000083B00000}"/>
    <cellStyle name="Percent 6 5 3 3 4" xfId="45126" xr:uid="{00000000-0005-0000-0000-000084B00000}"/>
    <cellStyle name="Percent 6 5 3 3 5" xfId="45127" xr:uid="{00000000-0005-0000-0000-000085B00000}"/>
    <cellStyle name="Percent 6 5 3 3 6" xfId="45128" xr:uid="{00000000-0005-0000-0000-000086B00000}"/>
    <cellStyle name="Percent 6 5 3 4" xfId="45129" xr:uid="{00000000-0005-0000-0000-000087B00000}"/>
    <cellStyle name="Percent 6 5 3 4 2" xfId="45130" xr:uid="{00000000-0005-0000-0000-000088B00000}"/>
    <cellStyle name="Percent 6 5 3 4 3" xfId="45131" xr:uid="{00000000-0005-0000-0000-000089B00000}"/>
    <cellStyle name="Percent 6 5 3 4 4" xfId="45132" xr:uid="{00000000-0005-0000-0000-00008AB00000}"/>
    <cellStyle name="Percent 6 5 3 5" xfId="45133" xr:uid="{00000000-0005-0000-0000-00008BB00000}"/>
    <cellStyle name="Percent 6 5 3 5 2" xfId="45134" xr:uid="{00000000-0005-0000-0000-00008CB00000}"/>
    <cellStyle name="Percent 6 5 3 5 3" xfId="45135" xr:uid="{00000000-0005-0000-0000-00008DB00000}"/>
    <cellStyle name="Percent 6 5 3 5 4" xfId="45136" xr:uid="{00000000-0005-0000-0000-00008EB00000}"/>
    <cellStyle name="Percent 6 5 3 6" xfId="45137" xr:uid="{00000000-0005-0000-0000-00008FB00000}"/>
    <cellStyle name="Percent 6 5 3 7" xfId="45138" xr:uid="{00000000-0005-0000-0000-000090B00000}"/>
    <cellStyle name="Percent 6 5 3 8" xfId="45139" xr:uid="{00000000-0005-0000-0000-000091B00000}"/>
    <cellStyle name="Percent 6 5 4" xfId="45140" xr:uid="{00000000-0005-0000-0000-000092B00000}"/>
    <cellStyle name="Percent 6 5 4 2" xfId="45141" xr:uid="{00000000-0005-0000-0000-000093B00000}"/>
    <cellStyle name="Percent 6 5 4 2 2" xfId="45142" xr:uid="{00000000-0005-0000-0000-000094B00000}"/>
    <cellStyle name="Percent 6 5 4 2 2 2" xfId="45143" xr:uid="{00000000-0005-0000-0000-000095B00000}"/>
    <cellStyle name="Percent 6 5 4 2 2 3" xfId="45144" xr:uid="{00000000-0005-0000-0000-000096B00000}"/>
    <cellStyle name="Percent 6 5 4 2 2 4" xfId="45145" xr:uid="{00000000-0005-0000-0000-000097B00000}"/>
    <cellStyle name="Percent 6 5 4 2 3" xfId="45146" xr:uid="{00000000-0005-0000-0000-000098B00000}"/>
    <cellStyle name="Percent 6 5 4 2 3 2" xfId="45147" xr:uid="{00000000-0005-0000-0000-000099B00000}"/>
    <cellStyle name="Percent 6 5 4 2 3 3" xfId="45148" xr:uid="{00000000-0005-0000-0000-00009AB00000}"/>
    <cellStyle name="Percent 6 5 4 2 3 4" xfId="45149" xr:uid="{00000000-0005-0000-0000-00009BB00000}"/>
    <cellStyle name="Percent 6 5 4 2 4" xfId="45150" xr:uid="{00000000-0005-0000-0000-00009CB00000}"/>
    <cellStyle name="Percent 6 5 4 2 5" xfId="45151" xr:uid="{00000000-0005-0000-0000-00009DB00000}"/>
    <cellStyle name="Percent 6 5 4 2 6" xfId="45152" xr:uid="{00000000-0005-0000-0000-00009EB00000}"/>
    <cellStyle name="Percent 6 5 4 3" xfId="45153" xr:uid="{00000000-0005-0000-0000-00009FB00000}"/>
    <cellStyle name="Percent 6 5 4 3 2" xfId="45154" xr:uid="{00000000-0005-0000-0000-0000A0B00000}"/>
    <cellStyle name="Percent 6 5 4 3 2 2" xfId="45155" xr:uid="{00000000-0005-0000-0000-0000A1B00000}"/>
    <cellStyle name="Percent 6 5 4 3 2 3" xfId="45156" xr:uid="{00000000-0005-0000-0000-0000A2B00000}"/>
    <cellStyle name="Percent 6 5 4 3 2 4" xfId="45157" xr:uid="{00000000-0005-0000-0000-0000A3B00000}"/>
    <cellStyle name="Percent 6 5 4 3 3" xfId="45158" xr:uid="{00000000-0005-0000-0000-0000A4B00000}"/>
    <cellStyle name="Percent 6 5 4 3 3 2" xfId="45159" xr:uid="{00000000-0005-0000-0000-0000A5B00000}"/>
    <cellStyle name="Percent 6 5 4 3 3 3" xfId="45160" xr:uid="{00000000-0005-0000-0000-0000A6B00000}"/>
    <cellStyle name="Percent 6 5 4 3 3 4" xfId="45161" xr:uid="{00000000-0005-0000-0000-0000A7B00000}"/>
    <cellStyle name="Percent 6 5 4 3 4" xfId="45162" xr:uid="{00000000-0005-0000-0000-0000A8B00000}"/>
    <cellStyle name="Percent 6 5 4 3 5" xfId="45163" xr:uid="{00000000-0005-0000-0000-0000A9B00000}"/>
    <cellStyle name="Percent 6 5 4 3 6" xfId="45164" xr:uid="{00000000-0005-0000-0000-0000AAB00000}"/>
    <cellStyle name="Percent 6 5 4 4" xfId="45165" xr:uid="{00000000-0005-0000-0000-0000ABB00000}"/>
    <cellStyle name="Percent 6 5 4 4 2" xfId="45166" xr:uid="{00000000-0005-0000-0000-0000ACB00000}"/>
    <cellStyle name="Percent 6 5 4 4 3" xfId="45167" xr:uid="{00000000-0005-0000-0000-0000ADB00000}"/>
    <cellStyle name="Percent 6 5 4 4 4" xfId="45168" xr:uid="{00000000-0005-0000-0000-0000AEB00000}"/>
    <cellStyle name="Percent 6 5 4 5" xfId="45169" xr:uid="{00000000-0005-0000-0000-0000AFB00000}"/>
    <cellStyle name="Percent 6 5 4 5 2" xfId="45170" xr:uid="{00000000-0005-0000-0000-0000B0B00000}"/>
    <cellStyle name="Percent 6 5 4 5 3" xfId="45171" xr:uid="{00000000-0005-0000-0000-0000B1B00000}"/>
    <cellStyle name="Percent 6 5 4 5 4" xfId="45172" xr:uid="{00000000-0005-0000-0000-0000B2B00000}"/>
    <cellStyle name="Percent 6 5 4 6" xfId="45173" xr:uid="{00000000-0005-0000-0000-0000B3B00000}"/>
    <cellStyle name="Percent 6 5 4 7" xfId="45174" xr:uid="{00000000-0005-0000-0000-0000B4B00000}"/>
    <cellStyle name="Percent 6 5 4 8" xfId="45175" xr:uid="{00000000-0005-0000-0000-0000B5B00000}"/>
    <cellStyle name="Percent 6 5 5" xfId="45176" xr:uid="{00000000-0005-0000-0000-0000B6B00000}"/>
    <cellStyle name="Percent 6 5 5 2" xfId="45177" xr:uid="{00000000-0005-0000-0000-0000B7B00000}"/>
    <cellStyle name="Percent 6 5 5 2 2" xfId="45178" xr:uid="{00000000-0005-0000-0000-0000B8B00000}"/>
    <cellStyle name="Percent 6 5 5 2 2 2" xfId="45179" xr:uid="{00000000-0005-0000-0000-0000B9B00000}"/>
    <cellStyle name="Percent 6 5 5 2 2 3" xfId="45180" xr:uid="{00000000-0005-0000-0000-0000BAB00000}"/>
    <cellStyle name="Percent 6 5 5 2 2 4" xfId="45181" xr:uid="{00000000-0005-0000-0000-0000BBB00000}"/>
    <cellStyle name="Percent 6 5 5 2 3" xfId="45182" xr:uid="{00000000-0005-0000-0000-0000BCB00000}"/>
    <cellStyle name="Percent 6 5 5 2 3 2" xfId="45183" xr:uid="{00000000-0005-0000-0000-0000BDB00000}"/>
    <cellStyle name="Percent 6 5 5 2 3 3" xfId="45184" xr:uid="{00000000-0005-0000-0000-0000BEB00000}"/>
    <cellStyle name="Percent 6 5 5 2 3 4" xfId="45185" xr:uid="{00000000-0005-0000-0000-0000BFB00000}"/>
    <cellStyle name="Percent 6 5 5 2 4" xfId="45186" xr:uid="{00000000-0005-0000-0000-0000C0B00000}"/>
    <cellStyle name="Percent 6 5 5 2 5" xfId="45187" xr:uid="{00000000-0005-0000-0000-0000C1B00000}"/>
    <cellStyle name="Percent 6 5 5 2 6" xfId="45188" xr:uid="{00000000-0005-0000-0000-0000C2B00000}"/>
    <cellStyle name="Percent 6 5 5 3" xfId="45189" xr:uid="{00000000-0005-0000-0000-0000C3B00000}"/>
    <cellStyle name="Percent 6 5 5 3 2" xfId="45190" xr:uid="{00000000-0005-0000-0000-0000C4B00000}"/>
    <cellStyle name="Percent 6 5 5 3 2 2" xfId="45191" xr:uid="{00000000-0005-0000-0000-0000C5B00000}"/>
    <cellStyle name="Percent 6 5 5 3 2 3" xfId="45192" xr:uid="{00000000-0005-0000-0000-0000C6B00000}"/>
    <cellStyle name="Percent 6 5 5 3 2 4" xfId="45193" xr:uid="{00000000-0005-0000-0000-0000C7B00000}"/>
    <cellStyle name="Percent 6 5 5 3 3" xfId="45194" xr:uid="{00000000-0005-0000-0000-0000C8B00000}"/>
    <cellStyle name="Percent 6 5 5 3 3 2" xfId="45195" xr:uid="{00000000-0005-0000-0000-0000C9B00000}"/>
    <cellStyle name="Percent 6 5 5 3 3 3" xfId="45196" xr:uid="{00000000-0005-0000-0000-0000CAB00000}"/>
    <cellStyle name="Percent 6 5 5 3 3 4" xfId="45197" xr:uid="{00000000-0005-0000-0000-0000CBB00000}"/>
    <cellStyle name="Percent 6 5 5 3 4" xfId="45198" xr:uid="{00000000-0005-0000-0000-0000CCB00000}"/>
    <cellStyle name="Percent 6 5 5 3 5" xfId="45199" xr:uid="{00000000-0005-0000-0000-0000CDB00000}"/>
    <cellStyle name="Percent 6 5 5 3 6" xfId="45200" xr:uid="{00000000-0005-0000-0000-0000CEB00000}"/>
    <cellStyle name="Percent 6 5 5 4" xfId="45201" xr:uid="{00000000-0005-0000-0000-0000CFB00000}"/>
    <cellStyle name="Percent 6 5 5 4 2" xfId="45202" xr:uid="{00000000-0005-0000-0000-0000D0B00000}"/>
    <cellStyle name="Percent 6 5 5 4 3" xfId="45203" xr:uid="{00000000-0005-0000-0000-0000D1B00000}"/>
    <cellStyle name="Percent 6 5 5 4 4" xfId="45204" xr:uid="{00000000-0005-0000-0000-0000D2B00000}"/>
    <cellStyle name="Percent 6 5 5 5" xfId="45205" xr:uid="{00000000-0005-0000-0000-0000D3B00000}"/>
    <cellStyle name="Percent 6 5 5 5 2" xfId="45206" xr:uid="{00000000-0005-0000-0000-0000D4B00000}"/>
    <cellStyle name="Percent 6 5 5 5 3" xfId="45207" xr:uid="{00000000-0005-0000-0000-0000D5B00000}"/>
    <cellStyle name="Percent 6 5 5 5 4" xfId="45208" xr:uid="{00000000-0005-0000-0000-0000D6B00000}"/>
    <cellStyle name="Percent 6 5 5 6" xfId="45209" xr:uid="{00000000-0005-0000-0000-0000D7B00000}"/>
    <cellStyle name="Percent 6 5 5 7" xfId="45210" xr:uid="{00000000-0005-0000-0000-0000D8B00000}"/>
    <cellStyle name="Percent 6 5 5 8" xfId="45211" xr:uid="{00000000-0005-0000-0000-0000D9B00000}"/>
    <cellStyle name="Percent 6 5 6" xfId="45212" xr:uid="{00000000-0005-0000-0000-0000DAB00000}"/>
    <cellStyle name="Percent 6 5 6 2" xfId="45213" xr:uid="{00000000-0005-0000-0000-0000DBB00000}"/>
    <cellStyle name="Percent 6 5 6 2 2" xfId="45214" xr:uid="{00000000-0005-0000-0000-0000DCB00000}"/>
    <cellStyle name="Percent 6 5 6 2 3" xfId="45215" xr:uid="{00000000-0005-0000-0000-0000DDB00000}"/>
    <cellStyle name="Percent 6 5 6 2 4" xfId="45216" xr:uid="{00000000-0005-0000-0000-0000DEB00000}"/>
    <cellStyle name="Percent 6 5 6 3" xfId="45217" xr:uid="{00000000-0005-0000-0000-0000DFB00000}"/>
    <cellStyle name="Percent 6 5 6 3 2" xfId="45218" xr:uid="{00000000-0005-0000-0000-0000E0B00000}"/>
    <cellStyle name="Percent 6 5 6 3 3" xfId="45219" xr:uid="{00000000-0005-0000-0000-0000E1B00000}"/>
    <cellStyle name="Percent 6 5 6 3 4" xfId="45220" xr:uid="{00000000-0005-0000-0000-0000E2B00000}"/>
    <cellStyle name="Percent 6 5 6 4" xfId="45221" xr:uid="{00000000-0005-0000-0000-0000E3B00000}"/>
    <cellStyle name="Percent 6 5 6 5" xfId="45222" xr:uid="{00000000-0005-0000-0000-0000E4B00000}"/>
    <cellStyle name="Percent 6 5 6 6" xfId="45223" xr:uid="{00000000-0005-0000-0000-0000E5B00000}"/>
    <cellStyle name="Percent 6 5 7" xfId="45224" xr:uid="{00000000-0005-0000-0000-0000E6B00000}"/>
    <cellStyle name="Percent 6 5 7 2" xfId="45225" xr:uid="{00000000-0005-0000-0000-0000E7B00000}"/>
    <cellStyle name="Percent 6 5 7 2 2" xfId="45226" xr:uid="{00000000-0005-0000-0000-0000E8B00000}"/>
    <cellStyle name="Percent 6 5 7 2 3" xfId="45227" xr:uid="{00000000-0005-0000-0000-0000E9B00000}"/>
    <cellStyle name="Percent 6 5 7 2 4" xfId="45228" xr:uid="{00000000-0005-0000-0000-0000EAB00000}"/>
    <cellStyle name="Percent 6 5 7 3" xfId="45229" xr:uid="{00000000-0005-0000-0000-0000EBB00000}"/>
    <cellStyle name="Percent 6 5 7 3 2" xfId="45230" xr:uid="{00000000-0005-0000-0000-0000ECB00000}"/>
    <cellStyle name="Percent 6 5 7 3 3" xfId="45231" xr:uid="{00000000-0005-0000-0000-0000EDB00000}"/>
    <cellStyle name="Percent 6 5 7 3 4" xfId="45232" xr:uid="{00000000-0005-0000-0000-0000EEB00000}"/>
    <cellStyle name="Percent 6 5 7 4" xfId="45233" xr:uid="{00000000-0005-0000-0000-0000EFB00000}"/>
    <cellStyle name="Percent 6 5 7 5" xfId="45234" xr:uid="{00000000-0005-0000-0000-0000F0B00000}"/>
    <cellStyle name="Percent 6 5 7 6" xfId="45235" xr:uid="{00000000-0005-0000-0000-0000F1B00000}"/>
    <cellStyle name="Percent 6 5 8" xfId="45236" xr:uid="{00000000-0005-0000-0000-0000F2B00000}"/>
    <cellStyle name="Percent 6 5 8 2" xfId="45237" xr:uid="{00000000-0005-0000-0000-0000F3B00000}"/>
    <cellStyle name="Percent 6 5 8 3" xfId="45238" xr:uid="{00000000-0005-0000-0000-0000F4B00000}"/>
    <cellStyle name="Percent 6 5 8 4" xfId="45239" xr:uid="{00000000-0005-0000-0000-0000F5B00000}"/>
    <cellStyle name="Percent 6 5 9" xfId="45240" xr:uid="{00000000-0005-0000-0000-0000F6B00000}"/>
    <cellStyle name="Percent 6 5 9 2" xfId="45241" xr:uid="{00000000-0005-0000-0000-0000F7B00000}"/>
    <cellStyle name="Percent 6 5 9 3" xfId="45242" xr:uid="{00000000-0005-0000-0000-0000F8B00000}"/>
    <cellStyle name="Percent 6 5 9 4" xfId="45243" xr:uid="{00000000-0005-0000-0000-0000F9B00000}"/>
    <cellStyle name="Percent 6 6" xfId="45244" xr:uid="{00000000-0005-0000-0000-0000FAB00000}"/>
    <cellStyle name="Percent 6 6 10" xfId="45245" xr:uid="{00000000-0005-0000-0000-0000FBB00000}"/>
    <cellStyle name="Percent 6 6 2" xfId="45246" xr:uid="{00000000-0005-0000-0000-0000FCB00000}"/>
    <cellStyle name="Percent 6 6 2 2" xfId="45247" xr:uid="{00000000-0005-0000-0000-0000FDB00000}"/>
    <cellStyle name="Percent 6 6 2 2 2" xfId="45248" xr:uid="{00000000-0005-0000-0000-0000FEB00000}"/>
    <cellStyle name="Percent 6 6 2 2 2 2" xfId="45249" xr:uid="{00000000-0005-0000-0000-0000FFB00000}"/>
    <cellStyle name="Percent 6 6 2 2 2 3" xfId="45250" xr:uid="{00000000-0005-0000-0000-000000B10000}"/>
    <cellStyle name="Percent 6 6 2 2 2 4" xfId="45251" xr:uid="{00000000-0005-0000-0000-000001B10000}"/>
    <cellStyle name="Percent 6 6 2 2 3" xfId="45252" xr:uid="{00000000-0005-0000-0000-000002B10000}"/>
    <cellStyle name="Percent 6 6 2 2 3 2" xfId="45253" xr:uid="{00000000-0005-0000-0000-000003B10000}"/>
    <cellStyle name="Percent 6 6 2 2 3 3" xfId="45254" xr:uid="{00000000-0005-0000-0000-000004B10000}"/>
    <cellStyle name="Percent 6 6 2 2 3 4" xfId="45255" xr:uid="{00000000-0005-0000-0000-000005B10000}"/>
    <cellStyle name="Percent 6 6 2 2 4" xfId="45256" xr:uid="{00000000-0005-0000-0000-000006B10000}"/>
    <cellStyle name="Percent 6 6 2 2 5" xfId="45257" xr:uid="{00000000-0005-0000-0000-000007B10000}"/>
    <cellStyle name="Percent 6 6 2 2 6" xfId="45258" xr:uid="{00000000-0005-0000-0000-000008B10000}"/>
    <cellStyle name="Percent 6 6 2 3" xfId="45259" xr:uid="{00000000-0005-0000-0000-000009B10000}"/>
    <cellStyle name="Percent 6 6 2 3 2" xfId="45260" xr:uid="{00000000-0005-0000-0000-00000AB10000}"/>
    <cellStyle name="Percent 6 6 2 3 2 2" xfId="45261" xr:uid="{00000000-0005-0000-0000-00000BB10000}"/>
    <cellStyle name="Percent 6 6 2 3 2 3" xfId="45262" xr:uid="{00000000-0005-0000-0000-00000CB10000}"/>
    <cellStyle name="Percent 6 6 2 3 2 4" xfId="45263" xr:uid="{00000000-0005-0000-0000-00000DB10000}"/>
    <cellStyle name="Percent 6 6 2 3 3" xfId="45264" xr:uid="{00000000-0005-0000-0000-00000EB10000}"/>
    <cellStyle name="Percent 6 6 2 3 3 2" xfId="45265" xr:uid="{00000000-0005-0000-0000-00000FB10000}"/>
    <cellStyle name="Percent 6 6 2 3 3 3" xfId="45266" xr:uid="{00000000-0005-0000-0000-000010B10000}"/>
    <cellStyle name="Percent 6 6 2 3 3 4" xfId="45267" xr:uid="{00000000-0005-0000-0000-000011B10000}"/>
    <cellStyle name="Percent 6 6 2 3 4" xfId="45268" xr:uid="{00000000-0005-0000-0000-000012B10000}"/>
    <cellStyle name="Percent 6 6 2 3 5" xfId="45269" xr:uid="{00000000-0005-0000-0000-000013B10000}"/>
    <cellStyle name="Percent 6 6 2 3 6" xfId="45270" xr:uid="{00000000-0005-0000-0000-000014B10000}"/>
    <cellStyle name="Percent 6 6 2 4" xfId="45271" xr:uid="{00000000-0005-0000-0000-000015B10000}"/>
    <cellStyle name="Percent 6 6 2 4 2" xfId="45272" xr:uid="{00000000-0005-0000-0000-000016B10000}"/>
    <cellStyle name="Percent 6 6 2 4 3" xfId="45273" xr:uid="{00000000-0005-0000-0000-000017B10000}"/>
    <cellStyle name="Percent 6 6 2 4 4" xfId="45274" xr:uid="{00000000-0005-0000-0000-000018B10000}"/>
    <cellStyle name="Percent 6 6 2 5" xfId="45275" xr:uid="{00000000-0005-0000-0000-000019B10000}"/>
    <cellStyle name="Percent 6 6 2 5 2" xfId="45276" xr:uid="{00000000-0005-0000-0000-00001AB10000}"/>
    <cellStyle name="Percent 6 6 2 5 3" xfId="45277" xr:uid="{00000000-0005-0000-0000-00001BB10000}"/>
    <cellStyle name="Percent 6 6 2 5 4" xfId="45278" xr:uid="{00000000-0005-0000-0000-00001CB10000}"/>
    <cellStyle name="Percent 6 6 2 6" xfId="45279" xr:uid="{00000000-0005-0000-0000-00001DB10000}"/>
    <cellStyle name="Percent 6 6 2 7" xfId="45280" xr:uid="{00000000-0005-0000-0000-00001EB10000}"/>
    <cellStyle name="Percent 6 6 2 8" xfId="45281" xr:uid="{00000000-0005-0000-0000-00001FB10000}"/>
    <cellStyle name="Percent 6 6 3" xfId="45282" xr:uid="{00000000-0005-0000-0000-000020B10000}"/>
    <cellStyle name="Percent 6 6 3 2" xfId="45283" xr:uid="{00000000-0005-0000-0000-000021B10000}"/>
    <cellStyle name="Percent 6 6 3 2 2" xfId="45284" xr:uid="{00000000-0005-0000-0000-000022B10000}"/>
    <cellStyle name="Percent 6 6 3 2 2 2" xfId="45285" xr:uid="{00000000-0005-0000-0000-000023B10000}"/>
    <cellStyle name="Percent 6 6 3 2 2 3" xfId="45286" xr:uid="{00000000-0005-0000-0000-000024B10000}"/>
    <cellStyle name="Percent 6 6 3 2 2 4" xfId="45287" xr:uid="{00000000-0005-0000-0000-000025B10000}"/>
    <cellStyle name="Percent 6 6 3 2 3" xfId="45288" xr:uid="{00000000-0005-0000-0000-000026B10000}"/>
    <cellStyle name="Percent 6 6 3 2 3 2" xfId="45289" xr:uid="{00000000-0005-0000-0000-000027B10000}"/>
    <cellStyle name="Percent 6 6 3 2 3 3" xfId="45290" xr:uid="{00000000-0005-0000-0000-000028B10000}"/>
    <cellStyle name="Percent 6 6 3 2 3 4" xfId="45291" xr:uid="{00000000-0005-0000-0000-000029B10000}"/>
    <cellStyle name="Percent 6 6 3 2 4" xfId="45292" xr:uid="{00000000-0005-0000-0000-00002AB10000}"/>
    <cellStyle name="Percent 6 6 3 2 5" xfId="45293" xr:uid="{00000000-0005-0000-0000-00002BB10000}"/>
    <cellStyle name="Percent 6 6 3 2 6" xfId="45294" xr:uid="{00000000-0005-0000-0000-00002CB10000}"/>
    <cellStyle name="Percent 6 6 3 3" xfId="45295" xr:uid="{00000000-0005-0000-0000-00002DB10000}"/>
    <cellStyle name="Percent 6 6 3 3 2" xfId="45296" xr:uid="{00000000-0005-0000-0000-00002EB10000}"/>
    <cellStyle name="Percent 6 6 3 3 2 2" xfId="45297" xr:uid="{00000000-0005-0000-0000-00002FB10000}"/>
    <cellStyle name="Percent 6 6 3 3 2 3" xfId="45298" xr:uid="{00000000-0005-0000-0000-000030B10000}"/>
    <cellStyle name="Percent 6 6 3 3 2 4" xfId="45299" xr:uid="{00000000-0005-0000-0000-000031B10000}"/>
    <cellStyle name="Percent 6 6 3 3 3" xfId="45300" xr:uid="{00000000-0005-0000-0000-000032B10000}"/>
    <cellStyle name="Percent 6 6 3 3 3 2" xfId="45301" xr:uid="{00000000-0005-0000-0000-000033B10000}"/>
    <cellStyle name="Percent 6 6 3 3 3 3" xfId="45302" xr:uid="{00000000-0005-0000-0000-000034B10000}"/>
    <cellStyle name="Percent 6 6 3 3 3 4" xfId="45303" xr:uid="{00000000-0005-0000-0000-000035B10000}"/>
    <cellStyle name="Percent 6 6 3 3 4" xfId="45304" xr:uid="{00000000-0005-0000-0000-000036B10000}"/>
    <cellStyle name="Percent 6 6 3 3 5" xfId="45305" xr:uid="{00000000-0005-0000-0000-000037B10000}"/>
    <cellStyle name="Percent 6 6 3 3 6" xfId="45306" xr:uid="{00000000-0005-0000-0000-000038B10000}"/>
    <cellStyle name="Percent 6 6 3 4" xfId="45307" xr:uid="{00000000-0005-0000-0000-000039B10000}"/>
    <cellStyle name="Percent 6 6 3 4 2" xfId="45308" xr:uid="{00000000-0005-0000-0000-00003AB10000}"/>
    <cellStyle name="Percent 6 6 3 4 3" xfId="45309" xr:uid="{00000000-0005-0000-0000-00003BB10000}"/>
    <cellStyle name="Percent 6 6 3 4 4" xfId="45310" xr:uid="{00000000-0005-0000-0000-00003CB10000}"/>
    <cellStyle name="Percent 6 6 3 5" xfId="45311" xr:uid="{00000000-0005-0000-0000-00003DB10000}"/>
    <cellStyle name="Percent 6 6 3 5 2" xfId="45312" xr:uid="{00000000-0005-0000-0000-00003EB10000}"/>
    <cellStyle name="Percent 6 6 3 5 3" xfId="45313" xr:uid="{00000000-0005-0000-0000-00003FB10000}"/>
    <cellStyle name="Percent 6 6 3 5 4" xfId="45314" xr:uid="{00000000-0005-0000-0000-000040B10000}"/>
    <cellStyle name="Percent 6 6 3 6" xfId="45315" xr:uid="{00000000-0005-0000-0000-000041B10000}"/>
    <cellStyle name="Percent 6 6 3 7" xfId="45316" xr:uid="{00000000-0005-0000-0000-000042B10000}"/>
    <cellStyle name="Percent 6 6 3 8" xfId="45317" xr:uid="{00000000-0005-0000-0000-000043B10000}"/>
    <cellStyle name="Percent 6 6 4" xfId="45318" xr:uid="{00000000-0005-0000-0000-000044B10000}"/>
    <cellStyle name="Percent 6 6 4 2" xfId="45319" xr:uid="{00000000-0005-0000-0000-000045B10000}"/>
    <cellStyle name="Percent 6 6 4 2 2" xfId="45320" xr:uid="{00000000-0005-0000-0000-000046B10000}"/>
    <cellStyle name="Percent 6 6 4 2 3" xfId="45321" xr:uid="{00000000-0005-0000-0000-000047B10000}"/>
    <cellStyle name="Percent 6 6 4 2 4" xfId="45322" xr:uid="{00000000-0005-0000-0000-000048B10000}"/>
    <cellStyle name="Percent 6 6 4 3" xfId="45323" xr:uid="{00000000-0005-0000-0000-000049B10000}"/>
    <cellStyle name="Percent 6 6 4 3 2" xfId="45324" xr:uid="{00000000-0005-0000-0000-00004AB10000}"/>
    <cellStyle name="Percent 6 6 4 3 3" xfId="45325" xr:uid="{00000000-0005-0000-0000-00004BB10000}"/>
    <cellStyle name="Percent 6 6 4 3 4" xfId="45326" xr:uid="{00000000-0005-0000-0000-00004CB10000}"/>
    <cellStyle name="Percent 6 6 4 4" xfId="45327" xr:uid="{00000000-0005-0000-0000-00004DB10000}"/>
    <cellStyle name="Percent 6 6 4 5" xfId="45328" xr:uid="{00000000-0005-0000-0000-00004EB10000}"/>
    <cellStyle name="Percent 6 6 4 6" xfId="45329" xr:uid="{00000000-0005-0000-0000-00004FB10000}"/>
    <cellStyle name="Percent 6 6 5" xfId="45330" xr:uid="{00000000-0005-0000-0000-000050B10000}"/>
    <cellStyle name="Percent 6 6 5 2" xfId="45331" xr:uid="{00000000-0005-0000-0000-000051B10000}"/>
    <cellStyle name="Percent 6 6 5 2 2" xfId="45332" xr:uid="{00000000-0005-0000-0000-000052B10000}"/>
    <cellStyle name="Percent 6 6 5 2 3" xfId="45333" xr:uid="{00000000-0005-0000-0000-000053B10000}"/>
    <cellStyle name="Percent 6 6 5 2 4" xfId="45334" xr:uid="{00000000-0005-0000-0000-000054B10000}"/>
    <cellStyle name="Percent 6 6 5 3" xfId="45335" xr:uid="{00000000-0005-0000-0000-000055B10000}"/>
    <cellStyle name="Percent 6 6 5 3 2" xfId="45336" xr:uid="{00000000-0005-0000-0000-000056B10000}"/>
    <cellStyle name="Percent 6 6 5 3 3" xfId="45337" xr:uid="{00000000-0005-0000-0000-000057B10000}"/>
    <cellStyle name="Percent 6 6 5 3 4" xfId="45338" xr:uid="{00000000-0005-0000-0000-000058B10000}"/>
    <cellStyle name="Percent 6 6 5 4" xfId="45339" xr:uid="{00000000-0005-0000-0000-000059B10000}"/>
    <cellStyle name="Percent 6 6 5 5" xfId="45340" xr:uid="{00000000-0005-0000-0000-00005AB10000}"/>
    <cellStyle name="Percent 6 6 5 6" xfId="45341" xr:uid="{00000000-0005-0000-0000-00005BB10000}"/>
    <cellStyle name="Percent 6 6 6" xfId="45342" xr:uid="{00000000-0005-0000-0000-00005CB10000}"/>
    <cellStyle name="Percent 6 6 6 2" xfId="45343" xr:uid="{00000000-0005-0000-0000-00005DB10000}"/>
    <cellStyle name="Percent 6 6 6 3" xfId="45344" xr:uid="{00000000-0005-0000-0000-00005EB10000}"/>
    <cellStyle name="Percent 6 6 6 4" xfId="45345" xr:uid="{00000000-0005-0000-0000-00005FB10000}"/>
    <cellStyle name="Percent 6 6 7" xfId="45346" xr:uid="{00000000-0005-0000-0000-000060B10000}"/>
    <cellStyle name="Percent 6 6 7 2" xfId="45347" xr:uid="{00000000-0005-0000-0000-000061B10000}"/>
    <cellStyle name="Percent 6 6 7 3" xfId="45348" xr:uid="{00000000-0005-0000-0000-000062B10000}"/>
    <cellStyle name="Percent 6 6 7 4" xfId="45349" xr:uid="{00000000-0005-0000-0000-000063B10000}"/>
    <cellStyle name="Percent 6 6 8" xfId="45350" xr:uid="{00000000-0005-0000-0000-000064B10000}"/>
    <cellStyle name="Percent 6 6 9" xfId="45351" xr:uid="{00000000-0005-0000-0000-000065B10000}"/>
    <cellStyle name="Percent 6 7" xfId="45352" xr:uid="{00000000-0005-0000-0000-000066B10000}"/>
    <cellStyle name="Percent 6 7 2" xfId="45353" xr:uid="{00000000-0005-0000-0000-000067B10000}"/>
    <cellStyle name="Percent 6 7 2 2" xfId="45354" xr:uid="{00000000-0005-0000-0000-000068B10000}"/>
    <cellStyle name="Percent 6 7 2 2 2" xfId="45355" xr:uid="{00000000-0005-0000-0000-000069B10000}"/>
    <cellStyle name="Percent 6 7 2 2 3" xfId="45356" xr:uid="{00000000-0005-0000-0000-00006AB10000}"/>
    <cellStyle name="Percent 6 7 2 2 4" xfId="45357" xr:uid="{00000000-0005-0000-0000-00006BB10000}"/>
    <cellStyle name="Percent 6 7 2 3" xfId="45358" xr:uid="{00000000-0005-0000-0000-00006CB10000}"/>
    <cellStyle name="Percent 6 7 2 3 2" xfId="45359" xr:uid="{00000000-0005-0000-0000-00006DB10000}"/>
    <cellStyle name="Percent 6 7 2 3 3" xfId="45360" xr:uid="{00000000-0005-0000-0000-00006EB10000}"/>
    <cellStyle name="Percent 6 7 2 3 4" xfId="45361" xr:uid="{00000000-0005-0000-0000-00006FB10000}"/>
    <cellStyle name="Percent 6 7 2 4" xfId="45362" xr:uid="{00000000-0005-0000-0000-000070B10000}"/>
    <cellStyle name="Percent 6 7 2 5" xfId="45363" xr:uid="{00000000-0005-0000-0000-000071B10000}"/>
    <cellStyle name="Percent 6 7 2 6" xfId="45364" xr:uid="{00000000-0005-0000-0000-000072B10000}"/>
    <cellStyle name="Percent 6 7 3" xfId="45365" xr:uid="{00000000-0005-0000-0000-000073B10000}"/>
    <cellStyle name="Percent 6 7 3 2" xfId="45366" xr:uid="{00000000-0005-0000-0000-000074B10000}"/>
    <cellStyle name="Percent 6 7 3 2 2" xfId="45367" xr:uid="{00000000-0005-0000-0000-000075B10000}"/>
    <cellStyle name="Percent 6 7 3 2 3" xfId="45368" xr:uid="{00000000-0005-0000-0000-000076B10000}"/>
    <cellStyle name="Percent 6 7 3 2 4" xfId="45369" xr:uid="{00000000-0005-0000-0000-000077B10000}"/>
    <cellStyle name="Percent 6 7 3 3" xfId="45370" xr:uid="{00000000-0005-0000-0000-000078B10000}"/>
    <cellStyle name="Percent 6 7 3 3 2" xfId="45371" xr:uid="{00000000-0005-0000-0000-000079B10000}"/>
    <cellStyle name="Percent 6 7 3 3 3" xfId="45372" xr:uid="{00000000-0005-0000-0000-00007AB10000}"/>
    <cellStyle name="Percent 6 7 3 3 4" xfId="45373" xr:uid="{00000000-0005-0000-0000-00007BB10000}"/>
    <cellStyle name="Percent 6 7 3 4" xfId="45374" xr:uid="{00000000-0005-0000-0000-00007CB10000}"/>
    <cellStyle name="Percent 6 7 3 5" xfId="45375" xr:uid="{00000000-0005-0000-0000-00007DB10000}"/>
    <cellStyle name="Percent 6 7 3 6" xfId="45376" xr:uid="{00000000-0005-0000-0000-00007EB10000}"/>
    <cellStyle name="Percent 6 7 4" xfId="45377" xr:uid="{00000000-0005-0000-0000-00007FB10000}"/>
    <cellStyle name="Percent 6 7 4 2" xfId="45378" xr:uid="{00000000-0005-0000-0000-000080B10000}"/>
    <cellStyle name="Percent 6 7 4 3" xfId="45379" xr:uid="{00000000-0005-0000-0000-000081B10000}"/>
    <cellStyle name="Percent 6 7 4 4" xfId="45380" xr:uid="{00000000-0005-0000-0000-000082B10000}"/>
    <cellStyle name="Percent 6 7 5" xfId="45381" xr:uid="{00000000-0005-0000-0000-000083B10000}"/>
    <cellStyle name="Percent 6 7 5 2" xfId="45382" xr:uid="{00000000-0005-0000-0000-000084B10000}"/>
    <cellStyle name="Percent 6 7 5 3" xfId="45383" xr:uid="{00000000-0005-0000-0000-000085B10000}"/>
    <cellStyle name="Percent 6 7 5 4" xfId="45384" xr:uid="{00000000-0005-0000-0000-000086B10000}"/>
    <cellStyle name="Percent 6 7 6" xfId="45385" xr:uid="{00000000-0005-0000-0000-000087B10000}"/>
    <cellStyle name="Percent 6 7 7" xfId="45386" xr:uid="{00000000-0005-0000-0000-000088B10000}"/>
    <cellStyle name="Percent 6 7 8" xfId="45387" xr:uid="{00000000-0005-0000-0000-000089B10000}"/>
    <cellStyle name="Percent 6 8" xfId="45388" xr:uid="{00000000-0005-0000-0000-00008AB10000}"/>
    <cellStyle name="Percent 6 8 2" xfId="45389" xr:uid="{00000000-0005-0000-0000-00008BB10000}"/>
    <cellStyle name="Percent 6 8 2 2" xfId="45390" xr:uid="{00000000-0005-0000-0000-00008CB10000}"/>
    <cellStyle name="Percent 6 8 2 2 2" xfId="45391" xr:uid="{00000000-0005-0000-0000-00008DB10000}"/>
    <cellStyle name="Percent 6 8 2 2 3" xfId="45392" xr:uid="{00000000-0005-0000-0000-00008EB10000}"/>
    <cellStyle name="Percent 6 8 2 2 4" xfId="45393" xr:uid="{00000000-0005-0000-0000-00008FB10000}"/>
    <cellStyle name="Percent 6 8 2 3" xfId="45394" xr:uid="{00000000-0005-0000-0000-000090B10000}"/>
    <cellStyle name="Percent 6 8 2 3 2" xfId="45395" xr:uid="{00000000-0005-0000-0000-000091B10000}"/>
    <cellStyle name="Percent 6 8 2 3 3" xfId="45396" xr:uid="{00000000-0005-0000-0000-000092B10000}"/>
    <cellStyle name="Percent 6 8 2 3 4" xfId="45397" xr:uid="{00000000-0005-0000-0000-000093B10000}"/>
    <cellStyle name="Percent 6 8 2 4" xfId="45398" xr:uid="{00000000-0005-0000-0000-000094B10000}"/>
    <cellStyle name="Percent 6 8 2 5" xfId="45399" xr:uid="{00000000-0005-0000-0000-000095B10000}"/>
    <cellStyle name="Percent 6 8 2 6" xfId="45400" xr:uid="{00000000-0005-0000-0000-000096B10000}"/>
    <cellStyle name="Percent 6 8 3" xfId="45401" xr:uid="{00000000-0005-0000-0000-000097B10000}"/>
    <cellStyle name="Percent 6 8 3 2" xfId="45402" xr:uid="{00000000-0005-0000-0000-000098B10000}"/>
    <cellStyle name="Percent 6 8 3 2 2" xfId="45403" xr:uid="{00000000-0005-0000-0000-000099B10000}"/>
    <cellStyle name="Percent 6 8 3 2 3" xfId="45404" xr:uid="{00000000-0005-0000-0000-00009AB10000}"/>
    <cellStyle name="Percent 6 8 3 2 4" xfId="45405" xr:uid="{00000000-0005-0000-0000-00009BB10000}"/>
    <cellStyle name="Percent 6 8 3 3" xfId="45406" xr:uid="{00000000-0005-0000-0000-00009CB10000}"/>
    <cellStyle name="Percent 6 8 3 3 2" xfId="45407" xr:uid="{00000000-0005-0000-0000-00009DB10000}"/>
    <cellStyle name="Percent 6 8 3 3 3" xfId="45408" xr:uid="{00000000-0005-0000-0000-00009EB10000}"/>
    <cellStyle name="Percent 6 8 3 3 4" xfId="45409" xr:uid="{00000000-0005-0000-0000-00009FB10000}"/>
    <cellStyle name="Percent 6 8 3 4" xfId="45410" xr:uid="{00000000-0005-0000-0000-0000A0B10000}"/>
    <cellStyle name="Percent 6 8 3 5" xfId="45411" xr:uid="{00000000-0005-0000-0000-0000A1B10000}"/>
    <cellStyle name="Percent 6 8 3 6" xfId="45412" xr:uid="{00000000-0005-0000-0000-0000A2B10000}"/>
    <cellStyle name="Percent 6 8 4" xfId="45413" xr:uid="{00000000-0005-0000-0000-0000A3B10000}"/>
    <cellStyle name="Percent 6 8 4 2" xfId="45414" xr:uid="{00000000-0005-0000-0000-0000A4B10000}"/>
    <cellStyle name="Percent 6 8 4 3" xfId="45415" xr:uid="{00000000-0005-0000-0000-0000A5B10000}"/>
    <cellStyle name="Percent 6 8 4 4" xfId="45416" xr:uid="{00000000-0005-0000-0000-0000A6B10000}"/>
    <cellStyle name="Percent 6 8 5" xfId="45417" xr:uid="{00000000-0005-0000-0000-0000A7B10000}"/>
    <cellStyle name="Percent 6 8 5 2" xfId="45418" xr:uid="{00000000-0005-0000-0000-0000A8B10000}"/>
    <cellStyle name="Percent 6 8 5 3" xfId="45419" xr:uid="{00000000-0005-0000-0000-0000A9B10000}"/>
    <cellStyle name="Percent 6 8 5 4" xfId="45420" xr:uid="{00000000-0005-0000-0000-0000AAB10000}"/>
    <cellStyle name="Percent 6 8 6" xfId="45421" xr:uid="{00000000-0005-0000-0000-0000ABB10000}"/>
    <cellStyle name="Percent 6 8 7" xfId="45422" xr:uid="{00000000-0005-0000-0000-0000ACB10000}"/>
    <cellStyle name="Percent 6 8 8" xfId="45423" xr:uid="{00000000-0005-0000-0000-0000ADB10000}"/>
    <cellStyle name="Percent 6 9" xfId="45424" xr:uid="{00000000-0005-0000-0000-0000AEB10000}"/>
    <cellStyle name="Percent 6 9 2" xfId="45425" xr:uid="{00000000-0005-0000-0000-0000AFB10000}"/>
    <cellStyle name="Percent 6 9 2 2" xfId="45426" xr:uid="{00000000-0005-0000-0000-0000B0B10000}"/>
    <cellStyle name="Percent 6 9 2 2 2" xfId="45427" xr:uid="{00000000-0005-0000-0000-0000B1B10000}"/>
    <cellStyle name="Percent 6 9 2 2 3" xfId="45428" xr:uid="{00000000-0005-0000-0000-0000B2B10000}"/>
    <cellStyle name="Percent 6 9 2 2 4" xfId="45429" xr:uid="{00000000-0005-0000-0000-0000B3B10000}"/>
    <cellStyle name="Percent 6 9 2 3" xfId="45430" xr:uid="{00000000-0005-0000-0000-0000B4B10000}"/>
    <cellStyle name="Percent 6 9 2 3 2" xfId="45431" xr:uid="{00000000-0005-0000-0000-0000B5B10000}"/>
    <cellStyle name="Percent 6 9 2 3 3" xfId="45432" xr:uid="{00000000-0005-0000-0000-0000B6B10000}"/>
    <cellStyle name="Percent 6 9 2 3 4" xfId="45433" xr:uid="{00000000-0005-0000-0000-0000B7B10000}"/>
    <cellStyle name="Percent 6 9 2 4" xfId="45434" xr:uid="{00000000-0005-0000-0000-0000B8B10000}"/>
    <cellStyle name="Percent 6 9 2 5" xfId="45435" xr:uid="{00000000-0005-0000-0000-0000B9B10000}"/>
    <cellStyle name="Percent 6 9 2 6" xfId="45436" xr:uid="{00000000-0005-0000-0000-0000BAB10000}"/>
    <cellStyle name="Percent 6 9 3" xfId="45437" xr:uid="{00000000-0005-0000-0000-0000BBB10000}"/>
    <cellStyle name="Percent 6 9 3 2" xfId="45438" xr:uid="{00000000-0005-0000-0000-0000BCB10000}"/>
    <cellStyle name="Percent 6 9 3 2 2" xfId="45439" xr:uid="{00000000-0005-0000-0000-0000BDB10000}"/>
    <cellStyle name="Percent 6 9 3 2 3" xfId="45440" xr:uid="{00000000-0005-0000-0000-0000BEB10000}"/>
    <cellStyle name="Percent 6 9 3 2 4" xfId="45441" xr:uid="{00000000-0005-0000-0000-0000BFB10000}"/>
    <cellStyle name="Percent 6 9 3 3" xfId="45442" xr:uid="{00000000-0005-0000-0000-0000C0B10000}"/>
    <cellStyle name="Percent 6 9 3 3 2" xfId="45443" xr:uid="{00000000-0005-0000-0000-0000C1B10000}"/>
    <cellStyle name="Percent 6 9 3 3 3" xfId="45444" xr:uid="{00000000-0005-0000-0000-0000C2B10000}"/>
    <cellStyle name="Percent 6 9 3 3 4" xfId="45445" xr:uid="{00000000-0005-0000-0000-0000C3B10000}"/>
    <cellStyle name="Percent 6 9 3 4" xfId="45446" xr:uid="{00000000-0005-0000-0000-0000C4B10000}"/>
    <cellStyle name="Percent 6 9 3 5" xfId="45447" xr:uid="{00000000-0005-0000-0000-0000C5B10000}"/>
    <cellStyle name="Percent 6 9 3 6" xfId="45448" xr:uid="{00000000-0005-0000-0000-0000C6B10000}"/>
    <cellStyle name="Percent 6 9 4" xfId="45449" xr:uid="{00000000-0005-0000-0000-0000C7B10000}"/>
    <cellStyle name="Percent 6 9 4 2" xfId="45450" xr:uid="{00000000-0005-0000-0000-0000C8B10000}"/>
    <cellStyle name="Percent 6 9 4 3" xfId="45451" xr:uid="{00000000-0005-0000-0000-0000C9B10000}"/>
    <cellStyle name="Percent 6 9 4 4" xfId="45452" xr:uid="{00000000-0005-0000-0000-0000CAB10000}"/>
    <cellStyle name="Percent 6 9 5" xfId="45453" xr:uid="{00000000-0005-0000-0000-0000CBB10000}"/>
    <cellStyle name="Percent 6 9 5 2" xfId="45454" xr:uid="{00000000-0005-0000-0000-0000CCB10000}"/>
    <cellStyle name="Percent 6 9 5 3" xfId="45455" xr:uid="{00000000-0005-0000-0000-0000CDB10000}"/>
    <cellStyle name="Percent 6 9 5 4" xfId="45456" xr:uid="{00000000-0005-0000-0000-0000CEB10000}"/>
    <cellStyle name="Percent 6 9 6" xfId="45457" xr:uid="{00000000-0005-0000-0000-0000CFB10000}"/>
    <cellStyle name="Percent 6 9 7" xfId="45458" xr:uid="{00000000-0005-0000-0000-0000D0B10000}"/>
    <cellStyle name="Percent 6 9 8" xfId="45459" xr:uid="{00000000-0005-0000-0000-0000D1B10000}"/>
    <cellStyle name="Percent 60" xfId="45460" xr:uid="{00000000-0005-0000-0000-0000D2B10000}"/>
    <cellStyle name="Percent 60 2" xfId="45461" xr:uid="{00000000-0005-0000-0000-0000D3B10000}"/>
    <cellStyle name="Percent 61" xfId="45462" xr:uid="{00000000-0005-0000-0000-0000D4B10000}"/>
    <cellStyle name="Percent 62" xfId="45463" xr:uid="{00000000-0005-0000-0000-0000D5B10000}"/>
    <cellStyle name="Percent 63" xfId="52132" xr:uid="{00000000-0005-0000-0000-0000D6B10000}"/>
    <cellStyle name="Percent 64" xfId="52280" xr:uid="{26E89F01-8756-4248-AAD3-CCA9D751E0ED}"/>
    <cellStyle name="Percent 7" xfId="45464" xr:uid="{00000000-0005-0000-0000-0000D7B10000}"/>
    <cellStyle name="Percent 7 10" xfId="45465" xr:uid="{00000000-0005-0000-0000-0000D8B10000}"/>
    <cellStyle name="Percent 7 10 2" xfId="45466" xr:uid="{00000000-0005-0000-0000-0000D9B10000}"/>
    <cellStyle name="Percent 7 10 2 2" xfId="45467" xr:uid="{00000000-0005-0000-0000-0000DAB10000}"/>
    <cellStyle name="Percent 7 10 2 3" xfId="45468" xr:uid="{00000000-0005-0000-0000-0000DBB10000}"/>
    <cellStyle name="Percent 7 10 2 4" xfId="45469" xr:uid="{00000000-0005-0000-0000-0000DCB10000}"/>
    <cellStyle name="Percent 7 10 3" xfId="45470" xr:uid="{00000000-0005-0000-0000-0000DDB10000}"/>
    <cellStyle name="Percent 7 10 3 2" xfId="45471" xr:uid="{00000000-0005-0000-0000-0000DEB10000}"/>
    <cellStyle name="Percent 7 10 3 3" xfId="45472" xr:uid="{00000000-0005-0000-0000-0000DFB10000}"/>
    <cellStyle name="Percent 7 10 3 4" xfId="45473" xr:uid="{00000000-0005-0000-0000-0000E0B10000}"/>
    <cellStyle name="Percent 7 10 4" xfId="45474" xr:uid="{00000000-0005-0000-0000-0000E1B10000}"/>
    <cellStyle name="Percent 7 10 5" xfId="45475" xr:uid="{00000000-0005-0000-0000-0000E2B10000}"/>
    <cellStyle name="Percent 7 10 6" xfId="45476" xr:uid="{00000000-0005-0000-0000-0000E3B10000}"/>
    <cellStyle name="Percent 7 11" xfId="45477" xr:uid="{00000000-0005-0000-0000-0000E4B10000}"/>
    <cellStyle name="Percent 7 11 2" xfId="45478" xr:uid="{00000000-0005-0000-0000-0000E5B10000}"/>
    <cellStyle name="Percent 7 11 3" xfId="45479" xr:uid="{00000000-0005-0000-0000-0000E6B10000}"/>
    <cellStyle name="Percent 7 11 4" xfId="45480" xr:uid="{00000000-0005-0000-0000-0000E7B10000}"/>
    <cellStyle name="Percent 7 12" xfId="45481" xr:uid="{00000000-0005-0000-0000-0000E8B10000}"/>
    <cellStyle name="Percent 7 12 2" xfId="45482" xr:uid="{00000000-0005-0000-0000-0000E9B10000}"/>
    <cellStyle name="Percent 7 12 3" xfId="45483" xr:uid="{00000000-0005-0000-0000-0000EAB10000}"/>
    <cellStyle name="Percent 7 12 4" xfId="45484" xr:uid="{00000000-0005-0000-0000-0000EBB10000}"/>
    <cellStyle name="Percent 7 13" xfId="45485" xr:uid="{00000000-0005-0000-0000-0000ECB10000}"/>
    <cellStyle name="Percent 7 13 2" xfId="45486" xr:uid="{00000000-0005-0000-0000-0000EDB10000}"/>
    <cellStyle name="Percent 7 13 3" xfId="45487" xr:uid="{00000000-0005-0000-0000-0000EEB10000}"/>
    <cellStyle name="Percent 7 13 4" xfId="45488" xr:uid="{00000000-0005-0000-0000-0000EFB10000}"/>
    <cellStyle name="Percent 7 13 5" xfId="45489" xr:uid="{00000000-0005-0000-0000-0000F0B10000}"/>
    <cellStyle name="Percent 7 14" xfId="45490" xr:uid="{00000000-0005-0000-0000-0000F1B10000}"/>
    <cellStyle name="Percent 7 15" xfId="45491" xr:uid="{00000000-0005-0000-0000-0000F2B10000}"/>
    <cellStyle name="Percent 7 16" xfId="45492" xr:uid="{00000000-0005-0000-0000-0000F3B10000}"/>
    <cellStyle name="Percent 7 17" xfId="45493" xr:uid="{00000000-0005-0000-0000-0000F4B10000}"/>
    <cellStyle name="Percent 7 18" xfId="45494" xr:uid="{00000000-0005-0000-0000-0000F5B10000}"/>
    <cellStyle name="Percent 7 2" xfId="45495" xr:uid="{00000000-0005-0000-0000-0000F6B10000}"/>
    <cellStyle name="Percent 7 2 10" xfId="45496" xr:uid="{00000000-0005-0000-0000-0000F7B10000}"/>
    <cellStyle name="Percent 7 2 10 2" xfId="45497" xr:uid="{00000000-0005-0000-0000-0000F8B10000}"/>
    <cellStyle name="Percent 7 2 10 3" xfId="45498" xr:uid="{00000000-0005-0000-0000-0000F9B10000}"/>
    <cellStyle name="Percent 7 2 10 4" xfId="45499" xr:uid="{00000000-0005-0000-0000-0000FAB10000}"/>
    <cellStyle name="Percent 7 2 11" xfId="45500" xr:uid="{00000000-0005-0000-0000-0000FBB10000}"/>
    <cellStyle name="Percent 7 2 11 2" xfId="45501" xr:uid="{00000000-0005-0000-0000-0000FCB10000}"/>
    <cellStyle name="Percent 7 2 11 3" xfId="45502" xr:uid="{00000000-0005-0000-0000-0000FDB10000}"/>
    <cellStyle name="Percent 7 2 11 4" xfId="45503" xr:uid="{00000000-0005-0000-0000-0000FEB10000}"/>
    <cellStyle name="Percent 7 2 12" xfId="45504" xr:uid="{00000000-0005-0000-0000-0000FFB10000}"/>
    <cellStyle name="Percent 7 2 12 2" xfId="45505" xr:uid="{00000000-0005-0000-0000-000000B20000}"/>
    <cellStyle name="Percent 7 2 12 3" xfId="45506" xr:uid="{00000000-0005-0000-0000-000001B20000}"/>
    <cellStyle name="Percent 7 2 12 4" xfId="45507" xr:uid="{00000000-0005-0000-0000-000002B20000}"/>
    <cellStyle name="Percent 7 2 12 5" xfId="45508" xr:uid="{00000000-0005-0000-0000-000003B20000}"/>
    <cellStyle name="Percent 7 2 13" xfId="45509" xr:uid="{00000000-0005-0000-0000-000004B20000}"/>
    <cellStyle name="Percent 7 2 14" xfId="45510" xr:uid="{00000000-0005-0000-0000-000005B20000}"/>
    <cellStyle name="Percent 7 2 15" xfId="45511" xr:uid="{00000000-0005-0000-0000-000006B20000}"/>
    <cellStyle name="Percent 7 2 16" xfId="45512" xr:uid="{00000000-0005-0000-0000-000007B20000}"/>
    <cellStyle name="Percent 7 2 17" xfId="45513" xr:uid="{00000000-0005-0000-0000-000008B20000}"/>
    <cellStyle name="Percent 7 2 2" xfId="45514" xr:uid="{00000000-0005-0000-0000-000009B20000}"/>
    <cellStyle name="Percent 7 2 2 10" xfId="45515" xr:uid="{00000000-0005-0000-0000-00000AB20000}"/>
    <cellStyle name="Percent 7 2 2 10 2" xfId="45516" xr:uid="{00000000-0005-0000-0000-00000BB20000}"/>
    <cellStyle name="Percent 7 2 2 10 3" xfId="45517" xr:uid="{00000000-0005-0000-0000-00000CB20000}"/>
    <cellStyle name="Percent 7 2 2 10 4" xfId="45518" xr:uid="{00000000-0005-0000-0000-00000DB20000}"/>
    <cellStyle name="Percent 7 2 2 11" xfId="45519" xr:uid="{00000000-0005-0000-0000-00000EB20000}"/>
    <cellStyle name="Percent 7 2 2 11 2" xfId="45520" xr:uid="{00000000-0005-0000-0000-00000FB20000}"/>
    <cellStyle name="Percent 7 2 2 11 3" xfId="45521" xr:uid="{00000000-0005-0000-0000-000010B20000}"/>
    <cellStyle name="Percent 7 2 2 11 4" xfId="45522" xr:uid="{00000000-0005-0000-0000-000011B20000}"/>
    <cellStyle name="Percent 7 2 2 12" xfId="45523" xr:uid="{00000000-0005-0000-0000-000012B20000}"/>
    <cellStyle name="Percent 7 2 2 13" xfId="45524" xr:uid="{00000000-0005-0000-0000-000013B20000}"/>
    <cellStyle name="Percent 7 2 2 14" xfId="45525" xr:uid="{00000000-0005-0000-0000-000014B20000}"/>
    <cellStyle name="Percent 7 2 2 15" xfId="45526" xr:uid="{00000000-0005-0000-0000-000015B20000}"/>
    <cellStyle name="Percent 7 2 2 16" xfId="45527" xr:uid="{00000000-0005-0000-0000-000016B20000}"/>
    <cellStyle name="Percent 7 2 2 2" xfId="45528" xr:uid="{00000000-0005-0000-0000-000017B20000}"/>
    <cellStyle name="Percent 7 2 2 2 10" xfId="45529" xr:uid="{00000000-0005-0000-0000-000018B20000}"/>
    <cellStyle name="Percent 7 2 2 2 11" xfId="45530" xr:uid="{00000000-0005-0000-0000-000019B20000}"/>
    <cellStyle name="Percent 7 2 2 2 12" xfId="45531" xr:uid="{00000000-0005-0000-0000-00001AB20000}"/>
    <cellStyle name="Percent 7 2 2 2 2" xfId="45532" xr:uid="{00000000-0005-0000-0000-00001BB20000}"/>
    <cellStyle name="Percent 7 2 2 2 2 10" xfId="45533" xr:uid="{00000000-0005-0000-0000-00001CB20000}"/>
    <cellStyle name="Percent 7 2 2 2 2 2" xfId="45534" xr:uid="{00000000-0005-0000-0000-00001DB20000}"/>
    <cellStyle name="Percent 7 2 2 2 2 2 2" xfId="45535" xr:uid="{00000000-0005-0000-0000-00001EB20000}"/>
    <cellStyle name="Percent 7 2 2 2 2 2 2 2" xfId="45536" xr:uid="{00000000-0005-0000-0000-00001FB20000}"/>
    <cellStyle name="Percent 7 2 2 2 2 2 2 2 2" xfId="45537" xr:uid="{00000000-0005-0000-0000-000020B20000}"/>
    <cellStyle name="Percent 7 2 2 2 2 2 2 2 3" xfId="45538" xr:uid="{00000000-0005-0000-0000-000021B20000}"/>
    <cellStyle name="Percent 7 2 2 2 2 2 2 2 4" xfId="45539" xr:uid="{00000000-0005-0000-0000-000022B20000}"/>
    <cellStyle name="Percent 7 2 2 2 2 2 2 3" xfId="45540" xr:uid="{00000000-0005-0000-0000-000023B20000}"/>
    <cellStyle name="Percent 7 2 2 2 2 2 2 3 2" xfId="45541" xr:uid="{00000000-0005-0000-0000-000024B20000}"/>
    <cellStyle name="Percent 7 2 2 2 2 2 2 3 3" xfId="45542" xr:uid="{00000000-0005-0000-0000-000025B20000}"/>
    <cellStyle name="Percent 7 2 2 2 2 2 2 3 4" xfId="45543" xr:uid="{00000000-0005-0000-0000-000026B20000}"/>
    <cellStyle name="Percent 7 2 2 2 2 2 2 4" xfId="45544" xr:uid="{00000000-0005-0000-0000-000027B20000}"/>
    <cellStyle name="Percent 7 2 2 2 2 2 2 5" xfId="45545" xr:uid="{00000000-0005-0000-0000-000028B20000}"/>
    <cellStyle name="Percent 7 2 2 2 2 2 2 6" xfId="45546" xr:uid="{00000000-0005-0000-0000-000029B20000}"/>
    <cellStyle name="Percent 7 2 2 2 2 2 3" xfId="45547" xr:uid="{00000000-0005-0000-0000-00002AB20000}"/>
    <cellStyle name="Percent 7 2 2 2 2 2 3 2" xfId="45548" xr:uid="{00000000-0005-0000-0000-00002BB20000}"/>
    <cellStyle name="Percent 7 2 2 2 2 2 3 2 2" xfId="45549" xr:uid="{00000000-0005-0000-0000-00002CB20000}"/>
    <cellStyle name="Percent 7 2 2 2 2 2 3 2 3" xfId="45550" xr:uid="{00000000-0005-0000-0000-00002DB20000}"/>
    <cellStyle name="Percent 7 2 2 2 2 2 3 2 4" xfId="45551" xr:uid="{00000000-0005-0000-0000-00002EB20000}"/>
    <cellStyle name="Percent 7 2 2 2 2 2 3 3" xfId="45552" xr:uid="{00000000-0005-0000-0000-00002FB20000}"/>
    <cellStyle name="Percent 7 2 2 2 2 2 3 3 2" xfId="45553" xr:uid="{00000000-0005-0000-0000-000030B20000}"/>
    <cellStyle name="Percent 7 2 2 2 2 2 3 3 3" xfId="45554" xr:uid="{00000000-0005-0000-0000-000031B20000}"/>
    <cellStyle name="Percent 7 2 2 2 2 2 3 3 4" xfId="45555" xr:uid="{00000000-0005-0000-0000-000032B20000}"/>
    <cellStyle name="Percent 7 2 2 2 2 2 3 4" xfId="45556" xr:uid="{00000000-0005-0000-0000-000033B20000}"/>
    <cellStyle name="Percent 7 2 2 2 2 2 3 5" xfId="45557" xr:uid="{00000000-0005-0000-0000-000034B20000}"/>
    <cellStyle name="Percent 7 2 2 2 2 2 3 6" xfId="45558" xr:uid="{00000000-0005-0000-0000-000035B20000}"/>
    <cellStyle name="Percent 7 2 2 2 2 2 4" xfId="45559" xr:uid="{00000000-0005-0000-0000-000036B20000}"/>
    <cellStyle name="Percent 7 2 2 2 2 2 4 2" xfId="45560" xr:uid="{00000000-0005-0000-0000-000037B20000}"/>
    <cellStyle name="Percent 7 2 2 2 2 2 4 3" xfId="45561" xr:uid="{00000000-0005-0000-0000-000038B20000}"/>
    <cellStyle name="Percent 7 2 2 2 2 2 4 4" xfId="45562" xr:uid="{00000000-0005-0000-0000-000039B20000}"/>
    <cellStyle name="Percent 7 2 2 2 2 2 5" xfId="45563" xr:uid="{00000000-0005-0000-0000-00003AB20000}"/>
    <cellStyle name="Percent 7 2 2 2 2 2 5 2" xfId="45564" xr:uid="{00000000-0005-0000-0000-00003BB20000}"/>
    <cellStyle name="Percent 7 2 2 2 2 2 5 3" xfId="45565" xr:uid="{00000000-0005-0000-0000-00003CB20000}"/>
    <cellStyle name="Percent 7 2 2 2 2 2 5 4" xfId="45566" xr:uid="{00000000-0005-0000-0000-00003DB20000}"/>
    <cellStyle name="Percent 7 2 2 2 2 2 6" xfId="45567" xr:uid="{00000000-0005-0000-0000-00003EB20000}"/>
    <cellStyle name="Percent 7 2 2 2 2 2 7" xfId="45568" xr:uid="{00000000-0005-0000-0000-00003FB20000}"/>
    <cellStyle name="Percent 7 2 2 2 2 2 8" xfId="45569" xr:uid="{00000000-0005-0000-0000-000040B20000}"/>
    <cellStyle name="Percent 7 2 2 2 2 3" xfId="45570" xr:uid="{00000000-0005-0000-0000-000041B20000}"/>
    <cellStyle name="Percent 7 2 2 2 2 3 2" xfId="45571" xr:uid="{00000000-0005-0000-0000-000042B20000}"/>
    <cellStyle name="Percent 7 2 2 2 2 3 2 2" xfId="45572" xr:uid="{00000000-0005-0000-0000-000043B20000}"/>
    <cellStyle name="Percent 7 2 2 2 2 3 2 2 2" xfId="45573" xr:uid="{00000000-0005-0000-0000-000044B20000}"/>
    <cellStyle name="Percent 7 2 2 2 2 3 2 2 3" xfId="45574" xr:uid="{00000000-0005-0000-0000-000045B20000}"/>
    <cellStyle name="Percent 7 2 2 2 2 3 2 2 4" xfId="45575" xr:uid="{00000000-0005-0000-0000-000046B20000}"/>
    <cellStyle name="Percent 7 2 2 2 2 3 2 3" xfId="45576" xr:uid="{00000000-0005-0000-0000-000047B20000}"/>
    <cellStyle name="Percent 7 2 2 2 2 3 2 3 2" xfId="45577" xr:uid="{00000000-0005-0000-0000-000048B20000}"/>
    <cellStyle name="Percent 7 2 2 2 2 3 2 3 3" xfId="45578" xr:uid="{00000000-0005-0000-0000-000049B20000}"/>
    <cellStyle name="Percent 7 2 2 2 2 3 2 3 4" xfId="45579" xr:uid="{00000000-0005-0000-0000-00004AB20000}"/>
    <cellStyle name="Percent 7 2 2 2 2 3 2 4" xfId="45580" xr:uid="{00000000-0005-0000-0000-00004BB20000}"/>
    <cellStyle name="Percent 7 2 2 2 2 3 2 5" xfId="45581" xr:uid="{00000000-0005-0000-0000-00004CB20000}"/>
    <cellStyle name="Percent 7 2 2 2 2 3 2 6" xfId="45582" xr:uid="{00000000-0005-0000-0000-00004DB20000}"/>
    <cellStyle name="Percent 7 2 2 2 2 3 3" xfId="45583" xr:uid="{00000000-0005-0000-0000-00004EB20000}"/>
    <cellStyle name="Percent 7 2 2 2 2 3 3 2" xfId="45584" xr:uid="{00000000-0005-0000-0000-00004FB20000}"/>
    <cellStyle name="Percent 7 2 2 2 2 3 3 2 2" xfId="45585" xr:uid="{00000000-0005-0000-0000-000050B20000}"/>
    <cellStyle name="Percent 7 2 2 2 2 3 3 2 3" xfId="45586" xr:uid="{00000000-0005-0000-0000-000051B20000}"/>
    <cellStyle name="Percent 7 2 2 2 2 3 3 2 4" xfId="45587" xr:uid="{00000000-0005-0000-0000-000052B20000}"/>
    <cellStyle name="Percent 7 2 2 2 2 3 3 3" xfId="45588" xr:uid="{00000000-0005-0000-0000-000053B20000}"/>
    <cellStyle name="Percent 7 2 2 2 2 3 3 3 2" xfId="45589" xr:uid="{00000000-0005-0000-0000-000054B20000}"/>
    <cellStyle name="Percent 7 2 2 2 2 3 3 3 3" xfId="45590" xr:uid="{00000000-0005-0000-0000-000055B20000}"/>
    <cellStyle name="Percent 7 2 2 2 2 3 3 3 4" xfId="45591" xr:uid="{00000000-0005-0000-0000-000056B20000}"/>
    <cellStyle name="Percent 7 2 2 2 2 3 3 4" xfId="45592" xr:uid="{00000000-0005-0000-0000-000057B20000}"/>
    <cellStyle name="Percent 7 2 2 2 2 3 3 5" xfId="45593" xr:uid="{00000000-0005-0000-0000-000058B20000}"/>
    <cellStyle name="Percent 7 2 2 2 2 3 3 6" xfId="45594" xr:uid="{00000000-0005-0000-0000-000059B20000}"/>
    <cellStyle name="Percent 7 2 2 2 2 3 4" xfId="45595" xr:uid="{00000000-0005-0000-0000-00005AB20000}"/>
    <cellStyle name="Percent 7 2 2 2 2 3 4 2" xfId="45596" xr:uid="{00000000-0005-0000-0000-00005BB20000}"/>
    <cellStyle name="Percent 7 2 2 2 2 3 4 3" xfId="45597" xr:uid="{00000000-0005-0000-0000-00005CB20000}"/>
    <cellStyle name="Percent 7 2 2 2 2 3 4 4" xfId="45598" xr:uid="{00000000-0005-0000-0000-00005DB20000}"/>
    <cellStyle name="Percent 7 2 2 2 2 3 5" xfId="45599" xr:uid="{00000000-0005-0000-0000-00005EB20000}"/>
    <cellStyle name="Percent 7 2 2 2 2 3 5 2" xfId="45600" xr:uid="{00000000-0005-0000-0000-00005FB20000}"/>
    <cellStyle name="Percent 7 2 2 2 2 3 5 3" xfId="45601" xr:uid="{00000000-0005-0000-0000-000060B20000}"/>
    <cellStyle name="Percent 7 2 2 2 2 3 5 4" xfId="45602" xr:uid="{00000000-0005-0000-0000-000061B20000}"/>
    <cellStyle name="Percent 7 2 2 2 2 3 6" xfId="45603" xr:uid="{00000000-0005-0000-0000-000062B20000}"/>
    <cellStyle name="Percent 7 2 2 2 2 3 7" xfId="45604" xr:uid="{00000000-0005-0000-0000-000063B20000}"/>
    <cellStyle name="Percent 7 2 2 2 2 3 8" xfId="45605" xr:uid="{00000000-0005-0000-0000-000064B20000}"/>
    <cellStyle name="Percent 7 2 2 2 2 4" xfId="45606" xr:uid="{00000000-0005-0000-0000-000065B20000}"/>
    <cellStyle name="Percent 7 2 2 2 2 4 2" xfId="45607" xr:uid="{00000000-0005-0000-0000-000066B20000}"/>
    <cellStyle name="Percent 7 2 2 2 2 4 2 2" xfId="45608" xr:uid="{00000000-0005-0000-0000-000067B20000}"/>
    <cellStyle name="Percent 7 2 2 2 2 4 2 3" xfId="45609" xr:uid="{00000000-0005-0000-0000-000068B20000}"/>
    <cellStyle name="Percent 7 2 2 2 2 4 2 4" xfId="45610" xr:uid="{00000000-0005-0000-0000-000069B20000}"/>
    <cellStyle name="Percent 7 2 2 2 2 4 3" xfId="45611" xr:uid="{00000000-0005-0000-0000-00006AB20000}"/>
    <cellStyle name="Percent 7 2 2 2 2 4 3 2" xfId="45612" xr:uid="{00000000-0005-0000-0000-00006BB20000}"/>
    <cellStyle name="Percent 7 2 2 2 2 4 3 3" xfId="45613" xr:uid="{00000000-0005-0000-0000-00006CB20000}"/>
    <cellStyle name="Percent 7 2 2 2 2 4 3 4" xfId="45614" xr:uid="{00000000-0005-0000-0000-00006DB20000}"/>
    <cellStyle name="Percent 7 2 2 2 2 4 4" xfId="45615" xr:uid="{00000000-0005-0000-0000-00006EB20000}"/>
    <cellStyle name="Percent 7 2 2 2 2 4 5" xfId="45616" xr:uid="{00000000-0005-0000-0000-00006FB20000}"/>
    <cellStyle name="Percent 7 2 2 2 2 4 6" xfId="45617" xr:uid="{00000000-0005-0000-0000-000070B20000}"/>
    <cellStyle name="Percent 7 2 2 2 2 5" xfId="45618" xr:uid="{00000000-0005-0000-0000-000071B20000}"/>
    <cellStyle name="Percent 7 2 2 2 2 5 2" xfId="45619" xr:uid="{00000000-0005-0000-0000-000072B20000}"/>
    <cellStyle name="Percent 7 2 2 2 2 5 2 2" xfId="45620" xr:uid="{00000000-0005-0000-0000-000073B20000}"/>
    <cellStyle name="Percent 7 2 2 2 2 5 2 3" xfId="45621" xr:uid="{00000000-0005-0000-0000-000074B20000}"/>
    <cellStyle name="Percent 7 2 2 2 2 5 2 4" xfId="45622" xr:uid="{00000000-0005-0000-0000-000075B20000}"/>
    <cellStyle name="Percent 7 2 2 2 2 5 3" xfId="45623" xr:uid="{00000000-0005-0000-0000-000076B20000}"/>
    <cellStyle name="Percent 7 2 2 2 2 5 3 2" xfId="45624" xr:uid="{00000000-0005-0000-0000-000077B20000}"/>
    <cellStyle name="Percent 7 2 2 2 2 5 3 3" xfId="45625" xr:uid="{00000000-0005-0000-0000-000078B20000}"/>
    <cellStyle name="Percent 7 2 2 2 2 5 3 4" xfId="45626" xr:uid="{00000000-0005-0000-0000-000079B20000}"/>
    <cellStyle name="Percent 7 2 2 2 2 5 4" xfId="45627" xr:uid="{00000000-0005-0000-0000-00007AB20000}"/>
    <cellStyle name="Percent 7 2 2 2 2 5 5" xfId="45628" xr:uid="{00000000-0005-0000-0000-00007BB20000}"/>
    <cellStyle name="Percent 7 2 2 2 2 5 6" xfId="45629" xr:uid="{00000000-0005-0000-0000-00007CB20000}"/>
    <cellStyle name="Percent 7 2 2 2 2 6" xfId="45630" xr:uid="{00000000-0005-0000-0000-00007DB20000}"/>
    <cellStyle name="Percent 7 2 2 2 2 6 2" xfId="45631" xr:uid="{00000000-0005-0000-0000-00007EB20000}"/>
    <cellStyle name="Percent 7 2 2 2 2 6 3" xfId="45632" xr:uid="{00000000-0005-0000-0000-00007FB20000}"/>
    <cellStyle name="Percent 7 2 2 2 2 6 4" xfId="45633" xr:uid="{00000000-0005-0000-0000-000080B20000}"/>
    <cellStyle name="Percent 7 2 2 2 2 7" xfId="45634" xr:uid="{00000000-0005-0000-0000-000081B20000}"/>
    <cellStyle name="Percent 7 2 2 2 2 7 2" xfId="45635" xr:uid="{00000000-0005-0000-0000-000082B20000}"/>
    <cellStyle name="Percent 7 2 2 2 2 7 3" xfId="45636" xr:uid="{00000000-0005-0000-0000-000083B20000}"/>
    <cellStyle name="Percent 7 2 2 2 2 7 4" xfId="45637" xr:uid="{00000000-0005-0000-0000-000084B20000}"/>
    <cellStyle name="Percent 7 2 2 2 2 8" xfId="45638" xr:uid="{00000000-0005-0000-0000-000085B20000}"/>
    <cellStyle name="Percent 7 2 2 2 2 9" xfId="45639" xr:uid="{00000000-0005-0000-0000-000086B20000}"/>
    <cellStyle name="Percent 7 2 2 2 3" xfId="45640" xr:uid="{00000000-0005-0000-0000-000087B20000}"/>
    <cellStyle name="Percent 7 2 2 2 3 2" xfId="45641" xr:uid="{00000000-0005-0000-0000-000088B20000}"/>
    <cellStyle name="Percent 7 2 2 2 3 2 2" xfId="45642" xr:uid="{00000000-0005-0000-0000-000089B20000}"/>
    <cellStyle name="Percent 7 2 2 2 3 2 2 2" xfId="45643" xr:uid="{00000000-0005-0000-0000-00008AB20000}"/>
    <cellStyle name="Percent 7 2 2 2 3 2 2 3" xfId="45644" xr:uid="{00000000-0005-0000-0000-00008BB20000}"/>
    <cellStyle name="Percent 7 2 2 2 3 2 2 4" xfId="45645" xr:uid="{00000000-0005-0000-0000-00008CB20000}"/>
    <cellStyle name="Percent 7 2 2 2 3 2 3" xfId="45646" xr:uid="{00000000-0005-0000-0000-00008DB20000}"/>
    <cellStyle name="Percent 7 2 2 2 3 2 3 2" xfId="45647" xr:uid="{00000000-0005-0000-0000-00008EB20000}"/>
    <cellStyle name="Percent 7 2 2 2 3 2 3 3" xfId="45648" xr:uid="{00000000-0005-0000-0000-00008FB20000}"/>
    <cellStyle name="Percent 7 2 2 2 3 2 3 4" xfId="45649" xr:uid="{00000000-0005-0000-0000-000090B20000}"/>
    <cellStyle name="Percent 7 2 2 2 3 2 4" xfId="45650" xr:uid="{00000000-0005-0000-0000-000091B20000}"/>
    <cellStyle name="Percent 7 2 2 2 3 2 5" xfId="45651" xr:uid="{00000000-0005-0000-0000-000092B20000}"/>
    <cellStyle name="Percent 7 2 2 2 3 2 6" xfId="45652" xr:uid="{00000000-0005-0000-0000-000093B20000}"/>
    <cellStyle name="Percent 7 2 2 2 3 3" xfId="45653" xr:uid="{00000000-0005-0000-0000-000094B20000}"/>
    <cellStyle name="Percent 7 2 2 2 3 3 2" xfId="45654" xr:uid="{00000000-0005-0000-0000-000095B20000}"/>
    <cellStyle name="Percent 7 2 2 2 3 3 2 2" xfId="45655" xr:uid="{00000000-0005-0000-0000-000096B20000}"/>
    <cellStyle name="Percent 7 2 2 2 3 3 2 3" xfId="45656" xr:uid="{00000000-0005-0000-0000-000097B20000}"/>
    <cellStyle name="Percent 7 2 2 2 3 3 2 4" xfId="45657" xr:uid="{00000000-0005-0000-0000-000098B20000}"/>
    <cellStyle name="Percent 7 2 2 2 3 3 3" xfId="45658" xr:uid="{00000000-0005-0000-0000-000099B20000}"/>
    <cellStyle name="Percent 7 2 2 2 3 3 3 2" xfId="45659" xr:uid="{00000000-0005-0000-0000-00009AB20000}"/>
    <cellStyle name="Percent 7 2 2 2 3 3 3 3" xfId="45660" xr:uid="{00000000-0005-0000-0000-00009BB20000}"/>
    <cellStyle name="Percent 7 2 2 2 3 3 3 4" xfId="45661" xr:uid="{00000000-0005-0000-0000-00009CB20000}"/>
    <cellStyle name="Percent 7 2 2 2 3 3 4" xfId="45662" xr:uid="{00000000-0005-0000-0000-00009DB20000}"/>
    <cellStyle name="Percent 7 2 2 2 3 3 5" xfId="45663" xr:uid="{00000000-0005-0000-0000-00009EB20000}"/>
    <cellStyle name="Percent 7 2 2 2 3 3 6" xfId="45664" xr:uid="{00000000-0005-0000-0000-00009FB20000}"/>
    <cellStyle name="Percent 7 2 2 2 3 4" xfId="45665" xr:uid="{00000000-0005-0000-0000-0000A0B20000}"/>
    <cellStyle name="Percent 7 2 2 2 3 4 2" xfId="45666" xr:uid="{00000000-0005-0000-0000-0000A1B20000}"/>
    <cellStyle name="Percent 7 2 2 2 3 4 3" xfId="45667" xr:uid="{00000000-0005-0000-0000-0000A2B20000}"/>
    <cellStyle name="Percent 7 2 2 2 3 4 4" xfId="45668" xr:uid="{00000000-0005-0000-0000-0000A3B20000}"/>
    <cellStyle name="Percent 7 2 2 2 3 5" xfId="45669" xr:uid="{00000000-0005-0000-0000-0000A4B20000}"/>
    <cellStyle name="Percent 7 2 2 2 3 5 2" xfId="45670" xr:uid="{00000000-0005-0000-0000-0000A5B20000}"/>
    <cellStyle name="Percent 7 2 2 2 3 5 3" xfId="45671" xr:uid="{00000000-0005-0000-0000-0000A6B20000}"/>
    <cellStyle name="Percent 7 2 2 2 3 5 4" xfId="45672" xr:uid="{00000000-0005-0000-0000-0000A7B20000}"/>
    <cellStyle name="Percent 7 2 2 2 3 6" xfId="45673" xr:uid="{00000000-0005-0000-0000-0000A8B20000}"/>
    <cellStyle name="Percent 7 2 2 2 3 7" xfId="45674" xr:uid="{00000000-0005-0000-0000-0000A9B20000}"/>
    <cellStyle name="Percent 7 2 2 2 3 8" xfId="45675" xr:uid="{00000000-0005-0000-0000-0000AAB20000}"/>
    <cellStyle name="Percent 7 2 2 2 4" xfId="45676" xr:uid="{00000000-0005-0000-0000-0000ABB20000}"/>
    <cellStyle name="Percent 7 2 2 2 4 2" xfId="45677" xr:uid="{00000000-0005-0000-0000-0000ACB20000}"/>
    <cellStyle name="Percent 7 2 2 2 4 2 2" xfId="45678" xr:uid="{00000000-0005-0000-0000-0000ADB20000}"/>
    <cellStyle name="Percent 7 2 2 2 4 2 2 2" xfId="45679" xr:uid="{00000000-0005-0000-0000-0000AEB20000}"/>
    <cellStyle name="Percent 7 2 2 2 4 2 2 3" xfId="45680" xr:uid="{00000000-0005-0000-0000-0000AFB20000}"/>
    <cellStyle name="Percent 7 2 2 2 4 2 2 4" xfId="45681" xr:uid="{00000000-0005-0000-0000-0000B0B20000}"/>
    <cellStyle name="Percent 7 2 2 2 4 2 3" xfId="45682" xr:uid="{00000000-0005-0000-0000-0000B1B20000}"/>
    <cellStyle name="Percent 7 2 2 2 4 2 3 2" xfId="45683" xr:uid="{00000000-0005-0000-0000-0000B2B20000}"/>
    <cellStyle name="Percent 7 2 2 2 4 2 3 3" xfId="45684" xr:uid="{00000000-0005-0000-0000-0000B3B20000}"/>
    <cellStyle name="Percent 7 2 2 2 4 2 3 4" xfId="45685" xr:uid="{00000000-0005-0000-0000-0000B4B20000}"/>
    <cellStyle name="Percent 7 2 2 2 4 2 4" xfId="45686" xr:uid="{00000000-0005-0000-0000-0000B5B20000}"/>
    <cellStyle name="Percent 7 2 2 2 4 2 5" xfId="45687" xr:uid="{00000000-0005-0000-0000-0000B6B20000}"/>
    <cellStyle name="Percent 7 2 2 2 4 2 6" xfId="45688" xr:uid="{00000000-0005-0000-0000-0000B7B20000}"/>
    <cellStyle name="Percent 7 2 2 2 4 3" xfId="45689" xr:uid="{00000000-0005-0000-0000-0000B8B20000}"/>
    <cellStyle name="Percent 7 2 2 2 4 3 2" xfId="45690" xr:uid="{00000000-0005-0000-0000-0000B9B20000}"/>
    <cellStyle name="Percent 7 2 2 2 4 3 2 2" xfId="45691" xr:uid="{00000000-0005-0000-0000-0000BAB20000}"/>
    <cellStyle name="Percent 7 2 2 2 4 3 2 3" xfId="45692" xr:uid="{00000000-0005-0000-0000-0000BBB20000}"/>
    <cellStyle name="Percent 7 2 2 2 4 3 2 4" xfId="45693" xr:uid="{00000000-0005-0000-0000-0000BCB20000}"/>
    <cellStyle name="Percent 7 2 2 2 4 3 3" xfId="45694" xr:uid="{00000000-0005-0000-0000-0000BDB20000}"/>
    <cellStyle name="Percent 7 2 2 2 4 3 3 2" xfId="45695" xr:uid="{00000000-0005-0000-0000-0000BEB20000}"/>
    <cellStyle name="Percent 7 2 2 2 4 3 3 3" xfId="45696" xr:uid="{00000000-0005-0000-0000-0000BFB20000}"/>
    <cellStyle name="Percent 7 2 2 2 4 3 3 4" xfId="45697" xr:uid="{00000000-0005-0000-0000-0000C0B20000}"/>
    <cellStyle name="Percent 7 2 2 2 4 3 4" xfId="45698" xr:uid="{00000000-0005-0000-0000-0000C1B20000}"/>
    <cellStyle name="Percent 7 2 2 2 4 3 5" xfId="45699" xr:uid="{00000000-0005-0000-0000-0000C2B20000}"/>
    <cellStyle name="Percent 7 2 2 2 4 3 6" xfId="45700" xr:uid="{00000000-0005-0000-0000-0000C3B20000}"/>
    <cellStyle name="Percent 7 2 2 2 4 4" xfId="45701" xr:uid="{00000000-0005-0000-0000-0000C4B20000}"/>
    <cellStyle name="Percent 7 2 2 2 4 4 2" xfId="45702" xr:uid="{00000000-0005-0000-0000-0000C5B20000}"/>
    <cellStyle name="Percent 7 2 2 2 4 4 3" xfId="45703" xr:uid="{00000000-0005-0000-0000-0000C6B20000}"/>
    <cellStyle name="Percent 7 2 2 2 4 4 4" xfId="45704" xr:uid="{00000000-0005-0000-0000-0000C7B20000}"/>
    <cellStyle name="Percent 7 2 2 2 4 5" xfId="45705" xr:uid="{00000000-0005-0000-0000-0000C8B20000}"/>
    <cellStyle name="Percent 7 2 2 2 4 5 2" xfId="45706" xr:uid="{00000000-0005-0000-0000-0000C9B20000}"/>
    <cellStyle name="Percent 7 2 2 2 4 5 3" xfId="45707" xr:uid="{00000000-0005-0000-0000-0000CAB20000}"/>
    <cellStyle name="Percent 7 2 2 2 4 5 4" xfId="45708" xr:uid="{00000000-0005-0000-0000-0000CBB20000}"/>
    <cellStyle name="Percent 7 2 2 2 4 6" xfId="45709" xr:uid="{00000000-0005-0000-0000-0000CCB20000}"/>
    <cellStyle name="Percent 7 2 2 2 4 7" xfId="45710" xr:uid="{00000000-0005-0000-0000-0000CDB20000}"/>
    <cellStyle name="Percent 7 2 2 2 4 8" xfId="45711" xr:uid="{00000000-0005-0000-0000-0000CEB20000}"/>
    <cellStyle name="Percent 7 2 2 2 5" xfId="45712" xr:uid="{00000000-0005-0000-0000-0000CFB20000}"/>
    <cellStyle name="Percent 7 2 2 2 5 2" xfId="45713" xr:uid="{00000000-0005-0000-0000-0000D0B20000}"/>
    <cellStyle name="Percent 7 2 2 2 5 2 2" xfId="45714" xr:uid="{00000000-0005-0000-0000-0000D1B20000}"/>
    <cellStyle name="Percent 7 2 2 2 5 2 2 2" xfId="45715" xr:uid="{00000000-0005-0000-0000-0000D2B20000}"/>
    <cellStyle name="Percent 7 2 2 2 5 2 2 3" xfId="45716" xr:uid="{00000000-0005-0000-0000-0000D3B20000}"/>
    <cellStyle name="Percent 7 2 2 2 5 2 2 4" xfId="45717" xr:uid="{00000000-0005-0000-0000-0000D4B20000}"/>
    <cellStyle name="Percent 7 2 2 2 5 2 3" xfId="45718" xr:uid="{00000000-0005-0000-0000-0000D5B20000}"/>
    <cellStyle name="Percent 7 2 2 2 5 2 3 2" xfId="45719" xr:uid="{00000000-0005-0000-0000-0000D6B20000}"/>
    <cellStyle name="Percent 7 2 2 2 5 2 3 3" xfId="45720" xr:uid="{00000000-0005-0000-0000-0000D7B20000}"/>
    <cellStyle name="Percent 7 2 2 2 5 2 3 4" xfId="45721" xr:uid="{00000000-0005-0000-0000-0000D8B20000}"/>
    <cellStyle name="Percent 7 2 2 2 5 2 4" xfId="45722" xr:uid="{00000000-0005-0000-0000-0000D9B20000}"/>
    <cellStyle name="Percent 7 2 2 2 5 2 5" xfId="45723" xr:uid="{00000000-0005-0000-0000-0000DAB20000}"/>
    <cellStyle name="Percent 7 2 2 2 5 2 6" xfId="45724" xr:uid="{00000000-0005-0000-0000-0000DBB20000}"/>
    <cellStyle name="Percent 7 2 2 2 5 3" xfId="45725" xr:uid="{00000000-0005-0000-0000-0000DCB20000}"/>
    <cellStyle name="Percent 7 2 2 2 5 3 2" xfId="45726" xr:uid="{00000000-0005-0000-0000-0000DDB20000}"/>
    <cellStyle name="Percent 7 2 2 2 5 3 2 2" xfId="45727" xr:uid="{00000000-0005-0000-0000-0000DEB20000}"/>
    <cellStyle name="Percent 7 2 2 2 5 3 2 3" xfId="45728" xr:uid="{00000000-0005-0000-0000-0000DFB20000}"/>
    <cellStyle name="Percent 7 2 2 2 5 3 2 4" xfId="45729" xr:uid="{00000000-0005-0000-0000-0000E0B20000}"/>
    <cellStyle name="Percent 7 2 2 2 5 3 3" xfId="45730" xr:uid="{00000000-0005-0000-0000-0000E1B20000}"/>
    <cellStyle name="Percent 7 2 2 2 5 3 3 2" xfId="45731" xr:uid="{00000000-0005-0000-0000-0000E2B20000}"/>
    <cellStyle name="Percent 7 2 2 2 5 3 3 3" xfId="45732" xr:uid="{00000000-0005-0000-0000-0000E3B20000}"/>
    <cellStyle name="Percent 7 2 2 2 5 3 3 4" xfId="45733" xr:uid="{00000000-0005-0000-0000-0000E4B20000}"/>
    <cellStyle name="Percent 7 2 2 2 5 3 4" xfId="45734" xr:uid="{00000000-0005-0000-0000-0000E5B20000}"/>
    <cellStyle name="Percent 7 2 2 2 5 3 5" xfId="45735" xr:uid="{00000000-0005-0000-0000-0000E6B20000}"/>
    <cellStyle name="Percent 7 2 2 2 5 3 6" xfId="45736" xr:uid="{00000000-0005-0000-0000-0000E7B20000}"/>
    <cellStyle name="Percent 7 2 2 2 5 4" xfId="45737" xr:uid="{00000000-0005-0000-0000-0000E8B20000}"/>
    <cellStyle name="Percent 7 2 2 2 5 4 2" xfId="45738" xr:uid="{00000000-0005-0000-0000-0000E9B20000}"/>
    <cellStyle name="Percent 7 2 2 2 5 4 3" xfId="45739" xr:uid="{00000000-0005-0000-0000-0000EAB20000}"/>
    <cellStyle name="Percent 7 2 2 2 5 4 4" xfId="45740" xr:uid="{00000000-0005-0000-0000-0000EBB20000}"/>
    <cellStyle name="Percent 7 2 2 2 5 5" xfId="45741" xr:uid="{00000000-0005-0000-0000-0000ECB20000}"/>
    <cellStyle name="Percent 7 2 2 2 5 5 2" xfId="45742" xr:uid="{00000000-0005-0000-0000-0000EDB20000}"/>
    <cellStyle name="Percent 7 2 2 2 5 5 3" xfId="45743" xr:uid="{00000000-0005-0000-0000-0000EEB20000}"/>
    <cellStyle name="Percent 7 2 2 2 5 5 4" xfId="45744" xr:uid="{00000000-0005-0000-0000-0000EFB20000}"/>
    <cellStyle name="Percent 7 2 2 2 5 6" xfId="45745" xr:uid="{00000000-0005-0000-0000-0000F0B20000}"/>
    <cellStyle name="Percent 7 2 2 2 5 7" xfId="45746" xr:uid="{00000000-0005-0000-0000-0000F1B20000}"/>
    <cellStyle name="Percent 7 2 2 2 5 8" xfId="45747" xr:uid="{00000000-0005-0000-0000-0000F2B20000}"/>
    <cellStyle name="Percent 7 2 2 2 6" xfId="45748" xr:uid="{00000000-0005-0000-0000-0000F3B20000}"/>
    <cellStyle name="Percent 7 2 2 2 6 2" xfId="45749" xr:uid="{00000000-0005-0000-0000-0000F4B20000}"/>
    <cellStyle name="Percent 7 2 2 2 6 2 2" xfId="45750" xr:uid="{00000000-0005-0000-0000-0000F5B20000}"/>
    <cellStyle name="Percent 7 2 2 2 6 2 3" xfId="45751" xr:uid="{00000000-0005-0000-0000-0000F6B20000}"/>
    <cellStyle name="Percent 7 2 2 2 6 2 4" xfId="45752" xr:uid="{00000000-0005-0000-0000-0000F7B20000}"/>
    <cellStyle name="Percent 7 2 2 2 6 3" xfId="45753" xr:uid="{00000000-0005-0000-0000-0000F8B20000}"/>
    <cellStyle name="Percent 7 2 2 2 6 3 2" xfId="45754" xr:uid="{00000000-0005-0000-0000-0000F9B20000}"/>
    <cellStyle name="Percent 7 2 2 2 6 3 3" xfId="45755" xr:uid="{00000000-0005-0000-0000-0000FAB20000}"/>
    <cellStyle name="Percent 7 2 2 2 6 3 4" xfId="45756" xr:uid="{00000000-0005-0000-0000-0000FBB20000}"/>
    <cellStyle name="Percent 7 2 2 2 6 4" xfId="45757" xr:uid="{00000000-0005-0000-0000-0000FCB20000}"/>
    <cellStyle name="Percent 7 2 2 2 6 5" xfId="45758" xr:uid="{00000000-0005-0000-0000-0000FDB20000}"/>
    <cellStyle name="Percent 7 2 2 2 6 6" xfId="45759" xr:uid="{00000000-0005-0000-0000-0000FEB20000}"/>
    <cellStyle name="Percent 7 2 2 2 7" xfId="45760" xr:uid="{00000000-0005-0000-0000-0000FFB20000}"/>
    <cellStyle name="Percent 7 2 2 2 7 2" xfId="45761" xr:uid="{00000000-0005-0000-0000-000000B30000}"/>
    <cellStyle name="Percent 7 2 2 2 7 2 2" xfId="45762" xr:uid="{00000000-0005-0000-0000-000001B30000}"/>
    <cellStyle name="Percent 7 2 2 2 7 2 3" xfId="45763" xr:uid="{00000000-0005-0000-0000-000002B30000}"/>
    <cellStyle name="Percent 7 2 2 2 7 2 4" xfId="45764" xr:uid="{00000000-0005-0000-0000-000003B30000}"/>
    <cellStyle name="Percent 7 2 2 2 7 3" xfId="45765" xr:uid="{00000000-0005-0000-0000-000004B30000}"/>
    <cellStyle name="Percent 7 2 2 2 7 3 2" xfId="45766" xr:uid="{00000000-0005-0000-0000-000005B30000}"/>
    <cellStyle name="Percent 7 2 2 2 7 3 3" xfId="45767" xr:uid="{00000000-0005-0000-0000-000006B30000}"/>
    <cellStyle name="Percent 7 2 2 2 7 3 4" xfId="45768" xr:uid="{00000000-0005-0000-0000-000007B30000}"/>
    <cellStyle name="Percent 7 2 2 2 7 4" xfId="45769" xr:uid="{00000000-0005-0000-0000-000008B30000}"/>
    <cellStyle name="Percent 7 2 2 2 7 5" xfId="45770" xr:uid="{00000000-0005-0000-0000-000009B30000}"/>
    <cellStyle name="Percent 7 2 2 2 7 6" xfId="45771" xr:uid="{00000000-0005-0000-0000-00000AB30000}"/>
    <cellStyle name="Percent 7 2 2 2 8" xfId="45772" xr:uid="{00000000-0005-0000-0000-00000BB30000}"/>
    <cellStyle name="Percent 7 2 2 2 8 2" xfId="45773" xr:uid="{00000000-0005-0000-0000-00000CB30000}"/>
    <cellStyle name="Percent 7 2 2 2 8 3" xfId="45774" xr:uid="{00000000-0005-0000-0000-00000DB30000}"/>
    <cellStyle name="Percent 7 2 2 2 8 4" xfId="45775" xr:uid="{00000000-0005-0000-0000-00000EB30000}"/>
    <cellStyle name="Percent 7 2 2 2 9" xfId="45776" xr:uid="{00000000-0005-0000-0000-00000FB30000}"/>
    <cellStyle name="Percent 7 2 2 2 9 2" xfId="45777" xr:uid="{00000000-0005-0000-0000-000010B30000}"/>
    <cellStyle name="Percent 7 2 2 2 9 3" xfId="45778" xr:uid="{00000000-0005-0000-0000-000011B30000}"/>
    <cellStyle name="Percent 7 2 2 2 9 4" xfId="45779" xr:uid="{00000000-0005-0000-0000-000012B30000}"/>
    <cellStyle name="Percent 7 2 2 3" xfId="45780" xr:uid="{00000000-0005-0000-0000-000013B30000}"/>
    <cellStyle name="Percent 7 2 2 3 10" xfId="45781" xr:uid="{00000000-0005-0000-0000-000014B30000}"/>
    <cellStyle name="Percent 7 2 2 3 2" xfId="45782" xr:uid="{00000000-0005-0000-0000-000015B30000}"/>
    <cellStyle name="Percent 7 2 2 3 2 2" xfId="45783" xr:uid="{00000000-0005-0000-0000-000016B30000}"/>
    <cellStyle name="Percent 7 2 2 3 2 2 2" xfId="45784" xr:uid="{00000000-0005-0000-0000-000017B30000}"/>
    <cellStyle name="Percent 7 2 2 3 2 2 2 2" xfId="45785" xr:uid="{00000000-0005-0000-0000-000018B30000}"/>
    <cellStyle name="Percent 7 2 2 3 2 2 2 3" xfId="45786" xr:uid="{00000000-0005-0000-0000-000019B30000}"/>
    <cellStyle name="Percent 7 2 2 3 2 2 2 4" xfId="45787" xr:uid="{00000000-0005-0000-0000-00001AB30000}"/>
    <cellStyle name="Percent 7 2 2 3 2 2 3" xfId="45788" xr:uid="{00000000-0005-0000-0000-00001BB30000}"/>
    <cellStyle name="Percent 7 2 2 3 2 2 3 2" xfId="45789" xr:uid="{00000000-0005-0000-0000-00001CB30000}"/>
    <cellStyle name="Percent 7 2 2 3 2 2 3 3" xfId="45790" xr:uid="{00000000-0005-0000-0000-00001DB30000}"/>
    <cellStyle name="Percent 7 2 2 3 2 2 3 4" xfId="45791" xr:uid="{00000000-0005-0000-0000-00001EB30000}"/>
    <cellStyle name="Percent 7 2 2 3 2 2 4" xfId="45792" xr:uid="{00000000-0005-0000-0000-00001FB30000}"/>
    <cellStyle name="Percent 7 2 2 3 2 2 5" xfId="45793" xr:uid="{00000000-0005-0000-0000-000020B30000}"/>
    <cellStyle name="Percent 7 2 2 3 2 2 6" xfId="45794" xr:uid="{00000000-0005-0000-0000-000021B30000}"/>
    <cellStyle name="Percent 7 2 2 3 2 3" xfId="45795" xr:uid="{00000000-0005-0000-0000-000022B30000}"/>
    <cellStyle name="Percent 7 2 2 3 2 3 2" xfId="45796" xr:uid="{00000000-0005-0000-0000-000023B30000}"/>
    <cellStyle name="Percent 7 2 2 3 2 3 2 2" xfId="45797" xr:uid="{00000000-0005-0000-0000-000024B30000}"/>
    <cellStyle name="Percent 7 2 2 3 2 3 2 3" xfId="45798" xr:uid="{00000000-0005-0000-0000-000025B30000}"/>
    <cellStyle name="Percent 7 2 2 3 2 3 2 4" xfId="45799" xr:uid="{00000000-0005-0000-0000-000026B30000}"/>
    <cellStyle name="Percent 7 2 2 3 2 3 3" xfId="45800" xr:uid="{00000000-0005-0000-0000-000027B30000}"/>
    <cellStyle name="Percent 7 2 2 3 2 3 3 2" xfId="45801" xr:uid="{00000000-0005-0000-0000-000028B30000}"/>
    <cellStyle name="Percent 7 2 2 3 2 3 3 3" xfId="45802" xr:uid="{00000000-0005-0000-0000-000029B30000}"/>
    <cellStyle name="Percent 7 2 2 3 2 3 3 4" xfId="45803" xr:uid="{00000000-0005-0000-0000-00002AB30000}"/>
    <cellStyle name="Percent 7 2 2 3 2 3 4" xfId="45804" xr:uid="{00000000-0005-0000-0000-00002BB30000}"/>
    <cellStyle name="Percent 7 2 2 3 2 3 5" xfId="45805" xr:uid="{00000000-0005-0000-0000-00002CB30000}"/>
    <cellStyle name="Percent 7 2 2 3 2 3 6" xfId="45806" xr:uid="{00000000-0005-0000-0000-00002DB30000}"/>
    <cellStyle name="Percent 7 2 2 3 2 4" xfId="45807" xr:uid="{00000000-0005-0000-0000-00002EB30000}"/>
    <cellStyle name="Percent 7 2 2 3 2 4 2" xfId="45808" xr:uid="{00000000-0005-0000-0000-00002FB30000}"/>
    <cellStyle name="Percent 7 2 2 3 2 4 3" xfId="45809" xr:uid="{00000000-0005-0000-0000-000030B30000}"/>
    <cellStyle name="Percent 7 2 2 3 2 4 4" xfId="45810" xr:uid="{00000000-0005-0000-0000-000031B30000}"/>
    <cellStyle name="Percent 7 2 2 3 2 5" xfId="45811" xr:uid="{00000000-0005-0000-0000-000032B30000}"/>
    <cellStyle name="Percent 7 2 2 3 2 5 2" xfId="45812" xr:uid="{00000000-0005-0000-0000-000033B30000}"/>
    <cellStyle name="Percent 7 2 2 3 2 5 3" xfId="45813" xr:uid="{00000000-0005-0000-0000-000034B30000}"/>
    <cellStyle name="Percent 7 2 2 3 2 5 4" xfId="45814" xr:uid="{00000000-0005-0000-0000-000035B30000}"/>
    <cellStyle name="Percent 7 2 2 3 2 6" xfId="45815" xr:uid="{00000000-0005-0000-0000-000036B30000}"/>
    <cellStyle name="Percent 7 2 2 3 2 7" xfId="45816" xr:uid="{00000000-0005-0000-0000-000037B30000}"/>
    <cellStyle name="Percent 7 2 2 3 2 8" xfId="45817" xr:uid="{00000000-0005-0000-0000-000038B30000}"/>
    <cellStyle name="Percent 7 2 2 3 3" xfId="45818" xr:uid="{00000000-0005-0000-0000-000039B30000}"/>
    <cellStyle name="Percent 7 2 2 3 3 2" xfId="45819" xr:uid="{00000000-0005-0000-0000-00003AB30000}"/>
    <cellStyle name="Percent 7 2 2 3 3 2 2" xfId="45820" xr:uid="{00000000-0005-0000-0000-00003BB30000}"/>
    <cellStyle name="Percent 7 2 2 3 3 2 2 2" xfId="45821" xr:uid="{00000000-0005-0000-0000-00003CB30000}"/>
    <cellStyle name="Percent 7 2 2 3 3 2 2 3" xfId="45822" xr:uid="{00000000-0005-0000-0000-00003DB30000}"/>
    <cellStyle name="Percent 7 2 2 3 3 2 2 4" xfId="45823" xr:uid="{00000000-0005-0000-0000-00003EB30000}"/>
    <cellStyle name="Percent 7 2 2 3 3 2 3" xfId="45824" xr:uid="{00000000-0005-0000-0000-00003FB30000}"/>
    <cellStyle name="Percent 7 2 2 3 3 2 3 2" xfId="45825" xr:uid="{00000000-0005-0000-0000-000040B30000}"/>
    <cellStyle name="Percent 7 2 2 3 3 2 3 3" xfId="45826" xr:uid="{00000000-0005-0000-0000-000041B30000}"/>
    <cellStyle name="Percent 7 2 2 3 3 2 3 4" xfId="45827" xr:uid="{00000000-0005-0000-0000-000042B30000}"/>
    <cellStyle name="Percent 7 2 2 3 3 2 4" xfId="45828" xr:uid="{00000000-0005-0000-0000-000043B30000}"/>
    <cellStyle name="Percent 7 2 2 3 3 2 5" xfId="45829" xr:uid="{00000000-0005-0000-0000-000044B30000}"/>
    <cellStyle name="Percent 7 2 2 3 3 2 6" xfId="45830" xr:uid="{00000000-0005-0000-0000-000045B30000}"/>
    <cellStyle name="Percent 7 2 2 3 3 3" xfId="45831" xr:uid="{00000000-0005-0000-0000-000046B30000}"/>
    <cellStyle name="Percent 7 2 2 3 3 3 2" xfId="45832" xr:uid="{00000000-0005-0000-0000-000047B30000}"/>
    <cellStyle name="Percent 7 2 2 3 3 3 2 2" xfId="45833" xr:uid="{00000000-0005-0000-0000-000048B30000}"/>
    <cellStyle name="Percent 7 2 2 3 3 3 2 3" xfId="45834" xr:uid="{00000000-0005-0000-0000-000049B30000}"/>
    <cellStyle name="Percent 7 2 2 3 3 3 2 4" xfId="45835" xr:uid="{00000000-0005-0000-0000-00004AB30000}"/>
    <cellStyle name="Percent 7 2 2 3 3 3 3" xfId="45836" xr:uid="{00000000-0005-0000-0000-00004BB30000}"/>
    <cellStyle name="Percent 7 2 2 3 3 3 3 2" xfId="45837" xr:uid="{00000000-0005-0000-0000-00004CB30000}"/>
    <cellStyle name="Percent 7 2 2 3 3 3 3 3" xfId="45838" xr:uid="{00000000-0005-0000-0000-00004DB30000}"/>
    <cellStyle name="Percent 7 2 2 3 3 3 3 4" xfId="45839" xr:uid="{00000000-0005-0000-0000-00004EB30000}"/>
    <cellStyle name="Percent 7 2 2 3 3 3 4" xfId="45840" xr:uid="{00000000-0005-0000-0000-00004FB30000}"/>
    <cellStyle name="Percent 7 2 2 3 3 3 5" xfId="45841" xr:uid="{00000000-0005-0000-0000-000050B30000}"/>
    <cellStyle name="Percent 7 2 2 3 3 3 6" xfId="45842" xr:uid="{00000000-0005-0000-0000-000051B30000}"/>
    <cellStyle name="Percent 7 2 2 3 3 4" xfId="45843" xr:uid="{00000000-0005-0000-0000-000052B30000}"/>
    <cellStyle name="Percent 7 2 2 3 3 4 2" xfId="45844" xr:uid="{00000000-0005-0000-0000-000053B30000}"/>
    <cellStyle name="Percent 7 2 2 3 3 4 3" xfId="45845" xr:uid="{00000000-0005-0000-0000-000054B30000}"/>
    <cellStyle name="Percent 7 2 2 3 3 4 4" xfId="45846" xr:uid="{00000000-0005-0000-0000-000055B30000}"/>
    <cellStyle name="Percent 7 2 2 3 3 5" xfId="45847" xr:uid="{00000000-0005-0000-0000-000056B30000}"/>
    <cellStyle name="Percent 7 2 2 3 3 5 2" xfId="45848" xr:uid="{00000000-0005-0000-0000-000057B30000}"/>
    <cellStyle name="Percent 7 2 2 3 3 5 3" xfId="45849" xr:uid="{00000000-0005-0000-0000-000058B30000}"/>
    <cellStyle name="Percent 7 2 2 3 3 5 4" xfId="45850" xr:uid="{00000000-0005-0000-0000-000059B30000}"/>
    <cellStyle name="Percent 7 2 2 3 3 6" xfId="45851" xr:uid="{00000000-0005-0000-0000-00005AB30000}"/>
    <cellStyle name="Percent 7 2 2 3 3 7" xfId="45852" xr:uid="{00000000-0005-0000-0000-00005BB30000}"/>
    <cellStyle name="Percent 7 2 2 3 3 8" xfId="45853" xr:uid="{00000000-0005-0000-0000-00005CB30000}"/>
    <cellStyle name="Percent 7 2 2 3 4" xfId="45854" xr:uid="{00000000-0005-0000-0000-00005DB30000}"/>
    <cellStyle name="Percent 7 2 2 3 4 2" xfId="45855" xr:uid="{00000000-0005-0000-0000-00005EB30000}"/>
    <cellStyle name="Percent 7 2 2 3 4 2 2" xfId="45856" xr:uid="{00000000-0005-0000-0000-00005FB30000}"/>
    <cellStyle name="Percent 7 2 2 3 4 2 3" xfId="45857" xr:uid="{00000000-0005-0000-0000-000060B30000}"/>
    <cellStyle name="Percent 7 2 2 3 4 2 4" xfId="45858" xr:uid="{00000000-0005-0000-0000-000061B30000}"/>
    <cellStyle name="Percent 7 2 2 3 4 3" xfId="45859" xr:uid="{00000000-0005-0000-0000-000062B30000}"/>
    <cellStyle name="Percent 7 2 2 3 4 3 2" xfId="45860" xr:uid="{00000000-0005-0000-0000-000063B30000}"/>
    <cellStyle name="Percent 7 2 2 3 4 3 3" xfId="45861" xr:uid="{00000000-0005-0000-0000-000064B30000}"/>
    <cellStyle name="Percent 7 2 2 3 4 3 4" xfId="45862" xr:uid="{00000000-0005-0000-0000-000065B30000}"/>
    <cellStyle name="Percent 7 2 2 3 4 4" xfId="45863" xr:uid="{00000000-0005-0000-0000-000066B30000}"/>
    <cellStyle name="Percent 7 2 2 3 4 5" xfId="45864" xr:uid="{00000000-0005-0000-0000-000067B30000}"/>
    <cellStyle name="Percent 7 2 2 3 4 6" xfId="45865" xr:uid="{00000000-0005-0000-0000-000068B30000}"/>
    <cellStyle name="Percent 7 2 2 3 5" xfId="45866" xr:uid="{00000000-0005-0000-0000-000069B30000}"/>
    <cellStyle name="Percent 7 2 2 3 5 2" xfId="45867" xr:uid="{00000000-0005-0000-0000-00006AB30000}"/>
    <cellStyle name="Percent 7 2 2 3 5 2 2" xfId="45868" xr:uid="{00000000-0005-0000-0000-00006BB30000}"/>
    <cellStyle name="Percent 7 2 2 3 5 2 3" xfId="45869" xr:uid="{00000000-0005-0000-0000-00006CB30000}"/>
    <cellStyle name="Percent 7 2 2 3 5 2 4" xfId="45870" xr:uid="{00000000-0005-0000-0000-00006DB30000}"/>
    <cellStyle name="Percent 7 2 2 3 5 3" xfId="45871" xr:uid="{00000000-0005-0000-0000-00006EB30000}"/>
    <cellStyle name="Percent 7 2 2 3 5 3 2" xfId="45872" xr:uid="{00000000-0005-0000-0000-00006FB30000}"/>
    <cellStyle name="Percent 7 2 2 3 5 3 3" xfId="45873" xr:uid="{00000000-0005-0000-0000-000070B30000}"/>
    <cellStyle name="Percent 7 2 2 3 5 3 4" xfId="45874" xr:uid="{00000000-0005-0000-0000-000071B30000}"/>
    <cellStyle name="Percent 7 2 2 3 5 4" xfId="45875" xr:uid="{00000000-0005-0000-0000-000072B30000}"/>
    <cellStyle name="Percent 7 2 2 3 5 5" xfId="45876" xr:uid="{00000000-0005-0000-0000-000073B30000}"/>
    <cellStyle name="Percent 7 2 2 3 5 6" xfId="45877" xr:uid="{00000000-0005-0000-0000-000074B30000}"/>
    <cellStyle name="Percent 7 2 2 3 6" xfId="45878" xr:uid="{00000000-0005-0000-0000-000075B30000}"/>
    <cellStyle name="Percent 7 2 2 3 6 2" xfId="45879" xr:uid="{00000000-0005-0000-0000-000076B30000}"/>
    <cellStyle name="Percent 7 2 2 3 6 3" xfId="45880" xr:uid="{00000000-0005-0000-0000-000077B30000}"/>
    <cellStyle name="Percent 7 2 2 3 6 4" xfId="45881" xr:uid="{00000000-0005-0000-0000-000078B30000}"/>
    <cellStyle name="Percent 7 2 2 3 7" xfId="45882" xr:uid="{00000000-0005-0000-0000-000079B30000}"/>
    <cellStyle name="Percent 7 2 2 3 7 2" xfId="45883" xr:uid="{00000000-0005-0000-0000-00007AB30000}"/>
    <cellStyle name="Percent 7 2 2 3 7 3" xfId="45884" xr:uid="{00000000-0005-0000-0000-00007BB30000}"/>
    <cellStyle name="Percent 7 2 2 3 7 4" xfId="45885" xr:uid="{00000000-0005-0000-0000-00007CB30000}"/>
    <cellStyle name="Percent 7 2 2 3 8" xfId="45886" xr:uid="{00000000-0005-0000-0000-00007DB30000}"/>
    <cellStyle name="Percent 7 2 2 3 9" xfId="45887" xr:uid="{00000000-0005-0000-0000-00007EB30000}"/>
    <cellStyle name="Percent 7 2 2 4" xfId="45888" xr:uid="{00000000-0005-0000-0000-00007FB30000}"/>
    <cellStyle name="Percent 7 2 2 4 2" xfId="45889" xr:uid="{00000000-0005-0000-0000-000080B30000}"/>
    <cellStyle name="Percent 7 2 2 4 2 2" xfId="45890" xr:uid="{00000000-0005-0000-0000-000081B30000}"/>
    <cellStyle name="Percent 7 2 2 4 2 2 2" xfId="45891" xr:uid="{00000000-0005-0000-0000-000082B30000}"/>
    <cellStyle name="Percent 7 2 2 4 2 2 3" xfId="45892" xr:uid="{00000000-0005-0000-0000-000083B30000}"/>
    <cellStyle name="Percent 7 2 2 4 2 2 4" xfId="45893" xr:uid="{00000000-0005-0000-0000-000084B30000}"/>
    <cellStyle name="Percent 7 2 2 4 2 3" xfId="45894" xr:uid="{00000000-0005-0000-0000-000085B30000}"/>
    <cellStyle name="Percent 7 2 2 4 2 3 2" xfId="45895" xr:uid="{00000000-0005-0000-0000-000086B30000}"/>
    <cellStyle name="Percent 7 2 2 4 2 3 3" xfId="45896" xr:uid="{00000000-0005-0000-0000-000087B30000}"/>
    <cellStyle name="Percent 7 2 2 4 2 3 4" xfId="45897" xr:uid="{00000000-0005-0000-0000-000088B30000}"/>
    <cellStyle name="Percent 7 2 2 4 2 4" xfId="45898" xr:uid="{00000000-0005-0000-0000-000089B30000}"/>
    <cellStyle name="Percent 7 2 2 4 2 5" xfId="45899" xr:uid="{00000000-0005-0000-0000-00008AB30000}"/>
    <cellStyle name="Percent 7 2 2 4 2 6" xfId="45900" xr:uid="{00000000-0005-0000-0000-00008BB30000}"/>
    <cellStyle name="Percent 7 2 2 4 3" xfId="45901" xr:uid="{00000000-0005-0000-0000-00008CB30000}"/>
    <cellStyle name="Percent 7 2 2 4 3 2" xfId="45902" xr:uid="{00000000-0005-0000-0000-00008DB30000}"/>
    <cellStyle name="Percent 7 2 2 4 3 2 2" xfId="45903" xr:uid="{00000000-0005-0000-0000-00008EB30000}"/>
    <cellStyle name="Percent 7 2 2 4 3 2 3" xfId="45904" xr:uid="{00000000-0005-0000-0000-00008FB30000}"/>
    <cellStyle name="Percent 7 2 2 4 3 2 4" xfId="45905" xr:uid="{00000000-0005-0000-0000-000090B30000}"/>
    <cellStyle name="Percent 7 2 2 4 3 3" xfId="45906" xr:uid="{00000000-0005-0000-0000-000091B30000}"/>
    <cellStyle name="Percent 7 2 2 4 3 3 2" xfId="45907" xr:uid="{00000000-0005-0000-0000-000092B30000}"/>
    <cellStyle name="Percent 7 2 2 4 3 3 3" xfId="45908" xr:uid="{00000000-0005-0000-0000-000093B30000}"/>
    <cellStyle name="Percent 7 2 2 4 3 3 4" xfId="45909" xr:uid="{00000000-0005-0000-0000-000094B30000}"/>
    <cellStyle name="Percent 7 2 2 4 3 4" xfId="45910" xr:uid="{00000000-0005-0000-0000-000095B30000}"/>
    <cellStyle name="Percent 7 2 2 4 3 5" xfId="45911" xr:uid="{00000000-0005-0000-0000-000096B30000}"/>
    <cellStyle name="Percent 7 2 2 4 3 6" xfId="45912" xr:uid="{00000000-0005-0000-0000-000097B30000}"/>
    <cellStyle name="Percent 7 2 2 4 4" xfId="45913" xr:uid="{00000000-0005-0000-0000-000098B30000}"/>
    <cellStyle name="Percent 7 2 2 4 4 2" xfId="45914" xr:uid="{00000000-0005-0000-0000-000099B30000}"/>
    <cellStyle name="Percent 7 2 2 4 4 3" xfId="45915" xr:uid="{00000000-0005-0000-0000-00009AB30000}"/>
    <cellStyle name="Percent 7 2 2 4 4 4" xfId="45916" xr:uid="{00000000-0005-0000-0000-00009BB30000}"/>
    <cellStyle name="Percent 7 2 2 4 5" xfId="45917" xr:uid="{00000000-0005-0000-0000-00009CB30000}"/>
    <cellStyle name="Percent 7 2 2 4 5 2" xfId="45918" xr:uid="{00000000-0005-0000-0000-00009DB30000}"/>
    <cellStyle name="Percent 7 2 2 4 5 3" xfId="45919" xr:uid="{00000000-0005-0000-0000-00009EB30000}"/>
    <cellStyle name="Percent 7 2 2 4 5 4" xfId="45920" xr:uid="{00000000-0005-0000-0000-00009FB30000}"/>
    <cellStyle name="Percent 7 2 2 4 6" xfId="45921" xr:uid="{00000000-0005-0000-0000-0000A0B30000}"/>
    <cellStyle name="Percent 7 2 2 4 7" xfId="45922" xr:uid="{00000000-0005-0000-0000-0000A1B30000}"/>
    <cellStyle name="Percent 7 2 2 4 8" xfId="45923" xr:uid="{00000000-0005-0000-0000-0000A2B30000}"/>
    <cellStyle name="Percent 7 2 2 5" xfId="45924" xr:uid="{00000000-0005-0000-0000-0000A3B30000}"/>
    <cellStyle name="Percent 7 2 2 5 2" xfId="45925" xr:uid="{00000000-0005-0000-0000-0000A4B30000}"/>
    <cellStyle name="Percent 7 2 2 5 2 2" xfId="45926" xr:uid="{00000000-0005-0000-0000-0000A5B30000}"/>
    <cellStyle name="Percent 7 2 2 5 2 2 2" xfId="45927" xr:uid="{00000000-0005-0000-0000-0000A6B30000}"/>
    <cellStyle name="Percent 7 2 2 5 2 2 3" xfId="45928" xr:uid="{00000000-0005-0000-0000-0000A7B30000}"/>
    <cellStyle name="Percent 7 2 2 5 2 2 4" xfId="45929" xr:uid="{00000000-0005-0000-0000-0000A8B30000}"/>
    <cellStyle name="Percent 7 2 2 5 2 3" xfId="45930" xr:uid="{00000000-0005-0000-0000-0000A9B30000}"/>
    <cellStyle name="Percent 7 2 2 5 2 3 2" xfId="45931" xr:uid="{00000000-0005-0000-0000-0000AAB30000}"/>
    <cellStyle name="Percent 7 2 2 5 2 3 3" xfId="45932" xr:uid="{00000000-0005-0000-0000-0000ABB30000}"/>
    <cellStyle name="Percent 7 2 2 5 2 3 4" xfId="45933" xr:uid="{00000000-0005-0000-0000-0000ACB30000}"/>
    <cellStyle name="Percent 7 2 2 5 2 4" xfId="45934" xr:uid="{00000000-0005-0000-0000-0000ADB30000}"/>
    <cellStyle name="Percent 7 2 2 5 2 5" xfId="45935" xr:uid="{00000000-0005-0000-0000-0000AEB30000}"/>
    <cellStyle name="Percent 7 2 2 5 2 6" xfId="45936" xr:uid="{00000000-0005-0000-0000-0000AFB30000}"/>
    <cellStyle name="Percent 7 2 2 5 3" xfId="45937" xr:uid="{00000000-0005-0000-0000-0000B0B30000}"/>
    <cellStyle name="Percent 7 2 2 5 3 2" xfId="45938" xr:uid="{00000000-0005-0000-0000-0000B1B30000}"/>
    <cellStyle name="Percent 7 2 2 5 3 2 2" xfId="45939" xr:uid="{00000000-0005-0000-0000-0000B2B30000}"/>
    <cellStyle name="Percent 7 2 2 5 3 2 3" xfId="45940" xr:uid="{00000000-0005-0000-0000-0000B3B30000}"/>
    <cellStyle name="Percent 7 2 2 5 3 2 4" xfId="45941" xr:uid="{00000000-0005-0000-0000-0000B4B30000}"/>
    <cellStyle name="Percent 7 2 2 5 3 3" xfId="45942" xr:uid="{00000000-0005-0000-0000-0000B5B30000}"/>
    <cellStyle name="Percent 7 2 2 5 3 3 2" xfId="45943" xr:uid="{00000000-0005-0000-0000-0000B6B30000}"/>
    <cellStyle name="Percent 7 2 2 5 3 3 3" xfId="45944" xr:uid="{00000000-0005-0000-0000-0000B7B30000}"/>
    <cellStyle name="Percent 7 2 2 5 3 3 4" xfId="45945" xr:uid="{00000000-0005-0000-0000-0000B8B30000}"/>
    <cellStyle name="Percent 7 2 2 5 3 4" xfId="45946" xr:uid="{00000000-0005-0000-0000-0000B9B30000}"/>
    <cellStyle name="Percent 7 2 2 5 3 5" xfId="45947" xr:uid="{00000000-0005-0000-0000-0000BAB30000}"/>
    <cellStyle name="Percent 7 2 2 5 3 6" xfId="45948" xr:uid="{00000000-0005-0000-0000-0000BBB30000}"/>
    <cellStyle name="Percent 7 2 2 5 4" xfId="45949" xr:uid="{00000000-0005-0000-0000-0000BCB30000}"/>
    <cellStyle name="Percent 7 2 2 5 4 2" xfId="45950" xr:uid="{00000000-0005-0000-0000-0000BDB30000}"/>
    <cellStyle name="Percent 7 2 2 5 4 3" xfId="45951" xr:uid="{00000000-0005-0000-0000-0000BEB30000}"/>
    <cellStyle name="Percent 7 2 2 5 4 4" xfId="45952" xr:uid="{00000000-0005-0000-0000-0000BFB30000}"/>
    <cellStyle name="Percent 7 2 2 5 5" xfId="45953" xr:uid="{00000000-0005-0000-0000-0000C0B30000}"/>
    <cellStyle name="Percent 7 2 2 5 5 2" xfId="45954" xr:uid="{00000000-0005-0000-0000-0000C1B30000}"/>
    <cellStyle name="Percent 7 2 2 5 5 3" xfId="45955" xr:uid="{00000000-0005-0000-0000-0000C2B30000}"/>
    <cellStyle name="Percent 7 2 2 5 5 4" xfId="45956" xr:uid="{00000000-0005-0000-0000-0000C3B30000}"/>
    <cellStyle name="Percent 7 2 2 5 6" xfId="45957" xr:uid="{00000000-0005-0000-0000-0000C4B30000}"/>
    <cellStyle name="Percent 7 2 2 5 7" xfId="45958" xr:uid="{00000000-0005-0000-0000-0000C5B30000}"/>
    <cellStyle name="Percent 7 2 2 5 8" xfId="45959" xr:uid="{00000000-0005-0000-0000-0000C6B30000}"/>
    <cellStyle name="Percent 7 2 2 6" xfId="45960" xr:uid="{00000000-0005-0000-0000-0000C7B30000}"/>
    <cellStyle name="Percent 7 2 2 6 2" xfId="45961" xr:uid="{00000000-0005-0000-0000-0000C8B30000}"/>
    <cellStyle name="Percent 7 2 2 6 2 2" xfId="45962" xr:uid="{00000000-0005-0000-0000-0000C9B30000}"/>
    <cellStyle name="Percent 7 2 2 6 2 2 2" xfId="45963" xr:uid="{00000000-0005-0000-0000-0000CAB30000}"/>
    <cellStyle name="Percent 7 2 2 6 2 2 3" xfId="45964" xr:uid="{00000000-0005-0000-0000-0000CBB30000}"/>
    <cellStyle name="Percent 7 2 2 6 2 2 4" xfId="45965" xr:uid="{00000000-0005-0000-0000-0000CCB30000}"/>
    <cellStyle name="Percent 7 2 2 6 2 3" xfId="45966" xr:uid="{00000000-0005-0000-0000-0000CDB30000}"/>
    <cellStyle name="Percent 7 2 2 6 2 3 2" xfId="45967" xr:uid="{00000000-0005-0000-0000-0000CEB30000}"/>
    <cellStyle name="Percent 7 2 2 6 2 3 3" xfId="45968" xr:uid="{00000000-0005-0000-0000-0000CFB30000}"/>
    <cellStyle name="Percent 7 2 2 6 2 3 4" xfId="45969" xr:uid="{00000000-0005-0000-0000-0000D0B30000}"/>
    <cellStyle name="Percent 7 2 2 6 2 4" xfId="45970" xr:uid="{00000000-0005-0000-0000-0000D1B30000}"/>
    <cellStyle name="Percent 7 2 2 6 2 5" xfId="45971" xr:uid="{00000000-0005-0000-0000-0000D2B30000}"/>
    <cellStyle name="Percent 7 2 2 6 2 6" xfId="45972" xr:uid="{00000000-0005-0000-0000-0000D3B30000}"/>
    <cellStyle name="Percent 7 2 2 6 3" xfId="45973" xr:uid="{00000000-0005-0000-0000-0000D4B30000}"/>
    <cellStyle name="Percent 7 2 2 6 3 2" xfId="45974" xr:uid="{00000000-0005-0000-0000-0000D5B30000}"/>
    <cellStyle name="Percent 7 2 2 6 3 2 2" xfId="45975" xr:uid="{00000000-0005-0000-0000-0000D6B30000}"/>
    <cellStyle name="Percent 7 2 2 6 3 2 3" xfId="45976" xr:uid="{00000000-0005-0000-0000-0000D7B30000}"/>
    <cellStyle name="Percent 7 2 2 6 3 2 4" xfId="45977" xr:uid="{00000000-0005-0000-0000-0000D8B30000}"/>
    <cellStyle name="Percent 7 2 2 6 3 3" xfId="45978" xr:uid="{00000000-0005-0000-0000-0000D9B30000}"/>
    <cellStyle name="Percent 7 2 2 6 3 3 2" xfId="45979" xr:uid="{00000000-0005-0000-0000-0000DAB30000}"/>
    <cellStyle name="Percent 7 2 2 6 3 3 3" xfId="45980" xr:uid="{00000000-0005-0000-0000-0000DBB30000}"/>
    <cellStyle name="Percent 7 2 2 6 3 3 4" xfId="45981" xr:uid="{00000000-0005-0000-0000-0000DCB30000}"/>
    <cellStyle name="Percent 7 2 2 6 3 4" xfId="45982" xr:uid="{00000000-0005-0000-0000-0000DDB30000}"/>
    <cellStyle name="Percent 7 2 2 6 3 5" xfId="45983" xr:uid="{00000000-0005-0000-0000-0000DEB30000}"/>
    <cellStyle name="Percent 7 2 2 6 3 6" xfId="45984" xr:uid="{00000000-0005-0000-0000-0000DFB30000}"/>
    <cellStyle name="Percent 7 2 2 6 4" xfId="45985" xr:uid="{00000000-0005-0000-0000-0000E0B30000}"/>
    <cellStyle name="Percent 7 2 2 6 4 2" xfId="45986" xr:uid="{00000000-0005-0000-0000-0000E1B30000}"/>
    <cellStyle name="Percent 7 2 2 6 4 3" xfId="45987" xr:uid="{00000000-0005-0000-0000-0000E2B30000}"/>
    <cellStyle name="Percent 7 2 2 6 4 4" xfId="45988" xr:uid="{00000000-0005-0000-0000-0000E3B30000}"/>
    <cellStyle name="Percent 7 2 2 6 5" xfId="45989" xr:uid="{00000000-0005-0000-0000-0000E4B30000}"/>
    <cellStyle name="Percent 7 2 2 6 5 2" xfId="45990" xr:uid="{00000000-0005-0000-0000-0000E5B30000}"/>
    <cellStyle name="Percent 7 2 2 6 5 3" xfId="45991" xr:uid="{00000000-0005-0000-0000-0000E6B30000}"/>
    <cellStyle name="Percent 7 2 2 6 5 4" xfId="45992" xr:uid="{00000000-0005-0000-0000-0000E7B30000}"/>
    <cellStyle name="Percent 7 2 2 6 6" xfId="45993" xr:uid="{00000000-0005-0000-0000-0000E8B30000}"/>
    <cellStyle name="Percent 7 2 2 6 7" xfId="45994" xr:uid="{00000000-0005-0000-0000-0000E9B30000}"/>
    <cellStyle name="Percent 7 2 2 6 8" xfId="45995" xr:uid="{00000000-0005-0000-0000-0000EAB30000}"/>
    <cellStyle name="Percent 7 2 2 7" xfId="45996" xr:uid="{00000000-0005-0000-0000-0000EBB30000}"/>
    <cellStyle name="Percent 7 2 2 7 2" xfId="45997" xr:uid="{00000000-0005-0000-0000-0000ECB30000}"/>
    <cellStyle name="Percent 7 2 2 7 2 2" xfId="45998" xr:uid="{00000000-0005-0000-0000-0000EDB30000}"/>
    <cellStyle name="Percent 7 2 2 7 2 3" xfId="45999" xr:uid="{00000000-0005-0000-0000-0000EEB30000}"/>
    <cellStyle name="Percent 7 2 2 7 2 4" xfId="46000" xr:uid="{00000000-0005-0000-0000-0000EFB30000}"/>
    <cellStyle name="Percent 7 2 2 7 3" xfId="46001" xr:uid="{00000000-0005-0000-0000-0000F0B30000}"/>
    <cellStyle name="Percent 7 2 2 7 3 2" xfId="46002" xr:uid="{00000000-0005-0000-0000-0000F1B30000}"/>
    <cellStyle name="Percent 7 2 2 7 3 3" xfId="46003" xr:uid="{00000000-0005-0000-0000-0000F2B30000}"/>
    <cellStyle name="Percent 7 2 2 7 3 4" xfId="46004" xr:uid="{00000000-0005-0000-0000-0000F3B30000}"/>
    <cellStyle name="Percent 7 2 2 7 4" xfId="46005" xr:uid="{00000000-0005-0000-0000-0000F4B30000}"/>
    <cellStyle name="Percent 7 2 2 7 5" xfId="46006" xr:uid="{00000000-0005-0000-0000-0000F5B30000}"/>
    <cellStyle name="Percent 7 2 2 7 6" xfId="46007" xr:uid="{00000000-0005-0000-0000-0000F6B30000}"/>
    <cellStyle name="Percent 7 2 2 8" xfId="46008" xr:uid="{00000000-0005-0000-0000-0000F7B30000}"/>
    <cellStyle name="Percent 7 2 2 8 2" xfId="46009" xr:uid="{00000000-0005-0000-0000-0000F8B30000}"/>
    <cellStyle name="Percent 7 2 2 8 2 2" xfId="46010" xr:uid="{00000000-0005-0000-0000-0000F9B30000}"/>
    <cellStyle name="Percent 7 2 2 8 2 3" xfId="46011" xr:uid="{00000000-0005-0000-0000-0000FAB30000}"/>
    <cellStyle name="Percent 7 2 2 8 2 4" xfId="46012" xr:uid="{00000000-0005-0000-0000-0000FBB30000}"/>
    <cellStyle name="Percent 7 2 2 8 3" xfId="46013" xr:uid="{00000000-0005-0000-0000-0000FCB30000}"/>
    <cellStyle name="Percent 7 2 2 8 3 2" xfId="46014" xr:uid="{00000000-0005-0000-0000-0000FDB30000}"/>
    <cellStyle name="Percent 7 2 2 8 3 3" xfId="46015" xr:uid="{00000000-0005-0000-0000-0000FEB30000}"/>
    <cellStyle name="Percent 7 2 2 8 3 4" xfId="46016" xr:uid="{00000000-0005-0000-0000-0000FFB30000}"/>
    <cellStyle name="Percent 7 2 2 8 4" xfId="46017" xr:uid="{00000000-0005-0000-0000-000000B40000}"/>
    <cellStyle name="Percent 7 2 2 8 5" xfId="46018" xr:uid="{00000000-0005-0000-0000-000001B40000}"/>
    <cellStyle name="Percent 7 2 2 8 6" xfId="46019" xr:uid="{00000000-0005-0000-0000-000002B40000}"/>
    <cellStyle name="Percent 7 2 2 9" xfId="46020" xr:uid="{00000000-0005-0000-0000-000003B40000}"/>
    <cellStyle name="Percent 7 2 2 9 2" xfId="46021" xr:uid="{00000000-0005-0000-0000-000004B40000}"/>
    <cellStyle name="Percent 7 2 2 9 3" xfId="46022" xr:uid="{00000000-0005-0000-0000-000005B40000}"/>
    <cellStyle name="Percent 7 2 2 9 4" xfId="46023" xr:uid="{00000000-0005-0000-0000-000006B40000}"/>
    <cellStyle name="Percent 7 2 3" xfId="46024" xr:uid="{00000000-0005-0000-0000-000007B40000}"/>
    <cellStyle name="Percent 7 2 3 10" xfId="46025" xr:uid="{00000000-0005-0000-0000-000008B40000}"/>
    <cellStyle name="Percent 7 2 3 11" xfId="46026" xr:uid="{00000000-0005-0000-0000-000009B40000}"/>
    <cellStyle name="Percent 7 2 3 12" xfId="46027" xr:uid="{00000000-0005-0000-0000-00000AB40000}"/>
    <cellStyle name="Percent 7 2 3 2" xfId="46028" xr:uid="{00000000-0005-0000-0000-00000BB40000}"/>
    <cellStyle name="Percent 7 2 3 2 10" xfId="46029" xr:uid="{00000000-0005-0000-0000-00000CB40000}"/>
    <cellStyle name="Percent 7 2 3 2 2" xfId="46030" xr:uid="{00000000-0005-0000-0000-00000DB40000}"/>
    <cellStyle name="Percent 7 2 3 2 2 2" xfId="46031" xr:uid="{00000000-0005-0000-0000-00000EB40000}"/>
    <cellStyle name="Percent 7 2 3 2 2 2 2" xfId="46032" xr:uid="{00000000-0005-0000-0000-00000FB40000}"/>
    <cellStyle name="Percent 7 2 3 2 2 2 2 2" xfId="46033" xr:uid="{00000000-0005-0000-0000-000010B40000}"/>
    <cellStyle name="Percent 7 2 3 2 2 2 2 3" xfId="46034" xr:uid="{00000000-0005-0000-0000-000011B40000}"/>
    <cellStyle name="Percent 7 2 3 2 2 2 2 4" xfId="46035" xr:uid="{00000000-0005-0000-0000-000012B40000}"/>
    <cellStyle name="Percent 7 2 3 2 2 2 3" xfId="46036" xr:uid="{00000000-0005-0000-0000-000013B40000}"/>
    <cellStyle name="Percent 7 2 3 2 2 2 3 2" xfId="46037" xr:uid="{00000000-0005-0000-0000-000014B40000}"/>
    <cellStyle name="Percent 7 2 3 2 2 2 3 3" xfId="46038" xr:uid="{00000000-0005-0000-0000-000015B40000}"/>
    <cellStyle name="Percent 7 2 3 2 2 2 3 4" xfId="46039" xr:uid="{00000000-0005-0000-0000-000016B40000}"/>
    <cellStyle name="Percent 7 2 3 2 2 2 4" xfId="46040" xr:uid="{00000000-0005-0000-0000-000017B40000}"/>
    <cellStyle name="Percent 7 2 3 2 2 2 5" xfId="46041" xr:uid="{00000000-0005-0000-0000-000018B40000}"/>
    <cellStyle name="Percent 7 2 3 2 2 2 6" xfId="46042" xr:uid="{00000000-0005-0000-0000-000019B40000}"/>
    <cellStyle name="Percent 7 2 3 2 2 3" xfId="46043" xr:uid="{00000000-0005-0000-0000-00001AB40000}"/>
    <cellStyle name="Percent 7 2 3 2 2 3 2" xfId="46044" xr:uid="{00000000-0005-0000-0000-00001BB40000}"/>
    <cellStyle name="Percent 7 2 3 2 2 3 2 2" xfId="46045" xr:uid="{00000000-0005-0000-0000-00001CB40000}"/>
    <cellStyle name="Percent 7 2 3 2 2 3 2 3" xfId="46046" xr:uid="{00000000-0005-0000-0000-00001DB40000}"/>
    <cellStyle name="Percent 7 2 3 2 2 3 2 4" xfId="46047" xr:uid="{00000000-0005-0000-0000-00001EB40000}"/>
    <cellStyle name="Percent 7 2 3 2 2 3 3" xfId="46048" xr:uid="{00000000-0005-0000-0000-00001FB40000}"/>
    <cellStyle name="Percent 7 2 3 2 2 3 3 2" xfId="46049" xr:uid="{00000000-0005-0000-0000-000020B40000}"/>
    <cellStyle name="Percent 7 2 3 2 2 3 3 3" xfId="46050" xr:uid="{00000000-0005-0000-0000-000021B40000}"/>
    <cellStyle name="Percent 7 2 3 2 2 3 3 4" xfId="46051" xr:uid="{00000000-0005-0000-0000-000022B40000}"/>
    <cellStyle name="Percent 7 2 3 2 2 3 4" xfId="46052" xr:uid="{00000000-0005-0000-0000-000023B40000}"/>
    <cellStyle name="Percent 7 2 3 2 2 3 5" xfId="46053" xr:uid="{00000000-0005-0000-0000-000024B40000}"/>
    <cellStyle name="Percent 7 2 3 2 2 3 6" xfId="46054" xr:uid="{00000000-0005-0000-0000-000025B40000}"/>
    <cellStyle name="Percent 7 2 3 2 2 4" xfId="46055" xr:uid="{00000000-0005-0000-0000-000026B40000}"/>
    <cellStyle name="Percent 7 2 3 2 2 4 2" xfId="46056" xr:uid="{00000000-0005-0000-0000-000027B40000}"/>
    <cellStyle name="Percent 7 2 3 2 2 4 3" xfId="46057" xr:uid="{00000000-0005-0000-0000-000028B40000}"/>
    <cellStyle name="Percent 7 2 3 2 2 4 4" xfId="46058" xr:uid="{00000000-0005-0000-0000-000029B40000}"/>
    <cellStyle name="Percent 7 2 3 2 2 5" xfId="46059" xr:uid="{00000000-0005-0000-0000-00002AB40000}"/>
    <cellStyle name="Percent 7 2 3 2 2 5 2" xfId="46060" xr:uid="{00000000-0005-0000-0000-00002BB40000}"/>
    <cellStyle name="Percent 7 2 3 2 2 5 3" xfId="46061" xr:uid="{00000000-0005-0000-0000-00002CB40000}"/>
    <cellStyle name="Percent 7 2 3 2 2 5 4" xfId="46062" xr:uid="{00000000-0005-0000-0000-00002DB40000}"/>
    <cellStyle name="Percent 7 2 3 2 2 6" xfId="46063" xr:uid="{00000000-0005-0000-0000-00002EB40000}"/>
    <cellStyle name="Percent 7 2 3 2 2 7" xfId="46064" xr:uid="{00000000-0005-0000-0000-00002FB40000}"/>
    <cellStyle name="Percent 7 2 3 2 2 8" xfId="46065" xr:uid="{00000000-0005-0000-0000-000030B40000}"/>
    <cellStyle name="Percent 7 2 3 2 3" xfId="46066" xr:uid="{00000000-0005-0000-0000-000031B40000}"/>
    <cellStyle name="Percent 7 2 3 2 3 2" xfId="46067" xr:uid="{00000000-0005-0000-0000-000032B40000}"/>
    <cellStyle name="Percent 7 2 3 2 3 2 2" xfId="46068" xr:uid="{00000000-0005-0000-0000-000033B40000}"/>
    <cellStyle name="Percent 7 2 3 2 3 2 2 2" xfId="46069" xr:uid="{00000000-0005-0000-0000-000034B40000}"/>
    <cellStyle name="Percent 7 2 3 2 3 2 2 3" xfId="46070" xr:uid="{00000000-0005-0000-0000-000035B40000}"/>
    <cellStyle name="Percent 7 2 3 2 3 2 2 4" xfId="46071" xr:uid="{00000000-0005-0000-0000-000036B40000}"/>
    <cellStyle name="Percent 7 2 3 2 3 2 3" xfId="46072" xr:uid="{00000000-0005-0000-0000-000037B40000}"/>
    <cellStyle name="Percent 7 2 3 2 3 2 3 2" xfId="46073" xr:uid="{00000000-0005-0000-0000-000038B40000}"/>
    <cellStyle name="Percent 7 2 3 2 3 2 3 3" xfId="46074" xr:uid="{00000000-0005-0000-0000-000039B40000}"/>
    <cellStyle name="Percent 7 2 3 2 3 2 3 4" xfId="46075" xr:uid="{00000000-0005-0000-0000-00003AB40000}"/>
    <cellStyle name="Percent 7 2 3 2 3 2 4" xfId="46076" xr:uid="{00000000-0005-0000-0000-00003BB40000}"/>
    <cellStyle name="Percent 7 2 3 2 3 2 5" xfId="46077" xr:uid="{00000000-0005-0000-0000-00003CB40000}"/>
    <cellStyle name="Percent 7 2 3 2 3 2 6" xfId="46078" xr:uid="{00000000-0005-0000-0000-00003DB40000}"/>
    <cellStyle name="Percent 7 2 3 2 3 3" xfId="46079" xr:uid="{00000000-0005-0000-0000-00003EB40000}"/>
    <cellStyle name="Percent 7 2 3 2 3 3 2" xfId="46080" xr:uid="{00000000-0005-0000-0000-00003FB40000}"/>
    <cellStyle name="Percent 7 2 3 2 3 3 2 2" xfId="46081" xr:uid="{00000000-0005-0000-0000-000040B40000}"/>
    <cellStyle name="Percent 7 2 3 2 3 3 2 3" xfId="46082" xr:uid="{00000000-0005-0000-0000-000041B40000}"/>
    <cellStyle name="Percent 7 2 3 2 3 3 2 4" xfId="46083" xr:uid="{00000000-0005-0000-0000-000042B40000}"/>
    <cellStyle name="Percent 7 2 3 2 3 3 3" xfId="46084" xr:uid="{00000000-0005-0000-0000-000043B40000}"/>
    <cellStyle name="Percent 7 2 3 2 3 3 3 2" xfId="46085" xr:uid="{00000000-0005-0000-0000-000044B40000}"/>
    <cellStyle name="Percent 7 2 3 2 3 3 3 3" xfId="46086" xr:uid="{00000000-0005-0000-0000-000045B40000}"/>
    <cellStyle name="Percent 7 2 3 2 3 3 3 4" xfId="46087" xr:uid="{00000000-0005-0000-0000-000046B40000}"/>
    <cellStyle name="Percent 7 2 3 2 3 3 4" xfId="46088" xr:uid="{00000000-0005-0000-0000-000047B40000}"/>
    <cellStyle name="Percent 7 2 3 2 3 3 5" xfId="46089" xr:uid="{00000000-0005-0000-0000-000048B40000}"/>
    <cellStyle name="Percent 7 2 3 2 3 3 6" xfId="46090" xr:uid="{00000000-0005-0000-0000-000049B40000}"/>
    <cellStyle name="Percent 7 2 3 2 3 4" xfId="46091" xr:uid="{00000000-0005-0000-0000-00004AB40000}"/>
    <cellStyle name="Percent 7 2 3 2 3 4 2" xfId="46092" xr:uid="{00000000-0005-0000-0000-00004BB40000}"/>
    <cellStyle name="Percent 7 2 3 2 3 4 3" xfId="46093" xr:uid="{00000000-0005-0000-0000-00004CB40000}"/>
    <cellStyle name="Percent 7 2 3 2 3 4 4" xfId="46094" xr:uid="{00000000-0005-0000-0000-00004DB40000}"/>
    <cellStyle name="Percent 7 2 3 2 3 5" xfId="46095" xr:uid="{00000000-0005-0000-0000-00004EB40000}"/>
    <cellStyle name="Percent 7 2 3 2 3 5 2" xfId="46096" xr:uid="{00000000-0005-0000-0000-00004FB40000}"/>
    <cellStyle name="Percent 7 2 3 2 3 5 3" xfId="46097" xr:uid="{00000000-0005-0000-0000-000050B40000}"/>
    <cellStyle name="Percent 7 2 3 2 3 5 4" xfId="46098" xr:uid="{00000000-0005-0000-0000-000051B40000}"/>
    <cellStyle name="Percent 7 2 3 2 3 6" xfId="46099" xr:uid="{00000000-0005-0000-0000-000052B40000}"/>
    <cellStyle name="Percent 7 2 3 2 3 7" xfId="46100" xr:uid="{00000000-0005-0000-0000-000053B40000}"/>
    <cellStyle name="Percent 7 2 3 2 3 8" xfId="46101" xr:uid="{00000000-0005-0000-0000-000054B40000}"/>
    <cellStyle name="Percent 7 2 3 2 4" xfId="46102" xr:uid="{00000000-0005-0000-0000-000055B40000}"/>
    <cellStyle name="Percent 7 2 3 2 4 2" xfId="46103" xr:uid="{00000000-0005-0000-0000-000056B40000}"/>
    <cellStyle name="Percent 7 2 3 2 4 2 2" xfId="46104" xr:uid="{00000000-0005-0000-0000-000057B40000}"/>
    <cellStyle name="Percent 7 2 3 2 4 2 3" xfId="46105" xr:uid="{00000000-0005-0000-0000-000058B40000}"/>
    <cellStyle name="Percent 7 2 3 2 4 2 4" xfId="46106" xr:uid="{00000000-0005-0000-0000-000059B40000}"/>
    <cellStyle name="Percent 7 2 3 2 4 3" xfId="46107" xr:uid="{00000000-0005-0000-0000-00005AB40000}"/>
    <cellStyle name="Percent 7 2 3 2 4 3 2" xfId="46108" xr:uid="{00000000-0005-0000-0000-00005BB40000}"/>
    <cellStyle name="Percent 7 2 3 2 4 3 3" xfId="46109" xr:uid="{00000000-0005-0000-0000-00005CB40000}"/>
    <cellStyle name="Percent 7 2 3 2 4 3 4" xfId="46110" xr:uid="{00000000-0005-0000-0000-00005DB40000}"/>
    <cellStyle name="Percent 7 2 3 2 4 4" xfId="46111" xr:uid="{00000000-0005-0000-0000-00005EB40000}"/>
    <cellStyle name="Percent 7 2 3 2 4 5" xfId="46112" xr:uid="{00000000-0005-0000-0000-00005FB40000}"/>
    <cellStyle name="Percent 7 2 3 2 4 6" xfId="46113" xr:uid="{00000000-0005-0000-0000-000060B40000}"/>
    <cellStyle name="Percent 7 2 3 2 5" xfId="46114" xr:uid="{00000000-0005-0000-0000-000061B40000}"/>
    <cellStyle name="Percent 7 2 3 2 5 2" xfId="46115" xr:uid="{00000000-0005-0000-0000-000062B40000}"/>
    <cellStyle name="Percent 7 2 3 2 5 2 2" xfId="46116" xr:uid="{00000000-0005-0000-0000-000063B40000}"/>
    <cellStyle name="Percent 7 2 3 2 5 2 3" xfId="46117" xr:uid="{00000000-0005-0000-0000-000064B40000}"/>
    <cellStyle name="Percent 7 2 3 2 5 2 4" xfId="46118" xr:uid="{00000000-0005-0000-0000-000065B40000}"/>
    <cellStyle name="Percent 7 2 3 2 5 3" xfId="46119" xr:uid="{00000000-0005-0000-0000-000066B40000}"/>
    <cellStyle name="Percent 7 2 3 2 5 3 2" xfId="46120" xr:uid="{00000000-0005-0000-0000-000067B40000}"/>
    <cellStyle name="Percent 7 2 3 2 5 3 3" xfId="46121" xr:uid="{00000000-0005-0000-0000-000068B40000}"/>
    <cellStyle name="Percent 7 2 3 2 5 3 4" xfId="46122" xr:uid="{00000000-0005-0000-0000-000069B40000}"/>
    <cellStyle name="Percent 7 2 3 2 5 4" xfId="46123" xr:uid="{00000000-0005-0000-0000-00006AB40000}"/>
    <cellStyle name="Percent 7 2 3 2 5 5" xfId="46124" xr:uid="{00000000-0005-0000-0000-00006BB40000}"/>
    <cellStyle name="Percent 7 2 3 2 5 6" xfId="46125" xr:uid="{00000000-0005-0000-0000-00006CB40000}"/>
    <cellStyle name="Percent 7 2 3 2 6" xfId="46126" xr:uid="{00000000-0005-0000-0000-00006DB40000}"/>
    <cellStyle name="Percent 7 2 3 2 6 2" xfId="46127" xr:uid="{00000000-0005-0000-0000-00006EB40000}"/>
    <cellStyle name="Percent 7 2 3 2 6 3" xfId="46128" xr:uid="{00000000-0005-0000-0000-00006FB40000}"/>
    <cellStyle name="Percent 7 2 3 2 6 4" xfId="46129" xr:uid="{00000000-0005-0000-0000-000070B40000}"/>
    <cellStyle name="Percent 7 2 3 2 7" xfId="46130" xr:uid="{00000000-0005-0000-0000-000071B40000}"/>
    <cellStyle name="Percent 7 2 3 2 7 2" xfId="46131" xr:uid="{00000000-0005-0000-0000-000072B40000}"/>
    <cellStyle name="Percent 7 2 3 2 7 3" xfId="46132" xr:uid="{00000000-0005-0000-0000-000073B40000}"/>
    <cellStyle name="Percent 7 2 3 2 7 4" xfId="46133" xr:uid="{00000000-0005-0000-0000-000074B40000}"/>
    <cellStyle name="Percent 7 2 3 2 8" xfId="46134" xr:uid="{00000000-0005-0000-0000-000075B40000}"/>
    <cellStyle name="Percent 7 2 3 2 9" xfId="46135" xr:uid="{00000000-0005-0000-0000-000076B40000}"/>
    <cellStyle name="Percent 7 2 3 3" xfId="46136" xr:uid="{00000000-0005-0000-0000-000077B40000}"/>
    <cellStyle name="Percent 7 2 3 3 2" xfId="46137" xr:uid="{00000000-0005-0000-0000-000078B40000}"/>
    <cellStyle name="Percent 7 2 3 3 2 2" xfId="46138" xr:uid="{00000000-0005-0000-0000-000079B40000}"/>
    <cellStyle name="Percent 7 2 3 3 2 2 2" xfId="46139" xr:uid="{00000000-0005-0000-0000-00007AB40000}"/>
    <cellStyle name="Percent 7 2 3 3 2 2 3" xfId="46140" xr:uid="{00000000-0005-0000-0000-00007BB40000}"/>
    <cellStyle name="Percent 7 2 3 3 2 2 4" xfId="46141" xr:uid="{00000000-0005-0000-0000-00007CB40000}"/>
    <cellStyle name="Percent 7 2 3 3 2 3" xfId="46142" xr:uid="{00000000-0005-0000-0000-00007DB40000}"/>
    <cellStyle name="Percent 7 2 3 3 2 3 2" xfId="46143" xr:uid="{00000000-0005-0000-0000-00007EB40000}"/>
    <cellStyle name="Percent 7 2 3 3 2 3 3" xfId="46144" xr:uid="{00000000-0005-0000-0000-00007FB40000}"/>
    <cellStyle name="Percent 7 2 3 3 2 3 4" xfId="46145" xr:uid="{00000000-0005-0000-0000-000080B40000}"/>
    <cellStyle name="Percent 7 2 3 3 2 4" xfId="46146" xr:uid="{00000000-0005-0000-0000-000081B40000}"/>
    <cellStyle name="Percent 7 2 3 3 2 5" xfId="46147" xr:uid="{00000000-0005-0000-0000-000082B40000}"/>
    <cellStyle name="Percent 7 2 3 3 2 6" xfId="46148" xr:uid="{00000000-0005-0000-0000-000083B40000}"/>
    <cellStyle name="Percent 7 2 3 3 3" xfId="46149" xr:uid="{00000000-0005-0000-0000-000084B40000}"/>
    <cellStyle name="Percent 7 2 3 3 3 2" xfId="46150" xr:uid="{00000000-0005-0000-0000-000085B40000}"/>
    <cellStyle name="Percent 7 2 3 3 3 2 2" xfId="46151" xr:uid="{00000000-0005-0000-0000-000086B40000}"/>
    <cellStyle name="Percent 7 2 3 3 3 2 3" xfId="46152" xr:uid="{00000000-0005-0000-0000-000087B40000}"/>
    <cellStyle name="Percent 7 2 3 3 3 2 4" xfId="46153" xr:uid="{00000000-0005-0000-0000-000088B40000}"/>
    <cellStyle name="Percent 7 2 3 3 3 3" xfId="46154" xr:uid="{00000000-0005-0000-0000-000089B40000}"/>
    <cellStyle name="Percent 7 2 3 3 3 3 2" xfId="46155" xr:uid="{00000000-0005-0000-0000-00008AB40000}"/>
    <cellStyle name="Percent 7 2 3 3 3 3 3" xfId="46156" xr:uid="{00000000-0005-0000-0000-00008BB40000}"/>
    <cellStyle name="Percent 7 2 3 3 3 3 4" xfId="46157" xr:uid="{00000000-0005-0000-0000-00008CB40000}"/>
    <cellStyle name="Percent 7 2 3 3 3 4" xfId="46158" xr:uid="{00000000-0005-0000-0000-00008DB40000}"/>
    <cellStyle name="Percent 7 2 3 3 3 5" xfId="46159" xr:uid="{00000000-0005-0000-0000-00008EB40000}"/>
    <cellStyle name="Percent 7 2 3 3 3 6" xfId="46160" xr:uid="{00000000-0005-0000-0000-00008FB40000}"/>
    <cellStyle name="Percent 7 2 3 3 4" xfId="46161" xr:uid="{00000000-0005-0000-0000-000090B40000}"/>
    <cellStyle name="Percent 7 2 3 3 4 2" xfId="46162" xr:uid="{00000000-0005-0000-0000-000091B40000}"/>
    <cellStyle name="Percent 7 2 3 3 4 3" xfId="46163" xr:uid="{00000000-0005-0000-0000-000092B40000}"/>
    <cellStyle name="Percent 7 2 3 3 4 4" xfId="46164" xr:uid="{00000000-0005-0000-0000-000093B40000}"/>
    <cellStyle name="Percent 7 2 3 3 5" xfId="46165" xr:uid="{00000000-0005-0000-0000-000094B40000}"/>
    <cellStyle name="Percent 7 2 3 3 5 2" xfId="46166" xr:uid="{00000000-0005-0000-0000-000095B40000}"/>
    <cellStyle name="Percent 7 2 3 3 5 3" xfId="46167" xr:uid="{00000000-0005-0000-0000-000096B40000}"/>
    <cellStyle name="Percent 7 2 3 3 5 4" xfId="46168" xr:uid="{00000000-0005-0000-0000-000097B40000}"/>
    <cellStyle name="Percent 7 2 3 3 6" xfId="46169" xr:uid="{00000000-0005-0000-0000-000098B40000}"/>
    <cellStyle name="Percent 7 2 3 3 7" xfId="46170" xr:uid="{00000000-0005-0000-0000-000099B40000}"/>
    <cellStyle name="Percent 7 2 3 3 8" xfId="46171" xr:uid="{00000000-0005-0000-0000-00009AB40000}"/>
    <cellStyle name="Percent 7 2 3 4" xfId="46172" xr:uid="{00000000-0005-0000-0000-00009BB40000}"/>
    <cellStyle name="Percent 7 2 3 4 2" xfId="46173" xr:uid="{00000000-0005-0000-0000-00009CB40000}"/>
    <cellStyle name="Percent 7 2 3 4 2 2" xfId="46174" xr:uid="{00000000-0005-0000-0000-00009DB40000}"/>
    <cellStyle name="Percent 7 2 3 4 2 2 2" xfId="46175" xr:uid="{00000000-0005-0000-0000-00009EB40000}"/>
    <cellStyle name="Percent 7 2 3 4 2 2 3" xfId="46176" xr:uid="{00000000-0005-0000-0000-00009FB40000}"/>
    <cellStyle name="Percent 7 2 3 4 2 2 4" xfId="46177" xr:uid="{00000000-0005-0000-0000-0000A0B40000}"/>
    <cellStyle name="Percent 7 2 3 4 2 3" xfId="46178" xr:uid="{00000000-0005-0000-0000-0000A1B40000}"/>
    <cellStyle name="Percent 7 2 3 4 2 3 2" xfId="46179" xr:uid="{00000000-0005-0000-0000-0000A2B40000}"/>
    <cellStyle name="Percent 7 2 3 4 2 3 3" xfId="46180" xr:uid="{00000000-0005-0000-0000-0000A3B40000}"/>
    <cellStyle name="Percent 7 2 3 4 2 3 4" xfId="46181" xr:uid="{00000000-0005-0000-0000-0000A4B40000}"/>
    <cellStyle name="Percent 7 2 3 4 2 4" xfId="46182" xr:uid="{00000000-0005-0000-0000-0000A5B40000}"/>
    <cellStyle name="Percent 7 2 3 4 2 5" xfId="46183" xr:uid="{00000000-0005-0000-0000-0000A6B40000}"/>
    <cellStyle name="Percent 7 2 3 4 2 6" xfId="46184" xr:uid="{00000000-0005-0000-0000-0000A7B40000}"/>
    <cellStyle name="Percent 7 2 3 4 3" xfId="46185" xr:uid="{00000000-0005-0000-0000-0000A8B40000}"/>
    <cellStyle name="Percent 7 2 3 4 3 2" xfId="46186" xr:uid="{00000000-0005-0000-0000-0000A9B40000}"/>
    <cellStyle name="Percent 7 2 3 4 3 2 2" xfId="46187" xr:uid="{00000000-0005-0000-0000-0000AAB40000}"/>
    <cellStyle name="Percent 7 2 3 4 3 2 3" xfId="46188" xr:uid="{00000000-0005-0000-0000-0000ABB40000}"/>
    <cellStyle name="Percent 7 2 3 4 3 2 4" xfId="46189" xr:uid="{00000000-0005-0000-0000-0000ACB40000}"/>
    <cellStyle name="Percent 7 2 3 4 3 3" xfId="46190" xr:uid="{00000000-0005-0000-0000-0000ADB40000}"/>
    <cellStyle name="Percent 7 2 3 4 3 3 2" xfId="46191" xr:uid="{00000000-0005-0000-0000-0000AEB40000}"/>
    <cellStyle name="Percent 7 2 3 4 3 3 3" xfId="46192" xr:uid="{00000000-0005-0000-0000-0000AFB40000}"/>
    <cellStyle name="Percent 7 2 3 4 3 3 4" xfId="46193" xr:uid="{00000000-0005-0000-0000-0000B0B40000}"/>
    <cellStyle name="Percent 7 2 3 4 3 4" xfId="46194" xr:uid="{00000000-0005-0000-0000-0000B1B40000}"/>
    <cellStyle name="Percent 7 2 3 4 3 5" xfId="46195" xr:uid="{00000000-0005-0000-0000-0000B2B40000}"/>
    <cellStyle name="Percent 7 2 3 4 3 6" xfId="46196" xr:uid="{00000000-0005-0000-0000-0000B3B40000}"/>
    <cellStyle name="Percent 7 2 3 4 4" xfId="46197" xr:uid="{00000000-0005-0000-0000-0000B4B40000}"/>
    <cellStyle name="Percent 7 2 3 4 4 2" xfId="46198" xr:uid="{00000000-0005-0000-0000-0000B5B40000}"/>
    <cellStyle name="Percent 7 2 3 4 4 3" xfId="46199" xr:uid="{00000000-0005-0000-0000-0000B6B40000}"/>
    <cellStyle name="Percent 7 2 3 4 4 4" xfId="46200" xr:uid="{00000000-0005-0000-0000-0000B7B40000}"/>
    <cellStyle name="Percent 7 2 3 4 5" xfId="46201" xr:uid="{00000000-0005-0000-0000-0000B8B40000}"/>
    <cellStyle name="Percent 7 2 3 4 5 2" xfId="46202" xr:uid="{00000000-0005-0000-0000-0000B9B40000}"/>
    <cellStyle name="Percent 7 2 3 4 5 3" xfId="46203" xr:uid="{00000000-0005-0000-0000-0000BAB40000}"/>
    <cellStyle name="Percent 7 2 3 4 5 4" xfId="46204" xr:uid="{00000000-0005-0000-0000-0000BBB40000}"/>
    <cellStyle name="Percent 7 2 3 4 6" xfId="46205" xr:uid="{00000000-0005-0000-0000-0000BCB40000}"/>
    <cellStyle name="Percent 7 2 3 4 7" xfId="46206" xr:uid="{00000000-0005-0000-0000-0000BDB40000}"/>
    <cellStyle name="Percent 7 2 3 4 8" xfId="46207" xr:uid="{00000000-0005-0000-0000-0000BEB40000}"/>
    <cellStyle name="Percent 7 2 3 5" xfId="46208" xr:uid="{00000000-0005-0000-0000-0000BFB40000}"/>
    <cellStyle name="Percent 7 2 3 5 2" xfId="46209" xr:uid="{00000000-0005-0000-0000-0000C0B40000}"/>
    <cellStyle name="Percent 7 2 3 5 2 2" xfId="46210" xr:uid="{00000000-0005-0000-0000-0000C1B40000}"/>
    <cellStyle name="Percent 7 2 3 5 2 2 2" xfId="46211" xr:uid="{00000000-0005-0000-0000-0000C2B40000}"/>
    <cellStyle name="Percent 7 2 3 5 2 2 3" xfId="46212" xr:uid="{00000000-0005-0000-0000-0000C3B40000}"/>
    <cellStyle name="Percent 7 2 3 5 2 2 4" xfId="46213" xr:uid="{00000000-0005-0000-0000-0000C4B40000}"/>
    <cellStyle name="Percent 7 2 3 5 2 3" xfId="46214" xr:uid="{00000000-0005-0000-0000-0000C5B40000}"/>
    <cellStyle name="Percent 7 2 3 5 2 3 2" xfId="46215" xr:uid="{00000000-0005-0000-0000-0000C6B40000}"/>
    <cellStyle name="Percent 7 2 3 5 2 3 3" xfId="46216" xr:uid="{00000000-0005-0000-0000-0000C7B40000}"/>
    <cellStyle name="Percent 7 2 3 5 2 3 4" xfId="46217" xr:uid="{00000000-0005-0000-0000-0000C8B40000}"/>
    <cellStyle name="Percent 7 2 3 5 2 4" xfId="46218" xr:uid="{00000000-0005-0000-0000-0000C9B40000}"/>
    <cellStyle name="Percent 7 2 3 5 2 5" xfId="46219" xr:uid="{00000000-0005-0000-0000-0000CAB40000}"/>
    <cellStyle name="Percent 7 2 3 5 2 6" xfId="46220" xr:uid="{00000000-0005-0000-0000-0000CBB40000}"/>
    <cellStyle name="Percent 7 2 3 5 3" xfId="46221" xr:uid="{00000000-0005-0000-0000-0000CCB40000}"/>
    <cellStyle name="Percent 7 2 3 5 3 2" xfId="46222" xr:uid="{00000000-0005-0000-0000-0000CDB40000}"/>
    <cellStyle name="Percent 7 2 3 5 3 2 2" xfId="46223" xr:uid="{00000000-0005-0000-0000-0000CEB40000}"/>
    <cellStyle name="Percent 7 2 3 5 3 2 3" xfId="46224" xr:uid="{00000000-0005-0000-0000-0000CFB40000}"/>
    <cellStyle name="Percent 7 2 3 5 3 2 4" xfId="46225" xr:uid="{00000000-0005-0000-0000-0000D0B40000}"/>
    <cellStyle name="Percent 7 2 3 5 3 3" xfId="46226" xr:uid="{00000000-0005-0000-0000-0000D1B40000}"/>
    <cellStyle name="Percent 7 2 3 5 3 3 2" xfId="46227" xr:uid="{00000000-0005-0000-0000-0000D2B40000}"/>
    <cellStyle name="Percent 7 2 3 5 3 3 3" xfId="46228" xr:uid="{00000000-0005-0000-0000-0000D3B40000}"/>
    <cellStyle name="Percent 7 2 3 5 3 3 4" xfId="46229" xr:uid="{00000000-0005-0000-0000-0000D4B40000}"/>
    <cellStyle name="Percent 7 2 3 5 3 4" xfId="46230" xr:uid="{00000000-0005-0000-0000-0000D5B40000}"/>
    <cellStyle name="Percent 7 2 3 5 3 5" xfId="46231" xr:uid="{00000000-0005-0000-0000-0000D6B40000}"/>
    <cellStyle name="Percent 7 2 3 5 3 6" xfId="46232" xr:uid="{00000000-0005-0000-0000-0000D7B40000}"/>
    <cellStyle name="Percent 7 2 3 5 4" xfId="46233" xr:uid="{00000000-0005-0000-0000-0000D8B40000}"/>
    <cellStyle name="Percent 7 2 3 5 4 2" xfId="46234" xr:uid="{00000000-0005-0000-0000-0000D9B40000}"/>
    <cellStyle name="Percent 7 2 3 5 4 3" xfId="46235" xr:uid="{00000000-0005-0000-0000-0000DAB40000}"/>
    <cellStyle name="Percent 7 2 3 5 4 4" xfId="46236" xr:uid="{00000000-0005-0000-0000-0000DBB40000}"/>
    <cellStyle name="Percent 7 2 3 5 5" xfId="46237" xr:uid="{00000000-0005-0000-0000-0000DCB40000}"/>
    <cellStyle name="Percent 7 2 3 5 5 2" xfId="46238" xr:uid="{00000000-0005-0000-0000-0000DDB40000}"/>
    <cellStyle name="Percent 7 2 3 5 5 3" xfId="46239" xr:uid="{00000000-0005-0000-0000-0000DEB40000}"/>
    <cellStyle name="Percent 7 2 3 5 5 4" xfId="46240" xr:uid="{00000000-0005-0000-0000-0000DFB40000}"/>
    <cellStyle name="Percent 7 2 3 5 6" xfId="46241" xr:uid="{00000000-0005-0000-0000-0000E0B40000}"/>
    <cellStyle name="Percent 7 2 3 5 7" xfId="46242" xr:uid="{00000000-0005-0000-0000-0000E1B40000}"/>
    <cellStyle name="Percent 7 2 3 5 8" xfId="46243" xr:uid="{00000000-0005-0000-0000-0000E2B40000}"/>
    <cellStyle name="Percent 7 2 3 6" xfId="46244" xr:uid="{00000000-0005-0000-0000-0000E3B40000}"/>
    <cellStyle name="Percent 7 2 3 6 2" xfId="46245" xr:uid="{00000000-0005-0000-0000-0000E4B40000}"/>
    <cellStyle name="Percent 7 2 3 6 2 2" xfId="46246" xr:uid="{00000000-0005-0000-0000-0000E5B40000}"/>
    <cellStyle name="Percent 7 2 3 6 2 3" xfId="46247" xr:uid="{00000000-0005-0000-0000-0000E6B40000}"/>
    <cellStyle name="Percent 7 2 3 6 2 4" xfId="46248" xr:uid="{00000000-0005-0000-0000-0000E7B40000}"/>
    <cellStyle name="Percent 7 2 3 6 3" xfId="46249" xr:uid="{00000000-0005-0000-0000-0000E8B40000}"/>
    <cellStyle name="Percent 7 2 3 6 3 2" xfId="46250" xr:uid="{00000000-0005-0000-0000-0000E9B40000}"/>
    <cellStyle name="Percent 7 2 3 6 3 3" xfId="46251" xr:uid="{00000000-0005-0000-0000-0000EAB40000}"/>
    <cellStyle name="Percent 7 2 3 6 3 4" xfId="46252" xr:uid="{00000000-0005-0000-0000-0000EBB40000}"/>
    <cellStyle name="Percent 7 2 3 6 4" xfId="46253" xr:uid="{00000000-0005-0000-0000-0000ECB40000}"/>
    <cellStyle name="Percent 7 2 3 6 5" xfId="46254" xr:uid="{00000000-0005-0000-0000-0000EDB40000}"/>
    <cellStyle name="Percent 7 2 3 6 6" xfId="46255" xr:uid="{00000000-0005-0000-0000-0000EEB40000}"/>
    <cellStyle name="Percent 7 2 3 7" xfId="46256" xr:uid="{00000000-0005-0000-0000-0000EFB40000}"/>
    <cellStyle name="Percent 7 2 3 7 2" xfId="46257" xr:uid="{00000000-0005-0000-0000-0000F0B40000}"/>
    <cellStyle name="Percent 7 2 3 7 2 2" xfId="46258" xr:uid="{00000000-0005-0000-0000-0000F1B40000}"/>
    <cellStyle name="Percent 7 2 3 7 2 3" xfId="46259" xr:uid="{00000000-0005-0000-0000-0000F2B40000}"/>
    <cellStyle name="Percent 7 2 3 7 2 4" xfId="46260" xr:uid="{00000000-0005-0000-0000-0000F3B40000}"/>
    <cellStyle name="Percent 7 2 3 7 3" xfId="46261" xr:uid="{00000000-0005-0000-0000-0000F4B40000}"/>
    <cellStyle name="Percent 7 2 3 7 3 2" xfId="46262" xr:uid="{00000000-0005-0000-0000-0000F5B40000}"/>
    <cellStyle name="Percent 7 2 3 7 3 3" xfId="46263" xr:uid="{00000000-0005-0000-0000-0000F6B40000}"/>
    <cellStyle name="Percent 7 2 3 7 3 4" xfId="46264" xr:uid="{00000000-0005-0000-0000-0000F7B40000}"/>
    <cellStyle name="Percent 7 2 3 7 4" xfId="46265" xr:uid="{00000000-0005-0000-0000-0000F8B40000}"/>
    <cellStyle name="Percent 7 2 3 7 5" xfId="46266" xr:uid="{00000000-0005-0000-0000-0000F9B40000}"/>
    <cellStyle name="Percent 7 2 3 7 6" xfId="46267" xr:uid="{00000000-0005-0000-0000-0000FAB40000}"/>
    <cellStyle name="Percent 7 2 3 8" xfId="46268" xr:uid="{00000000-0005-0000-0000-0000FBB40000}"/>
    <cellStyle name="Percent 7 2 3 8 2" xfId="46269" xr:uid="{00000000-0005-0000-0000-0000FCB40000}"/>
    <cellStyle name="Percent 7 2 3 8 3" xfId="46270" xr:uid="{00000000-0005-0000-0000-0000FDB40000}"/>
    <cellStyle name="Percent 7 2 3 8 4" xfId="46271" xr:uid="{00000000-0005-0000-0000-0000FEB40000}"/>
    <cellStyle name="Percent 7 2 3 9" xfId="46272" xr:uid="{00000000-0005-0000-0000-0000FFB40000}"/>
    <cellStyle name="Percent 7 2 3 9 2" xfId="46273" xr:uid="{00000000-0005-0000-0000-000000B50000}"/>
    <cellStyle name="Percent 7 2 3 9 3" xfId="46274" xr:uid="{00000000-0005-0000-0000-000001B50000}"/>
    <cellStyle name="Percent 7 2 3 9 4" xfId="46275" xr:uid="{00000000-0005-0000-0000-000002B50000}"/>
    <cellStyle name="Percent 7 2 4" xfId="46276" xr:uid="{00000000-0005-0000-0000-000003B50000}"/>
    <cellStyle name="Percent 7 2 4 10" xfId="46277" xr:uid="{00000000-0005-0000-0000-000004B50000}"/>
    <cellStyle name="Percent 7 2 4 2" xfId="46278" xr:uid="{00000000-0005-0000-0000-000005B50000}"/>
    <cellStyle name="Percent 7 2 4 2 2" xfId="46279" xr:uid="{00000000-0005-0000-0000-000006B50000}"/>
    <cellStyle name="Percent 7 2 4 2 2 2" xfId="46280" xr:uid="{00000000-0005-0000-0000-000007B50000}"/>
    <cellStyle name="Percent 7 2 4 2 2 2 2" xfId="46281" xr:uid="{00000000-0005-0000-0000-000008B50000}"/>
    <cellStyle name="Percent 7 2 4 2 2 2 3" xfId="46282" xr:uid="{00000000-0005-0000-0000-000009B50000}"/>
    <cellStyle name="Percent 7 2 4 2 2 2 4" xfId="46283" xr:uid="{00000000-0005-0000-0000-00000AB50000}"/>
    <cellStyle name="Percent 7 2 4 2 2 3" xfId="46284" xr:uid="{00000000-0005-0000-0000-00000BB50000}"/>
    <cellStyle name="Percent 7 2 4 2 2 3 2" xfId="46285" xr:uid="{00000000-0005-0000-0000-00000CB50000}"/>
    <cellStyle name="Percent 7 2 4 2 2 3 3" xfId="46286" xr:uid="{00000000-0005-0000-0000-00000DB50000}"/>
    <cellStyle name="Percent 7 2 4 2 2 3 4" xfId="46287" xr:uid="{00000000-0005-0000-0000-00000EB50000}"/>
    <cellStyle name="Percent 7 2 4 2 2 4" xfId="46288" xr:uid="{00000000-0005-0000-0000-00000FB50000}"/>
    <cellStyle name="Percent 7 2 4 2 2 5" xfId="46289" xr:uid="{00000000-0005-0000-0000-000010B50000}"/>
    <cellStyle name="Percent 7 2 4 2 2 6" xfId="46290" xr:uid="{00000000-0005-0000-0000-000011B50000}"/>
    <cellStyle name="Percent 7 2 4 2 3" xfId="46291" xr:uid="{00000000-0005-0000-0000-000012B50000}"/>
    <cellStyle name="Percent 7 2 4 2 3 2" xfId="46292" xr:uid="{00000000-0005-0000-0000-000013B50000}"/>
    <cellStyle name="Percent 7 2 4 2 3 2 2" xfId="46293" xr:uid="{00000000-0005-0000-0000-000014B50000}"/>
    <cellStyle name="Percent 7 2 4 2 3 2 3" xfId="46294" xr:uid="{00000000-0005-0000-0000-000015B50000}"/>
    <cellStyle name="Percent 7 2 4 2 3 2 4" xfId="46295" xr:uid="{00000000-0005-0000-0000-000016B50000}"/>
    <cellStyle name="Percent 7 2 4 2 3 3" xfId="46296" xr:uid="{00000000-0005-0000-0000-000017B50000}"/>
    <cellStyle name="Percent 7 2 4 2 3 3 2" xfId="46297" xr:uid="{00000000-0005-0000-0000-000018B50000}"/>
    <cellStyle name="Percent 7 2 4 2 3 3 3" xfId="46298" xr:uid="{00000000-0005-0000-0000-000019B50000}"/>
    <cellStyle name="Percent 7 2 4 2 3 3 4" xfId="46299" xr:uid="{00000000-0005-0000-0000-00001AB50000}"/>
    <cellStyle name="Percent 7 2 4 2 3 4" xfId="46300" xr:uid="{00000000-0005-0000-0000-00001BB50000}"/>
    <cellStyle name="Percent 7 2 4 2 3 5" xfId="46301" xr:uid="{00000000-0005-0000-0000-00001CB50000}"/>
    <cellStyle name="Percent 7 2 4 2 3 6" xfId="46302" xr:uid="{00000000-0005-0000-0000-00001DB50000}"/>
    <cellStyle name="Percent 7 2 4 2 4" xfId="46303" xr:uid="{00000000-0005-0000-0000-00001EB50000}"/>
    <cellStyle name="Percent 7 2 4 2 4 2" xfId="46304" xr:uid="{00000000-0005-0000-0000-00001FB50000}"/>
    <cellStyle name="Percent 7 2 4 2 4 3" xfId="46305" xr:uid="{00000000-0005-0000-0000-000020B50000}"/>
    <cellStyle name="Percent 7 2 4 2 4 4" xfId="46306" xr:uid="{00000000-0005-0000-0000-000021B50000}"/>
    <cellStyle name="Percent 7 2 4 2 5" xfId="46307" xr:uid="{00000000-0005-0000-0000-000022B50000}"/>
    <cellStyle name="Percent 7 2 4 2 5 2" xfId="46308" xr:uid="{00000000-0005-0000-0000-000023B50000}"/>
    <cellStyle name="Percent 7 2 4 2 5 3" xfId="46309" xr:uid="{00000000-0005-0000-0000-000024B50000}"/>
    <cellStyle name="Percent 7 2 4 2 5 4" xfId="46310" xr:uid="{00000000-0005-0000-0000-000025B50000}"/>
    <cellStyle name="Percent 7 2 4 2 6" xfId="46311" xr:uid="{00000000-0005-0000-0000-000026B50000}"/>
    <cellStyle name="Percent 7 2 4 2 7" xfId="46312" xr:uid="{00000000-0005-0000-0000-000027B50000}"/>
    <cellStyle name="Percent 7 2 4 2 8" xfId="46313" xr:uid="{00000000-0005-0000-0000-000028B50000}"/>
    <cellStyle name="Percent 7 2 4 3" xfId="46314" xr:uid="{00000000-0005-0000-0000-000029B50000}"/>
    <cellStyle name="Percent 7 2 4 3 2" xfId="46315" xr:uid="{00000000-0005-0000-0000-00002AB50000}"/>
    <cellStyle name="Percent 7 2 4 3 2 2" xfId="46316" xr:uid="{00000000-0005-0000-0000-00002BB50000}"/>
    <cellStyle name="Percent 7 2 4 3 2 2 2" xfId="46317" xr:uid="{00000000-0005-0000-0000-00002CB50000}"/>
    <cellStyle name="Percent 7 2 4 3 2 2 3" xfId="46318" xr:uid="{00000000-0005-0000-0000-00002DB50000}"/>
    <cellStyle name="Percent 7 2 4 3 2 2 4" xfId="46319" xr:uid="{00000000-0005-0000-0000-00002EB50000}"/>
    <cellStyle name="Percent 7 2 4 3 2 3" xfId="46320" xr:uid="{00000000-0005-0000-0000-00002FB50000}"/>
    <cellStyle name="Percent 7 2 4 3 2 3 2" xfId="46321" xr:uid="{00000000-0005-0000-0000-000030B50000}"/>
    <cellStyle name="Percent 7 2 4 3 2 3 3" xfId="46322" xr:uid="{00000000-0005-0000-0000-000031B50000}"/>
    <cellStyle name="Percent 7 2 4 3 2 3 4" xfId="46323" xr:uid="{00000000-0005-0000-0000-000032B50000}"/>
    <cellStyle name="Percent 7 2 4 3 2 4" xfId="46324" xr:uid="{00000000-0005-0000-0000-000033B50000}"/>
    <cellStyle name="Percent 7 2 4 3 2 5" xfId="46325" xr:uid="{00000000-0005-0000-0000-000034B50000}"/>
    <cellStyle name="Percent 7 2 4 3 2 6" xfId="46326" xr:uid="{00000000-0005-0000-0000-000035B50000}"/>
    <cellStyle name="Percent 7 2 4 3 3" xfId="46327" xr:uid="{00000000-0005-0000-0000-000036B50000}"/>
    <cellStyle name="Percent 7 2 4 3 3 2" xfId="46328" xr:uid="{00000000-0005-0000-0000-000037B50000}"/>
    <cellStyle name="Percent 7 2 4 3 3 2 2" xfId="46329" xr:uid="{00000000-0005-0000-0000-000038B50000}"/>
    <cellStyle name="Percent 7 2 4 3 3 2 3" xfId="46330" xr:uid="{00000000-0005-0000-0000-000039B50000}"/>
    <cellStyle name="Percent 7 2 4 3 3 2 4" xfId="46331" xr:uid="{00000000-0005-0000-0000-00003AB50000}"/>
    <cellStyle name="Percent 7 2 4 3 3 3" xfId="46332" xr:uid="{00000000-0005-0000-0000-00003BB50000}"/>
    <cellStyle name="Percent 7 2 4 3 3 3 2" xfId="46333" xr:uid="{00000000-0005-0000-0000-00003CB50000}"/>
    <cellStyle name="Percent 7 2 4 3 3 3 3" xfId="46334" xr:uid="{00000000-0005-0000-0000-00003DB50000}"/>
    <cellStyle name="Percent 7 2 4 3 3 3 4" xfId="46335" xr:uid="{00000000-0005-0000-0000-00003EB50000}"/>
    <cellStyle name="Percent 7 2 4 3 3 4" xfId="46336" xr:uid="{00000000-0005-0000-0000-00003FB50000}"/>
    <cellStyle name="Percent 7 2 4 3 3 5" xfId="46337" xr:uid="{00000000-0005-0000-0000-000040B50000}"/>
    <cellStyle name="Percent 7 2 4 3 3 6" xfId="46338" xr:uid="{00000000-0005-0000-0000-000041B50000}"/>
    <cellStyle name="Percent 7 2 4 3 4" xfId="46339" xr:uid="{00000000-0005-0000-0000-000042B50000}"/>
    <cellStyle name="Percent 7 2 4 3 4 2" xfId="46340" xr:uid="{00000000-0005-0000-0000-000043B50000}"/>
    <cellStyle name="Percent 7 2 4 3 4 3" xfId="46341" xr:uid="{00000000-0005-0000-0000-000044B50000}"/>
    <cellStyle name="Percent 7 2 4 3 4 4" xfId="46342" xr:uid="{00000000-0005-0000-0000-000045B50000}"/>
    <cellStyle name="Percent 7 2 4 3 5" xfId="46343" xr:uid="{00000000-0005-0000-0000-000046B50000}"/>
    <cellStyle name="Percent 7 2 4 3 5 2" xfId="46344" xr:uid="{00000000-0005-0000-0000-000047B50000}"/>
    <cellStyle name="Percent 7 2 4 3 5 3" xfId="46345" xr:uid="{00000000-0005-0000-0000-000048B50000}"/>
    <cellStyle name="Percent 7 2 4 3 5 4" xfId="46346" xr:uid="{00000000-0005-0000-0000-000049B50000}"/>
    <cellStyle name="Percent 7 2 4 3 6" xfId="46347" xr:uid="{00000000-0005-0000-0000-00004AB50000}"/>
    <cellStyle name="Percent 7 2 4 3 7" xfId="46348" xr:uid="{00000000-0005-0000-0000-00004BB50000}"/>
    <cellStyle name="Percent 7 2 4 3 8" xfId="46349" xr:uid="{00000000-0005-0000-0000-00004CB50000}"/>
    <cellStyle name="Percent 7 2 4 4" xfId="46350" xr:uid="{00000000-0005-0000-0000-00004DB50000}"/>
    <cellStyle name="Percent 7 2 4 4 2" xfId="46351" xr:uid="{00000000-0005-0000-0000-00004EB50000}"/>
    <cellStyle name="Percent 7 2 4 4 2 2" xfId="46352" xr:uid="{00000000-0005-0000-0000-00004FB50000}"/>
    <cellStyle name="Percent 7 2 4 4 2 3" xfId="46353" xr:uid="{00000000-0005-0000-0000-000050B50000}"/>
    <cellStyle name="Percent 7 2 4 4 2 4" xfId="46354" xr:uid="{00000000-0005-0000-0000-000051B50000}"/>
    <cellStyle name="Percent 7 2 4 4 3" xfId="46355" xr:uid="{00000000-0005-0000-0000-000052B50000}"/>
    <cellStyle name="Percent 7 2 4 4 3 2" xfId="46356" xr:uid="{00000000-0005-0000-0000-000053B50000}"/>
    <cellStyle name="Percent 7 2 4 4 3 3" xfId="46357" xr:uid="{00000000-0005-0000-0000-000054B50000}"/>
    <cellStyle name="Percent 7 2 4 4 3 4" xfId="46358" xr:uid="{00000000-0005-0000-0000-000055B50000}"/>
    <cellStyle name="Percent 7 2 4 4 4" xfId="46359" xr:uid="{00000000-0005-0000-0000-000056B50000}"/>
    <cellStyle name="Percent 7 2 4 4 5" xfId="46360" xr:uid="{00000000-0005-0000-0000-000057B50000}"/>
    <cellStyle name="Percent 7 2 4 4 6" xfId="46361" xr:uid="{00000000-0005-0000-0000-000058B50000}"/>
    <cellStyle name="Percent 7 2 4 5" xfId="46362" xr:uid="{00000000-0005-0000-0000-000059B50000}"/>
    <cellStyle name="Percent 7 2 4 5 2" xfId="46363" xr:uid="{00000000-0005-0000-0000-00005AB50000}"/>
    <cellStyle name="Percent 7 2 4 5 2 2" xfId="46364" xr:uid="{00000000-0005-0000-0000-00005BB50000}"/>
    <cellStyle name="Percent 7 2 4 5 2 3" xfId="46365" xr:uid="{00000000-0005-0000-0000-00005CB50000}"/>
    <cellStyle name="Percent 7 2 4 5 2 4" xfId="46366" xr:uid="{00000000-0005-0000-0000-00005DB50000}"/>
    <cellStyle name="Percent 7 2 4 5 3" xfId="46367" xr:uid="{00000000-0005-0000-0000-00005EB50000}"/>
    <cellStyle name="Percent 7 2 4 5 3 2" xfId="46368" xr:uid="{00000000-0005-0000-0000-00005FB50000}"/>
    <cellStyle name="Percent 7 2 4 5 3 3" xfId="46369" xr:uid="{00000000-0005-0000-0000-000060B50000}"/>
    <cellStyle name="Percent 7 2 4 5 3 4" xfId="46370" xr:uid="{00000000-0005-0000-0000-000061B50000}"/>
    <cellStyle name="Percent 7 2 4 5 4" xfId="46371" xr:uid="{00000000-0005-0000-0000-000062B50000}"/>
    <cellStyle name="Percent 7 2 4 5 5" xfId="46372" xr:uid="{00000000-0005-0000-0000-000063B50000}"/>
    <cellStyle name="Percent 7 2 4 5 6" xfId="46373" xr:uid="{00000000-0005-0000-0000-000064B50000}"/>
    <cellStyle name="Percent 7 2 4 6" xfId="46374" xr:uid="{00000000-0005-0000-0000-000065B50000}"/>
    <cellStyle name="Percent 7 2 4 6 2" xfId="46375" xr:uid="{00000000-0005-0000-0000-000066B50000}"/>
    <cellStyle name="Percent 7 2 4 6 3" xfId="46376" xr:uid="{00000000-0005-0000-0000-000067B50000}"/>
    <cellStyle name="Percent 7 2 4 6 4" xfId="46377" xr:uid="{00000000-0005-0000-0000-000068B50000}"/>
    <cellStyle name="Percent 7 2 4 7" xfId="46378" xr:uid="{00000000-0005-0000-0000-000069B50000}"/>
    <cellStyle name="Percent 7 2 4 7 2" xfId="46379" xr:uid="{00000000-0005-0000-0000-00006AB50000}"/>
    <cellStyle name="Percent 7 2 4 7 3" xfId="46380" xr:uid="{00000000-0005-0000-0000-00006BB50000}"/>
    <cellStyle name="Percent 7 2 4 7 4" xfId="46381" xr:uid="{00000000-0005-0000-0000-00006CB50000}"/>
    <cellStyle name="Percent 7 2 4 8" xfId="46382" xr:uid="{00000000-0005-0000-0000-00006DB50000}"/>
    <cellStyle name="Percent 7 2 4 9" xfId="46383" xr:uid="{00000000-0005-0000-0000-00006EB50000}"/>
    <cellStyle name="Percent 7 2 5" xfId="46384" xr:uid="{00000000-0005-0000-0000-00006FB50000}"/>
    <cellStyle name="Percent 7 2 5 2" xfId="46385" xr:uid="{00000000-0005-0000-0000-000070B50000}"/>
    <cellStyle name="Percent 7 2 5 2 2" xfId="46386" xr:uid="{00000000-0005-0000-0000-000071B50000}"/>
    <cellStyle name="Percent 7 2 5 2 2 2" xfId="46387" xr:uid="{00000000-0005-0000-0000-000072B50000}"/>
    <cellStyle name="Percent 7 2 5 2 2 3" xfId="46388" xr:uid="{00000000-0005-0000-0000-000073B50000}"/>
    <cellStyle name="Percent 7 2 5 2 2 4" xfId="46389" xr:uid="{00000000-0005-0000-0000-000074B50000}"/>
    <cellStyle name="Percent 7 2 5 2 3" xfId="46390" xr:uid="{00000000-0005-0000-0000-000075B50000}"/>
    <cellStyle name="Percent 7 2 5 2 3 2" xfId="46391" xr:uid="{00000000-0005-0000-0000-000076B50000}"/>
    <cellStyle name="Percent 7 2 5 2 3 3" xfId="46392" xr:uid="{00000000-0005-0000-0000-000077B50000}"/>
    <cellStyle name="Percent 7 2 5 2 3 4" xfId="46393" xr:uid="{00000000-0005-0000-0000-000078B50000}"/>
    <cellStyle name="Percent 7 2 5 2 4" xfId="46394" xr:uid="{00000000-0005-0000-0000-000079B50000}"/>
    <cellStyle name="Percent 7 2 5 2 5" xfId="46395" xr:uid="{00000000-0005-0000-0000-00007AB50000}"/>
    <cellStyle name="Percent 7 2 5 2 6" xfId="46396" xr:uid="{00000000-0005-0000-0000-00007BB50000}"/>
    <cellStyle name="Percent 7 2 5 3" xfId="46397" xr:uid="{00000000-0005-0000-0000-00007CB50000}"/>
    <cellStyle name="Percent 7 2 5 3 2" xfId="46398" xr:uid="{00000000-0005-0000-0000-00007DB50000}"/>
    <cellStyle name="Percent 7 2 5 3 2 2" xfId="46399" xr:uid="{00000000-0005-0000-0000-00007EB50000}"/>
    <cellStyle name="Percent 7 2 5 3 2 3" xfId="46400" xr:uid="{00000000-0005-0000-0000-00007FB50000}"/>
    <cellStyle name="Percent 7 2 5 3 2 4" xfId="46401" xr:uid="{00000000-0005-0000-0000-000080B50000}"/>
    <cellStyle name="Percent 7 2 5 3 3" xfId="46402" xr:uid="{00000000-0005-0000-0000-000081B50000}"/>
    <cellStyle name="Percent 7 2 5 3 3 2" xfId="46403" xr:uid="{00000000-0005-0000-0000-000082B50000}"/>
    <cellStyle name="Percent 7 2 5 3 3 3" xfId="46404" xr:uid="{00000000-0005-0000-0000-000083B50000}"/>
    <cellStyle name="Percent 7 2 5 3 3 4" xfId="46405" xr:uid="{00000000-0005-0000-0000-000084B50000}"/>
    <cellStyle name="Percent 7 2 5 3 4" xfId="46406" xr:uid="{00000000-0005-0000-0000-000085B50000}"/>
    <cellStyle name="Percent 7 2 5 3 5" xfId="46407" xr:uid="{00000000-0005-0000-0000-000086B50000}"/>
    <cellStyle name="Percent 7 2 5 3 6" xfId="46408" xr:uid="{00000000-0005-0000-0000-000087B50000}"/>
    <cellStyle name="Percent 7 2 5 4" xfId="46409" xr:uid="{00000000-0005-0000-0000-000088B50000}"/>
    <cellStyle name="Percent 7 2 5 4 2" xfId="46410" xr:uid="{00000000-0005-0000-0000-000089B50000}"/>
    <cellStyle name="Percent 7 2 5 4 3" xfId="46411" xr:uid="{00000000-0005-0000-0000-00008AB50000}"/>
    <cellStyle name="Percent 7 2 5 4 4" xfId="46412" xr:uid="{00000000-0005-0000-0000-00008BB50000}"/>
    <cellStyle name="Percent 7 2 5 5" xfId="46413" xr:uid="{00000000-0005-0000-0000-00008CB50000}"/>
    <cellStyle name="Percent 7 2 5 5 2" xfId="46414" xr:uid="{00000000-0005-0000-0000-00008DB50000}"/>
    <cellStyle name="Percent 7 2 5 5 3" xfId="46415" xr:uid="{00000000-0005-0000-0000-00008EB50000}"/>
    <cellStyle name="Percent 7 2 5 5 4" xfId="46416" xr:uid="{00000000-0005-0000-0000-00008FB50000}"/>
    <cellStyle name="Percent 7 2 5 6" xfId="46417" xr:uid="{00000000-0005-0000-0000-000090B50000}"/>
    <cellStyle name="Percent 7 2 5 7" xfId="46418" xr:uid="{00000000-0005-0000-0000-000091B50000}"/>
    <cellStyle name="Percent 7 2 5 8" xfId="46419" xr:uid="{00000000-0005-0000-0000-000092B50000}"/>
    <cellStyle name="Percent 7 2 6" xfId="46420" xr:uid="{00000000-0005-0000-0000-000093B50000}"/>
    <cellStyle name="Percent 7 2 6 2" xfId="46421" xr:uid="{00000000-0005-0000-0000-000094B50000}"/>
    <cellStyle name="Percent 7 2 6 2 2" xfId="46422" xr:uid="{00000000-0005-0000-0000-000095B50000}"/>
    <cellStyle name="Percent 7 2 6 2 2 2" xfId="46423" xr:uid="{00000000-0005-0000-0000-000096B50000}"/>
    <cellStyle name="Percent 7 2 6 2 2 3" xfId="46424" xr:uid="{00000000-0005-0000-0000-000097B50000}"/>
    <cellStyle name="Percent 7 2 6 2 2 4" xfId="46425" xr:uid="{00000000-0005-0000-0000-000098B50000}"/>
    <cellStyle name="Percent 7 2 6 2 3" xfId="46426" xr:uid="{00000000-0005-0000-0000-000099B50000}"/>
    <cellStyle name="Percent 7 2 6 2 3 2" xfId="46427" xr:uid="{00000000-0005-0000-0000-00009AB50000}"/>
    <cellStyle name="Percent 7 2 6 2 3 3" xfId="46428" xr:uid="{00000000-0005-0000-0000-00009BB50000}"/>
    <cellStyle name="Percent 7 2 6 2 3 4" xfId="46429" xr:uid="{00000000-0005-0000-0000-00009CB50000}"/>
    <cellStyle name="Percent 7 2 6 2 4" xfId="46430" xr:uid="{00000000-0005-0000-0000-00009DB50000}"/>
    <cellStyle name="Percent 7 2 6 2 5" xfId="46431" xr:uid="{00000000-0005-0000-0000-00009EB50000}"/>
    <cellStyle name="Percent 7 2 6 2 6" xfId="46432" xr:uid="{00000000-0005-0000-0000-00009FB50000}"/>
    <cellStyle name="Percent 7 2 6 3" xfId="46433" xr:uid="{00000000-0005-0000-0000-0000A0B50000}"/>
    <cellStyle name="Percent 7 2 6 3 2" xfId="46434" xr:uid="{00000000-0005-0000-0000-0000A1B50000}"/>
    <cellStyle name="Percent 7 2 6 3 2 2" xfId="46435" xr:uid="{00000000-0005-0000-0000-0000A2B50000}"/>
    <cellStyle name="Percent 7 2 6 3 2 3" xfId="46436" xr:uid="{00000000-0005-0000-0000-0000A3B50000}"/>
    <cellStyle name="Percent 7 2 6 3 2 4" xfId="46437" xr:uid="{00000000-0005-0000-0000-0000A4B50000}"/>
    <cellStyle name="Percent 7 2 6 3 3" xfId="46438" xr:uid="{00000000-0005-0000-0000-0000A5B50000}"/>
    <cellStyle name="Percent 7 2 6 3 3 2" xfId="46439" xr:uid="{00000000-0005-0000-0000-0000A6B50000}"/>
    <cellStyle name="Percent 7 2 6 3 3 3" xfId="46440" xr:uid="{00000000-0005-0000-0000-0000A7B50000}"/>
    <cellStyle name="Percent 7 2 6 3 3 4" xfId="46441" xr:uid="{00000000-0005-0000-0000-0000A8B50000}"/>
    <cellStyle name="Percent 7 2 6 3 4" xfId="46442" xr:uid="{00000000-0005-0000-0000-0000A9B50000}"/>
    <cellStyle name="Percent 7 2 6 3 5" xfId="46443" xr:uid="{00000000-0005-0000-0000-0000AAB50000}"/>
    <cellStyle name="Percent 7 2 6 3 6" xfId="46444" xr:uid="{00000000-0005-0000-0000-0000ABB50000}"/>
    <cellStyle name="Percent 7 2 6 4" xfId="46445" xr:uid="{00000000-0005-0000-0000-0000ACB50000}"/>
    <cellStyle name="Percent 7 2 6 4 2" xfId="46446" xr:uid="{00000000-0005-0000-0000-0000ADB50000}"/>
    <cellStyle name="Percent 7 2 6 4 3" xfId="46447" xr:uid="{00000000-0005-0000-0000-0000AEB50000}"/>
    <cellStyle name="Percent 7 2 6 4 4" xfId="46448" xr:uid="{00000000-0005-0000-0000-0000AFB50000}"/>
    <cellStyle name="Percent 7 2 6 5" xfId="46449" xr:uid="{00000000-0005-0000-0000-0000B0B50000}"/>
    <cellStyle name="Percent 7 2 6 5 2" xfId="46450" xr:uid="{00000000-0005-0000-0000-0000B1B50000}"/>
    <cellStyle name="Percent 7 2 6 5 3" xfId="46451" xr:uid="{00000000-0005-0000-0000-0000B2B50000}"/>
    <cellStyle name="Percent 7 2 6 5 4" xfId="46452" xr:uid="{00000000-0005-0000-0000-0000B3B50000}"/>
    <cellStyle name="Percent 7 2 6 6" xfId="46453" xr:uid="{00000000-0005-0000-0000-0000B4B50000}"/>
    <cellStyle name="Percent 7 2 6 7" xfId="46454" xr:uid="{00000000-0005-0000-0000-0000B5B50000}"/>
    <cellStyle name="Percent 7 2 6 8" xfId="46455" xr:uid="{00000000-0005-0000-0000-0000B6B50000}"/>
    <cellStyle name="Percent 7 2 7" xfId="46456" xr:uid="{00000000-0005-0000-0000-0000B7B50000}"/>
    <cellStyle name="Percent 7 2 7 2" xfId="46457" xr:uid="{00000000-0005-0000-0000-0000B8B50000}"/>
    <cellStyle name="Percent 7 2 7 2 2" xfId="46458" xr:uid="{00000000-0005-0000-0000-0000B9B50000}"/>
    <cellStyle name="Percent 7 2 7 2 2 2" xfId="46459" xr:uid="{00000000-0005-0000-0000-0000BAB50000}"/>
    <cellStyle name="Percent 7 2 7 2 2 3" xfId="46460" xr:uid="{00000000-0005-0000-0000-0000BBB50000}"/>
    <cellStyle name="Percent 7 2 7 2 2 4" xfId="46461" xr:uid="{00000000-0005-0000-0000-0000BCB50000}"/>
    <cellStyle name="Percent 7 2 7 2 3" xfId="46462" xr:uid="{00000000-0005-0000-0000-0000BDB50000}"/>
    <cellStyle name="Percent 7 2 7 2 3 2" xfId="46463" xr:uid="{00000000-0005-0000-0000-0000BEB50000}"/>
    <cellStyle name="Percent 7 2 7 2 3 3" xfId="46464" xr:uid="{00000000-0005-0000-0000-0000BFB50000}"/>
    <cellStyle name="Percent 7 2 7 2 3 4" xfId="46465" xr:uid="{00000000-0005-0000-0000-0000C0B50000}"/>
    <cellStyle name="Percent 7 2 7 2 4" xfId="46466" xr:uid="{00000000-0005-0000-0000-0000C1B50000}"/>
    <cellStyle name="Percent 7 2 7 2 5" xfId="46467" xr:uid="{00000000-0005-0000-0000-0000C2B50000}"/>
    <cellStyle name="Percent 7 2 7 2 6" xfId="46468" xr:uid="{00000000-0005-0000-0000-0000C3B50000}"/>
    <cellStyle name="Percent 7 2 7 3" xfId="46469" xr:uid="{00000000-0005-0000-0000-0000C4B50000}"/>
    <cellStyle name="Percent 7 2 7 3 2" xfId="46470" xr:uid="{00000000-0005-0000-0000-0000C5B50000}"/>
    <cellStyle name="Percent 7 2 7 3 2 2" xfId="46471" xr:uid="{00000000-0005-0000-0000-0000C6B50000}"/>
    <cellStyle name="Percent 7 2 7 3 2 3" xfId="46472" xr:uid="{00000000-0005-0000-0000-0000C7B50000}"/>
    <cellStyle name="Percent 7 2 7 3 2 4" xfId="46473" xr:uid="{00000000-0005-0000-0000-0000C8B50000}"/>
    <cellStyle name="Percent 7 2 7 3 3" xfId="46474" xr:uid="{00000000-0005-0000-0000-0000C9B50000}"/>
    <cellStyle name="Percent 7 2 7 3 3 2" xfId="46475" xr:uid="{00000000-0005-0000-0000-0000CAB50000}"/>
    <cellStyle name="Percent 7 2 7 3 3 3" xfId="46476" xr:uid="{00000000-0005-0000-0000-0000CBB50000}"/>
    <cellStyle name="Percent 7 2 7 3 3 4" xfId="46477" xr:uid="{00000000-0005-0000-0000-0000CCB50000}"/>
    <cellStyle name="Percent 7 2 7 3 4" xfId="46478" xr:uid="{00000000-0005-0000-0000-0000CDB50000}"/>
    <cellStyle name="Percent 7 2 7 3 5" xfId="46479" xr:uid="{00000000-0005-0000-0000-0000CEB50000}"/>
    <cellStyle name="Percent 7 2 7 3 6" xfId="46480" xr:uid="{00000000-0005-0000-0000-0000CFB50000}"/>
    <cellStyle name="Percent 7 2 7 4" xfId="46481" xr:uid="{00000000-0005-0000-0000-0000D0B50000}"/>
    <cellStyle name="Percent 7 2 7 4 2" xfId="46482" xr:uid="{00000000-0005-0000-0000-0000D1B50000}"/>
    <cellStyle name="Percent 7 2 7 4 3" xfId="46483" xr:uid="{00000000-0005-0000-0000-0000D2B50000}"/>
    <cellStyle name="Percent 7 2 7 4 4" xfId="46484" xr:uid="{00000000-0005-0000-0000-0000D3B50000}"/>
    <cellStyle name="Percent 7 2 7 5" xfId="46485" xr:uid="{00000000-0005-0000-0000-0000D4B50000}"/>
    <cellStyle name="Percent 7 2 7 5 2" xfId="46486" xr:uid="{00000000-0005-0000-0000-0000D5B50000}"/>
    <cellStyle name="Percent 7 2 7 5 3" xfId="46487" xr:uid="{00000000-0005-0000-0000-0000D6B50000}"/>
    <cellStyle name="Percent 7 2 7 5 4" xfId="46488" xr:uid="{00000000-0005-0000-0000-0000D7B50000}"/>
    <cellStyle name="Percent 7 2 7 6" xfId="46489" xr:uid="{00000000-0005-0000-0000-0000D8B50000}"/>
    <cellStyle name="Percent 7 2 7 7" xfId="46490" xr:uid="{00000000-0005-0000-0000-0000D9B50000}"/>
    <cellStyle name="Percent 7 2 7 8" xfId="46491" xr:uid="{00000000-0005-0000-0000-0000DAB50000}"/>
    <cellStyle name="Percent 7 2 8" xfId="46492" xr:uid="{00000000-0005-0000-0000-0000DBB50000}"/>
    <cellStyle name="Percent 7 2 8 2" xfId="46493" xr:uid="{00000000-0005-0000-0000-0000DCB50000}"/>
    <cellStyle name="Percent 7 2 8 2 2" xfId="46494" xr:uid="{00000000-0005-0000-0000-0000DDB50000}"/>
    <cellStyle name="Percent 7 2 8 2 3" xfId="46495" xr:uid="{00000000-0005-0000-0000-0000DEB50000}"/>
    <cellStyle name="Percent 7 2 8 2 4" xfId="46496" xr:uid="{00000000-0005-0000-0000-0000DFB50000}"/>
    <cellStyle name="Percent 7 2 8 3" xfId="46497" xr:uid="{00000000-0005-0000-0000-0000E0B50000}"/>
    <cellStyle name="Percent 7 2 8 3 2" xfId="46498" xr:uid="{00000000-0005-0000-0000-0000E1B50000}"/>
    <cellStyle name="Percent 7 2 8 3 3" xfId="46499" xr:uid="{00000000-0005-0000-0000-0000E2B50000}"/>
    <cellStyle name="Percent 7 2 8 3 4" xfId="46500" xr:uid="{00000000-0005-0000-0000-0000E3B50000}"/>
    <cellStyle name="Percent 7 2 8 4" xfId="46501" xr:uid="{00000000-0005-0000-0000-0000E4B50000}"/>
    <cellStyle name="Percent 7 2 8 5" xfId="46502" xr:uid="{00000000-0005-0000-0000-0000E5B50000}"/>
    <cellStyle name="Percent 7 2 8 6" xfId="46503" xr:uid="{00000000-0005-0000-0000-0000E6B50000}"/>
    <cellStyle name="Percent 7 2 9" xfId="46504" xr:uid="{00000000-0005-0000-0000-0000E7B50000}"/>
    <cellStyle name="Percent 7 2 9 2" xfId="46505" xr:uid="{00000000-0005-0000-0000-0000E8B50000}"/>
    <cellStyle name="Percent 7 2 9 2 2" xfId="46506" xr:uid="{00000000-0005-0000-0000-0000E9B50000}"/>
    <cellStyle name="Percent 7 2 9 2 3" xfId="46507" xr:uid="{00000000-0005-0000-0000-0000EAB50000}"/>
    <cellStyle name="Percent 7 2 9 2 4" xfId="46508" xr:uid="{00000000-0005-0000-0000-0000EBB50000}"/>
    <cellStyle name="Percent 7 2 9 3" xfId="46509" xr:uid="{00000000-0005-0000-0000-0000ECB50000}"/>
    <cellStyle name="Percent 7 2 9 3 2" xfId="46510" xr:uid="{00000000-0005-0000-0000-0000EDB50000}"/>
    <cellStyle name="Percent 7 2 9 3 3" xfId="46511" xr:uid="{00000000-0005-0000-0000-0000EEB50000}"/>
    <cellStyle name="Percent 7 2 9 3 4" xfId="46512" xr:uid="{00000000-0005-0000-0000-0000EFB50000}"/>
    <cellStyle name="Percent 7 2 9 4" xfId="46513" xr:uid="{00000000-0005-0000-0000-0000F0B50000}"/>
    <cellStyle name="Percent 7 2 9 5" xfId="46514" xr:uid="{00000000-0005-0000-0000-0000F1B50000}"/>
    <cellStyle name="Percent 7 2 9 6" xfId="46515" xr:uid="{00000000-0005-0000-0000-0000F2B50000}"/>
    <cellStyle name="Percent 7 3" xfId="46516" xr:uid="{00000000-0005-0000-0000-0000F3B50000}"/>
    <cellStyle name="Percent 7 3 10" xfId="46517" xr:uid="{00000000-0005-0000-0000-0000F4B50000}"/>
    <cellStyle name="Percent 7 3 10 2" xfId="46518" xr:uid="{00000000-0005-0000-0000-0000F5B50000}"/>
    <cellStyle name="Percent 7 3 10 3" xfId="46519" xr:uid="{00000000-0005-0000-0000-0000F6B50000}"/>
    <cellStyle name="Percent 7 3 10 4" xfId="46520" xr:uid="{00000000-0005-0000-0000-0000F7B50000}"/>
    <cellStyle name="Percent 7 3 11" xfId="46521" xr:uid="{00000000-0005-0000-0000-0000F8B50000}"/>
    <cellStyle name="Percent 7 3 11 2" xfId="46522" xr:uid="{00000000-0005-0000-0000-0000F9B50000}"/>
    <cellStyle name="Percent 7 3 11 3" xfId="46523" xr:uid="{00000000-0005-0000-0000-0000FAB50000}"/>
    <cellStyle name="Percent 7 3 11 4" xfId="46524" xr:uid="{00000000-0005-0000-0000-0000FBB50000}"/>
    <cellStyle name="Percent 7 3 11 5" xfId="46525" xr:uid="{00000000-0005-0000-0000-0000FCB50000}"/>
    <cellStyle name="Percent 7 3 12" xfId="46526" xr:uid="{00000000-0005-0000-0000-0000FDB50000}"/>
    <cellStyle name="Percent 7 3 13" xfId="46527" xr:uid="{00000000-0005-0000-0000-0000FEB50000}"/>
    <cellStyle name="Percent 7 3 14" xfId="46528" xr:uid="{00000000-0005-0000-0000-0000FFB50000}"/>
    <cellStyle name="Percent 7 3 15" xfId="46529" xr:uid="{00000000-0005-0000-0000-000000B60000}"/>
    <cellStyle name="Percent 7 3 16" xfId="46530" xr:uid="{00000000-0005-0000-0000-000001B60000}"/>
    <cellStyle name="Percent 7 3 2" xfId="46531" xr:uid="{00000000-0005-0000-0000-000002B60000}"/>
    <cellStyle name="Percent 7 3 2 10" xfId="46532" xr:uid="{00000000-0005-0000-0000-000003B60000}"/>
    <cellStyle name="Percent 7 3 2 11" xfId="46533" xr:uid="{00000000-0005-0000-0000-000004B60000}"/>
    <cellStyle name="Percent 7 3 2 12" xfId="46534" xr:uid="{00000000-0005-0000-0000-000005B60000}"/>
    <cellStyle name="Percent 7 3 2 2" xfId="46535" xr:uid="{00000000-0005-0000-0000-000006B60000}"/>
    <cellStyle name="Percent 7 3 2 2 10" xfId="46536" xr:uid="{00000000-0005-0000-0000-000007B60000}"/>
    <cellStyle name="Percent 7 3 2 2 2" xfId="46537" xr:uid="{00000000-0005-0000-0000-000008B60000}"/>
    <cellStyle name="Percent 7 3 2 2 2 2" xfId="46538" xr:uid="{00000000-0005-0000-0000-000009B60000}"/>
    <cellStyle name="Percent 7 3 2 2 2 2 2" xfId="46539" xr:uid="{00000000-0005-0000-0000-00000AB60000}"/>
    <cellStyle name="Percent 7 3 2 2 2 2 2 2" xfId="46540" xr:uid="{00000000-0005-0000-0000-00000BB60000}"/>
    <cellStyle name="Percent 7 3 2 2 2 2 2 3" xfId="46541" xr:uid="{00000000-0005-0000-0000-00000CB60000}"/>
    <cellStyle name="Percent 7 3 2 2 2 2 2 4" xfId="46542" xr:uid="{00000000-0005-0000-0000-00000DB60000}"/>
    <cellStyle name="Percent 7 3 2 2 2 2 3" xfId="46543" xr:uid="{00000000-0005-0000-0000-00000EB60000}"/>
    <cellStyle name="Percent 7 3 2 2 2 2 3 2" xfId="46544" xr:uid="{00000000-0005-0000-0000-00000FB60000}"/>
    <cellStyle name="Percent 7 3 2 2 2 2 3 3" xfId="46545" xr:uid="{00000000-0005-0000-0000-000010B60000}"/>
    <cellStyle name="Percent 7 3 2 2 2 2 3 4" xfId="46546" xr:uid="{00000000-0005-0000-0000-000011B60000}"/>
    <cellStyle name="Percent 7 3 2 2 2 2 4" xfId="46547" xr:uid="{00000000-0005-0000-0000-000012B60000}"/>
    <cellStyle name="Percent 7 3 2 2 2 2 5" xfId="46548" xr:uid="{00000000-0005-0000-0000-000013B60000}"/>
    <cellStyle name="Percent 7 3 2 2 2 2 6" xfId="46549" xr:uid="{00000000-0005-0000-0000-000014B60000}"/>
    <cellStyle name="Percent 7 3 2 2 2 3" xfId="46550" xr:uid="{00000000-0005-0000-0000-000015B60000}"/>
    <cellStyle name="Percent 7 3 2 2 2 3 2" xfId="46551" xr:uid="{00000000-0005-0000-0000-000016B60000}"/>
    <cellStyle name="Percent 7 3 2 2 2 3 2 2" xfId="46552" xr:uid="{00000000-0005-0000-0000-000017B60000}"/>
    <cellStyle name="Percent 7 3 2 2 2 3 2 3" xfId="46553" xr:uid="{00000000-0005-0000-0000-000018B60000}"/>
    <cellStyle name="Percent 7 3 2 2 2 3 2 4" xfId="46554" xr:uid="{00000000-0005-0000-0000-000019B60000}"/>
    <cellStyle name="Percent 7 3 2 2 2 3 3" xfId="46555" xr:uid="{00000000-0005-0000-0000-00001AB60000}"/>
    <cellStyle name="Percent 7 3 2 2 2 3 3 2" xfId="46556" xr:uid="{00000000-0005-0000-0000-00001BB60000}"/>
    <cellStyle name="Percent 7 3 2 2 2 3 3 3" xfId="46557" xr:uid="{00000000-0005-0000-0000-00001CB60000}"/>
    <cellStyle name="Percent 7 3 2 2 2 3 3 4" xfId="46558" xr:uid="{00000000-0005-0000-0000-00001DB60000}"/>
    <cellStyle name="Percent 7 3 2 2 2 3 4" xfId="46559" xr:uid="{00000000-0005-0000-0000-00001EB60000}"/>
    <cellStyle name="Percent 7 3 2 2 2 3 5" xfId="46560" xr:uid="{00000000-0005-0000-0000-00001FB60000}"/>
    <cellStyle name="Percent 7 3 2 2 2 3 6" xfId="46561" xr:uid="{00000000-0005-0000-0000-000020B60000}"/>
    <cellStyle name="Percent 7 3 2 2 2 4" xfId="46562" xr:uid="{00000000-0005-0000-0000-000021B60000}"/>
    <cellStyle name="Percent 7 3 2 2 2 4 2" xfId="46563" xr:uid="{00000000-0005-0000-0000-000022B60000}"/>
    <cellStyle name="Percent 7 3 2 2 2 4 3" xfId="46564" xr:uid="{00000000-0005-0000-0000-000023B60000}"/>
    <cellStyle name="Percent 7 3 2 2 2 4 4" xfId="46565" xr:uid="{00000000-0005-0000-0000-000024B60000}"/>
    <cellStyle name="Percent 7 3 2 2 2 5" xfId="46566" xr:uid="{00000000-0005-0000-0000-000025B60000}"/>
    <cellStyle name="Percent 7 3 2 2 2 5 2" xfId="46567" xr:uid="{00000000-0005-0000-0000-000026B60000}"/>
    <cellStyle name="Percent 7 3 2 2 2 5 3" xfId="46568" xr:uid="{00000000-0005-0000-0000-000027B60000}"/>
    <cellStyle name="Percent 7 3 2 2 2 5 4" xfId="46569" xr:uid="{00000000-0005-0000-0000-000028B60000}"/>
    <cellStyle name="Percent 7 3 2 2 2 6" xfId="46570" xr:uid="{00000000-0005-0000-0000-000029B60000}"/>
    <cellStyle name="Percent 7 3 2 2 2 7" xfId="46571" xr:uid="{00000000-0005-0000-0000-00002AB60000}"/>
    <cellStyle name="Percent 7 3 2 2 2 8" xfId="46572" xr:uid="{00000000-0005-0000-0000-00002BB60000}"/>
    <cellStyle name="Percent 7 3 2 2 3" xfId="46573" xr:uid="{00000000-0005-0000-0000-00002CB60000}"/>
    <cellStyle name="Percent 7 3 2 2 3 2" xfId="46574" xr:uid="{00000000-0005-0000-0000-00002DB60000}"/>
    <cellStyle name="Percent 7 3 2 2 3 2 2" xfId="46575" xr:uid="{00000000-0005-0000-0000-00002EB60000}"/>
    <cellStyle name="Percent 7 3 2 2 3 2 2 2" xfId="46576" xr:uid="{00000000-0005-0000-0000-00002FB60000}"/>
    <cellStyle name="Percent 7 3 2 2 3 2 2 3" xfId="46577" xr:uid="{00000000-0005-0000-0000-000030B60000}"/>
    <cellStyle name="Percent 7 3 2 2 3 2 2 4" xfId="46578" xr:uid="{00000000-0005-0000-0000-000031B60000}"/>
    <cellStyle name="Percent 7 3 2 2 3 2 3" xfId="46579" xr:uid="{00000000-0005-0000-0000-000032B60000}"/>
    <cellStyle name="Percent 7 3 2 2 3 2 3 2" xfId="46580" xr:uid="{00000000-0005-0000-0000-000033B60000}"/>
    <cellStyle name="Percent 7 3 2 2 3 2 3 3" xfId="46581" xr:uid="{00000000-0005-0000-0000-000034B60000}"/>
    <cellStyle name="Percent 7 3 2 2 3 2 3 4" xfId="46582" xr:uid="{00000000-0005-0000-0000-000035B60000}"/>
    <cellStyle name="Percent 7 3 2 2 3 2 4" xfId="46583" xr:uid="{00000000-0005-0000-0000-000036B60000}"/>
    <cellStyle name="Percent 7 3 2 2 3 2 5" xfId="46584" xr:uid="{00000000-0005-0000-0000-000037B60000}"/>
    <cellStyle name="Percent 7 3 2 2 3 2 6" xfId="46585" xr:uid="{00000000-0005-0000-0000-000038B60000}"/>
    <cellStyle name="Percent 7 3 2 2 3 3" xfId="46586" xr:uid="{00000000-0005-0000-0000-000039B60000}"/>
    <cellStyle name="Percent 7 3 2 2 3 3 2" xfId="46587" xr:uid="{00000000-0005-0000-0000-00003AB60000}"/>
    <cellStyle name="Percent 7 3 2 2 3 3 2 2" xfId="46588" xr:uid="{00000000-0005-0000-0000-00003BB60000}"/>
    <cellStyle name="Percent 7 3 2 2 3 3 2 3" xfId="46589" xr:uid="{00000000-0005-0000-0000-00003CB60000}"/>
    <cellStyle name="Percent 7 3 2 2 3 3 2 4" xfId="46590" xr:uid="{00000000-0005-0000-0000-00003DB60000}"/>
    <cellStyle name="Percent 7 3 2 2 3 3 3" xfId="46591" xr:uid="{00000000-0005-0000-0000-00003EB60000}"/>
    <cellStyle name="Percent 7 3 2 2 3 3 3 2" xfId="46592" xr:uid="{00000000-0005-0000-0000-00003FB60000}"/>
    <cellStyle name="Percent 7 3 2 2 3 3 3 3" xfId="46593" xr:uid="{00000000-0005-0000-0000-000040B60000}"/>
    <cellStyle name="Percent 7 3 2 2 3 3 3 4" xfId="46594" xr:uid="{00000000-0005-0000-0000-000041B60000}"/>
    <cellStyle name="Percent 7 3 2 2 3 3 4" xfId="46595" xr:uid="{00000000-0005-0000-0000-000042B60000}"/>
    <cellStyle name="Percent 7 3 2 2 3 3 5" xfId="46596" xr:uid="{00000000-0005-0000-0000-000043B60000}"/>
    <cellStyle name="Percent 7 3 2 2 3 3 6" xfId="46597" xr:uid="{00000000-0005-0000-0000-000044B60000}"/>
    <cellStyle name="Percent 7 3 2 2 3 4" xfId="46598" xr:uid="{00000000-0005-0000-0000-000045B60000}"/>
    <cellStyle name="Percent 7 3 2 2 3 4 2" xfId="46599" xr:uid="{00000000-0005-0000-0000-000046B60000}"/>
    <cellStyle name="Percent 7 3 2 2 3 4 3" xfId="46600" xr:uid="{00000000-0005-0000-0000-000047B60000}"/>
    <cellStyle name="Percent 7 3 2 2 3 4 4" xfId="46601" xr:uid="{00000000-0005-0000-0000-000048B60000}"/>
    <cellStyle name="Percent 7 3 2 2 3 5" xfId="46602" xr:uid="{00000000-0005-0000-0000-000049B60000}"/>
    <cellStyle name="Percent 7 3 2 2 3 5 2" xfId="46603" xr:uid="{00000000-0005-0000-0000-00004AB60000}"/>
    <cellStyle name="Percent 7 3 2 2 3 5 3" xfId="46604" xr:uid="{00000000-0005-0000-0000-00004BB60000}"/>
    <cellStyle name="Percent 7 3 2 2 3 5 4" xfId="46605" xr:uid="{00000000-0005-0000-0000-00004CB60000}"/>
    <cellStyle name="Percent 7 3 2 2 3 6" xfId="46606" xr:uid="{00000000-0005-0000-0000-00004DB60000}"/>
    <cellStyle name="Percent 7 3 2 2 3 7" xfId="46607" xr:uid="{00000000-0005-0000-0000-00004EB60000}"/>
    <cellStyle name="Percent 7 3 2 2 3 8" xfId="46608" xr:uid="{00000000-0005-0000-0000-00004FB60000}"/>
    <cellStyle name="Percent 7 3 2 2 4" xfId="46609" xr:uid="{00000000-0005-0000-0000-000050B60000}"/>
    <cellStyle name="Percent 7 3 2 2 4 2" xfId="46610" xr:uid="{00000000-0005-0000-0000-000051B60000}"/>
    <cellStyle name="Percent 7 3 2 2 4 2 2" xfId="46611" xr:uid="{00000000-0005-0000-0000-000052B60000}"/>
    <cellStyle name="Percent 7 3 2 2 4 2 3" xfId="46612" xr:uid="{00000000-0005-0000-0000-000053B60000}"/>
    <cellStyle name="Percent 7 3 2 2 4 2 4" xfId="46613" xr:uid="{00000000-0005-0000-0000-000054B60000}"/>
    <cellStyle name="Percent 7 3 2 2 4 3" xfId="46614" xr:uid="{00000000-0005-0000-0000-000055B60000}"/>
    <cellStyle name="Percent 7 3 2 2 4 3 2" xfId="46615" xr:uid="{00000000-0005-0000-0000-000056B60000}"/>
    <cellStyle name="Percent 7 3 2 2 4 3 3" xfId="46616" xr:uid="{00000000-0005-0000-0000-000057B60000}"/>
    <cellStyle name="Percent 7 3 2 2 4 3 4" xfId="46617" xr:uid="{00000000-0005-0000-0000-000058B60000}"/>
    <cellStyle name="Percent 7 3 2 2 4 4" xfId="46618" xr:uid="{00000000-0005-0000-0000-000059B60000}"/>
    <cellStyle name="Percent 7 3 2 2 4 5" xfId="46619" xr:uid="{00000000-0005-0000-0000-00005AB60000}"/>
    <cellStyle name="Percent 7 3 2 2 4 6" xfId="46620" xr:uid="{00000000-0005-0000-0000-00005BB60000}"/>
    <cellStyle name="Percent 7 3 2 2 5" xfId="46621" xr:uid="{00000000-0005-0000-0000-00005CB60000}"/>
    <cellStyle name="Percent 7 3 2 2 5 2" xfId="46622" xr:uid="{00000000-0005-0000-0000-00005DB60000}"/>
    <cellStyle name="Percent 7 3 2 2 5 2 2" xfId="46623" xr:uid="{00000000-0005-0000-0000-00005EB60000}"/>
    <cellStyle name="Percent 7 3 2 2 5 2 3" xfId="46624" xr:uid="{00000000-0005-0000-0000-00005FB60000}"/>
    <cellStyle name="Percent 7 3 2 2 5 2 4" xfId="46625" xr:uid="{00000000-0005-0000-0000-000060B60000}"/>
    <cellStyle name="Percent 7 3 2 2 5 3" xfId="46626" xr:uid="{00000000-0005-0000-0000-000061B60000}"/>
    <cellStyle name="Percent 7 3 2 2 5 3 2" xfId="46627" xr:uid="{00000000-0005-0000-0000-000062B60000}"/>
    <cellStyle name="Percent 7 3 2 2 5 3 3" xfId="46628" xr:uid="{00000000-0005-0000-0000-000063B60000}"/>
    <cellStyle name="Percent 7 3 2 2 5 3 4" xfId="46629" xr:uid="{00000000-0005-0000-0000-000064B60000}"/>
    <cellStyle name="Percent 7 3 2 2 5 4" xfId="46630" xr:uid="{00000000-0005-0000-0000-000065B60000}"/>
    <cellStyle name="Percent 7 3 2 2 5 5" xfId="46631" xr:uid="{00000000-0005-0000-0000-000066B60000}"/>
    <cellStyle name="Percent 7 3 2 2 5 6" xfId="46632" xr:uid="{00000000-0005-0000-0000-000067B60000}"/>
    <cellStyle name="Percent 7 3 2 2 6" xfId="46633" xr:uid="{00000000-0005-0000-0000-000068B60000}"/>
    <cellStyle name="Percent 7 3 2 2 6 2" xfId="46634" xr:uid="{00000000-0005-0000-0000-000069B60000}"/>
    <cellStyle name="Percent 7 3 2 2 6 3" xfId="46635" xr:uid="{00000000-0005-0000-0000-00006AB60000}"/>
    <cellStyle name="Percent 7 3 2 2 6 4" xfId="46636" xr:uid="{00000000-0005-0000-0000-00006BB60000}"/>
    <cellStyle name="Percent 7 3 2 2 7" xfId="46637" xr:uid="{00000000-0005-0000-0000-00006CB60000}"/>
    <cellStyle name="Percent 7 3 2 2 7 2" xfId="46638" xr:uid="{00000000-0005-0000-0000-00006DB60000}"/>
    <cellStyle name="Percent 7 3 2 2 7 3" xfId="46639" xr:uid="{00000000-0005-0000-0000-00006EB60000}"/>
    <cellStyle name="Percent 7 3 2 2 7 4" xfId="46640" xr:uid="{00000000-0005-0000-0000-00006FB60000}"/>
    <cellStyle name="Percent 7 3 2 2 8" xfId="46641" xr:uid="{00000000-0005-0000-0000-000070B60000}"/>
    <cellStyle name="Percent 7 3 2 2 9" xfId="46642" xr:uid="{00000000-0005-0000-0000-000071B60000}"/>
    <cellStyle name="Percent 7 3 2 3" xfId="46643" xr:uid="{00000000-0005-0000-0000-000072B60000}"/>
    <cellStyle name="Percent 7 3 2 3 2" xfId="46644" xr:uid="{00000000-0005-0000-0000-000073B60000}"/>
    <cellStyle name="Percent 7 3 2 3 2 2" xfId="46645" xr:uid="{00000000-0005-0000-0000-000074B60000}"/>
    <cellStyle name="Percent 7 3 2 3 2 2 2" xfId="46646" xr:uid="{00000000-0005-0000-0000-000075B60000}"/>
    <cellStyle name="Percent 7 3 2 3 2 2 3" xfId="46647" xr:uid="{00000000-0005-0000-0000-000076B60000}"/>
    <cellStyle name="Percent 7 3 2 3 2 2 4" xfId="46648" xr:uid="{00000000-0005-0000-0000-000077B60000}"/>
    <cellStyle name="Percent 7 3 2 3 2 3" xfId="46649" xr:uid="{00000000-0005-0000-0000-000078B60000}"/>
    <cellStyle name="Percent 7 3 2 3 2 3 2" xfId="46650" xr:uid="{00000000-0005-0000-0000-000079B60000}"/>
    <cellStyle name="Percent 7 3 2 3 2 3 3" xfId="46651" xr:uid="{00000000-0005-0000-0000-00007AB60000}"/>
    <cellStyle name="Percent 7 3 2 3 2 3 4" xfId="46652" xr:uid="{00000000-0005-0000-0000-00007BB60000}"/>
    <cellStyle name="Percent 7 3 2 3 2 4" xfId="46653" xr:uid="{00000000-0005-0000-0000-00007CB60000}"/>
    <cellStyle name="Percent 7 3 2 3 2 5" xfId="46654" xr:uid="{00000000-0005-0000-0000-00007DB60000}"/>
    <cellStyle name="Percent 7 3 2 3 2 6" xfId="46655" xr:uid="{00000000-0005-0000-0000-00007EB60000}"/>
    <cellStyle name="Percent 7 3 2 3 3" xfId="46656" xr:uid="{00000000-0005-0000-0000-00007FB60000}"/>
    <cellStyle name="Percent 7 3 2 3 3 2" xfId="46657" xr:uid="{00000000-0005-0000-0000-000080B60000}"/>
    <cellStyle name="Percent 7 3 2 3 3 2 2" xfId="46658" xr:uid="{00000000-0005-0000-0000-000081B60000}"/>
    <cellStyle name="Percent 7 3 2 3 3 2 3" xfId="46659" xr:uid="{00000000-0005-0000-0000-000082B60000}"/>
    <cellStyle name="Percent 7 3 2 3 3 2 4" xfId="46660" xr:uid="{00000000-0005-0000-0000-000083B60000}"/>
    <cellStyle name="Percent 7 3 2 3 3 3" xfId="46661" xr:uid="{00000000-0005-0000-0000-000084B60000}"/>
    <cellStyle name="Percent 7 3 2 3 3 3 2" xfId="46662" xr:uid="{00000000-0005-0000-0000-000085B60000}"/>
    <cellStyle name="Percent 7 3 2 3 3 3 3" xfId="46663" xr:uid="{00000000-0005-0000-0000-000086B60000}"/>
    <cellStyle name="Percent 7 3 2 3 3 3 4" xfId="46664" xr:uid="{00000000-0005-0000-0000-000087B60000}"/>
    <cellStyle name="Percent 7 3 2 3 3 4" xfId="46665" xr:uid="{00000000-0005-0000-0000-000088B60000}"/>
    <cellStyle name="Percent 7 3 2 3 3 5" xfId="46666" xr:uid="{00000000-0005-0000-0000-000089B60000}"/>
    <cellStyle name="Percent 7 3 2 3 3 6" xfId="46667" xr:uid="{00000000-0005-0000-0000-00008AB60000}"/>
    <cellStyle name="Percent 7 3 2 3 4" xfId="46668" xr:uid="{00000000-0005-0000-0000-00008BB60000}"/>
    <cellStyle name="Percent 7 3 2 3 4 2" xfId="46669" xr:uid="{00000000-0005-0000-0000-00008CB60000}"/>
    <cellStyle name="Percent 7 3 2 3 4 3" xfId="46670" xr:uid="{00000000-0005-0000-0000-00008DB60000}"/>
    <cellStyle name="Percent 7 3 2 3 4 4" xfId="46671" xr:uid="{00000000-0005-0000-0000-00008EB60000}"/>
    <cellStyle name="Percent 7 3 2 3 5" xfId="46672" xr:uid="{00000000-0005-0000-0000-00008FB60000}"/>
    <cellStyle name="Percent 7 3 2 3 5 2" xfId="46673" xr:uid="{00000000-0005-0000-0000-000090B60000}"/>
    <cellStyle name="Percent 7 3 2 3 5 3" xfId="46674" xr:uid="{00000000-0005-0000-0000-000091B60000}"/>
    <cellStyle name="Percent 7 3 2 3 5 4" xfId="46675" xr:uid="{00000000-0005-0000-0000-000092B60000}"/>
    <cellStyle name="Percent 7 3 2 3 6" xfId="46676" xr:uid="{00000000-0005-0000-0000-000093B60000}"/>
    <cellStyle name="Percent 7 3 2 3 7" xfId="46677" xr:uid="{00000000-0005-0000-0000-000094B60000}"/>
    <cellStyle name="Percent 7 3 2 3 8" xfId="46678" xr:uid="{00000000-0005-0000-0000-000095B60000}"/>
    <cellStyle name="Percent 7 3 2 4" xfId="46679" xr:uid="{00000000-0005-0000-0000-000096B60000}"/>
    <cellStyle name="Percent 7 3 2 4 2" xfId="46680" xr:uid="{00000000-0005-0000-0000-000097B60000}"/>
    <cellStyle name="Percent 7 3 2 4 2 2" xfId="46681" xr:uid="{00000000-0005-0000-0000-000098B60000}"/>
    <cellStyle name="Percent 7 3 2 4 2 2 2" xfId="46682" xr:uid="{00000000-0005-0000-0000-000099B60000}"/>
    <cellStyle name="Percent 7 3 2 4 2 2 3" xfId="46683" xr:uid="{00000000-0005-0000-0000-00009AB60000}"/>
    <cellStyle name="Percent 7 3 2 4 2 2 4" xfId="46684" xr:uid="{00000000-0005-0000-0000-00009BB60000}"/>
    <cellStyle name="Percent 7 3 2 4 2 3" xfId="46685" xr:uid="{00000000-0005-0000-0000-00009CB60000}"/>
    <cellStyle name="Percent 7 3 2 4 2 3 2" xfId="46686" xr:uid="{00000000-0005-0000-0000-00009DB60000}"/>
    <cellStyle name="Percent 7 3 2 4 2 3 3" xfId="46687" xr:uid="{00000000-0005-0000-0000-00009EB60000}"/>
    <cellStyle name="Percent 7 3 2 4 2 3 4" xfId="46688" xr:uid="{00000000-0005-0000-0000-00009FB60000}"/>
    <cellStyle name="Percent 7 3 2 4 2 4" xfId="46689" xr:uid="{00000000-0005-0000-0000-0000A0B60000}"/>
    <cellStyle name="Percent 7 3 2 4 2 5" xfId="46690" xr:uid="{00000000-0005-0000-0000-0000A1B60000}"/>
    <cellStyle name="Percent 7 3 2 4 2 6" xfId="46691" xr:uid="{00000000-0005-0000-0000-0000A2B60000}"/>
    <cellStyle name="Percent 7 3 2 4 3" xfId="46692" xr:uid="{00000000-0005-0000-0000-0000A3B60000}"/>
    <cellStyle name="Percent 7 3 2 4 3 2" xfId="46693" xr:uid="{00000000-0005-0000-0000-0000A4B60000}"/>
    <cellStyle name="Percent 7 3 2 4 3 2 2" xfId="46694" xr:uid="{00000000-0005-0000-0000-0000A5B60000}"/>
    <cellStyle name="Percent 7 3 2 4 3 2 3" xfId="46695" xr:uid="{00000000-0005-0000-0000-0000A6B60000}"/>
    <cellStyle name="Percent 7 3 2 4 3 2 4" xfId="46696" xr:uid="{00000000-0005-0000-0000-0000A7B60000}"/>
    <cellStyle name="Percent 7 3 2 4 3 3" xfId="46697" xr:uid="{00000000-0005-0000-0000-0000A8B60000}"/>
    <cellStyle name="Percent 7 3 2 4 3 3 2" xfId="46698" xr:uid="{00000000-0005-0000-0000-0000A9B60000}"/>
    <cellStyle name="Percent 7 3 2 4 3 3 3" xfId="46699" xr:uid="{00000000-0005-0000-0000-0000AAB60000}"/>
    <cellStyle name="Percent 7 3 2 4 3 3 4" xfId="46700" xr:uid="{00000000-0005-0000-0000-0000ABB60000}"/>
    <cellStyle name="Percent 7 3 2 4 3 4" xfId="46701" xr:uid="{00000000-0005-0000-0000-0000ACB60000}"/>
    <cellStyle name="Percent 7 3 2 4 3 5" xfId="46702" xr:uid="{00000000-0005-0000-0000-0000ADB60000}"/>
    <cellStyle name="Percent 7 3 2 4 3 6" xfId="46703" xr:uid="{00000000-0005-0000-0000-0000AEB60000}"/>
    <cellStyle name="Percent 7 3 2 4 4" xfId="46704" xr:uid="{00000000-0005-0000-0000-0000AFB60000}"/>
    <cellStyle name="Percent 7 3 2 4 4 2" xfId="46705" xr:uid="{00000000-0005-0000-0000-0000B0B60000}"/>
    <cellStyle name="Percent 7 3 2 4 4 3" xfId="46706" xr:uid="{00000000-0005-0000-0000-0000B1B60000}"/>
    <cellStyle name="Percent 7 3 2 4 4 4" xfId="46707" xr:uid="{00000000-0005-0000-0000-0000B2B60000}"/>
    <cellStyle name="Percent 7 3 2 4 5" xfId="46708" xr:uid="{00000000-0005-0000-0000-0000B3B60000}"/>
    <cellStyle name="Percent 7 3 2 4 5 2" xfId="46709" xr:uid="{00000000-0005-0000-0000-0000B4B60000}"/>
    <cellStyle name="Percent 7 3 2 4 5 3" xfId="46710" xr:uid="{00000000-0005-0000-0000-0000B5B60000}"/>
    <cellStyle name="Percent 7 3 2 4 5 4" xfId="46711" xr:uid="{00000000-0005-0000-0000-0000B6B60000}"/>
    <cellStyle name="Percent 7 3 2 4 6" xfId="46712" xr:uid="{00000000-0005-0000-0000-0000B7B60000}"/>
    <cellStyle name="Percent 7 3 2 4 7" xfId="46713" xr:uid="{00000000-0005-0000-0000-0000B8B60000}"/>
    <cellStyle name="Percent 7 3 2 4 8" xfId="46714" xr:uid="{00000000-0005-0000-0000-0000B9B60000}"/>
    <cellStyle name="Percent 7 3 2 5" xfId="46715" xr:uid="{00000000-0005-0000-0000-0000BAB60000}"/>
    <cellStyle name="Percent 7 3 2 5 2" xfId="46716" xr:uid="{00000000-0005-0000-0000-0000BBB60000}"/>
    <cellStyle name="Percent 7 3 2 5 2 2" xfId="46717" xr:uid="{00000000-0005-0000-0000-0000BCB60000}"/>
    <cellStyle name="Percent 7 3 2 5 2 2 2" xfId="46718" xr:uid="{00000000-0005-0000-0000-0000BDB60000}"/>
    <cellStyle name="Percent 7 3 2 5 2 2 3" xfId="46719" xr:uid="{00000000-0005-0000-0000-0000BEB60000}"/>
    <cellStyle name="Percent 7 3 2 5 2 2 4" xfId="46720" xr:uid="{00000000-0005-0000-0000-0000BFB60000}"/>
    <cellStyle name="Percent 7 3 2 5 2 3" xfId="46721" xr:uid="{00000000-0005-0000-0000-0000C0B60000}"/>
    <cellStyle name="Percent 7 3 2 5 2 3 2" xfId="46722" xr:uid="{00000000-0005-0000-0000-0000C1B60000}"/>
    <cellStyle name="Percent 7 3 2 5 2 3 3" xfId="46723" xr:uid="{00000000-0005-0000-0000-0000C2B60000}"/>
    <cellStyle name="Percent 7 3 2 5 2 3 4" xfId="46724" xr:uid="{00000000-0005-0000-0000-0000C3B60000}"/>
    <cellStyle name="Percent 7 3 2 5 2 4" xfId="46725" xr:uid="{00000000-0005-0000-0000-0000C4B60000}"/>
    <cellStyle name="Percent 7 3 2 5 2 5" xfId="46726" xr:uid="{00000000-0005-0000-0000-0000C5B60000}"/>
    <cellStyle name="Percent 7 3 2 5 2 6" xfId="46727" xr:uid="{00000000-0005-0000-0000-0000C6B60000}"/>
    <cellStyle name="Percent 7 3 2 5 3" xfId="46728" xr:uid="{00000000-0005-0000-0000-0000C7B60000}"/>
    <cellStyle name="Percent 7 3 2 5 3 2" xfId="46729" xr:uid="{00000000-0005-0000-0000-0000C8B60000}"/>
    <cellStyle name="Percent 7 3 2 5 3 2 2" xfId="46730" xr:uid="{00000000-0005-0000-0000-0000C9B60000}"/>
    <cellStyle name="Percent 7 3 2 5 3 2 3" xfId="46731" xr:uid="{00000000-0005-0000-0000-0000CAB60000}"/>
    <cellStyle name="Percent 7 3 2 5 3 2 4" xfId="46732" xr:uid="{00000000-0005-0000-0000-0000CBB60000}"/>
    <cellStyle name="Percent 7 3 2 5 3 3" xfId="46733" xr:uid="{00000000-0005-0000-0000-0000CCB60000}"/>
    <cellStyle name="Percent 7 3 2 5 3 3 2" xfId="46734" xr:uid="{00000000-0005-0000-0000-0000CDB60000}"/>
    <cellStyle name="Percent 7 3 2 5 3 3 3" xfId="46735" xr:uid="{00000000-0005-0000-0000-0000CEB60000}"/>
    <cellStyle name="Percent 7 3 2 5 3 3 4" xfId="46736" xr:uid="{00000000-0005-0000-0000-0000CFB60000}"/>
    <cellStyle name="Percent 7 3 2 5 3 4" xfId="46737" xr:uid="{00000000-0005-0000-0000-0000D0B60000}"/>
    <cellStyle name="Percent 7 3 2 5 3 5" xfId="46738" xr:uid="{00000000-0005-0000-0000-0000D1B60000}"/>
    <cellStyle name="Percent 7 3 2 5 3 6" xfId="46739" xr:uid="{00000000-0005-0000-0000-0000D2B60000}"/>
    <cellStyle name="Percent 7 3 2 5 4" xfId="46740" xr:uid="{00000000-0005-0000-0000-0000D3B60000}"/>
    <cellStyle name="Percent 7 3 2 5 4 2" xfId="46741" xr:uid="{00000000-0005-0000-0000-0000D4B60000}"/>
    <cellStyle name="Percent 7 3 2 5 4 3" xfId="46742" xr:uid="{00000000-0005-0000-0000-0000D5B60000}"/>
    <cellStyle name="Percent 7 3 2 5 4 4" xfId="46743" xr:uid="{00000000-0005-0000-0000-0000D6B60000}"/>
    <cellStyle name="Percent 7 3 2 5 5" xfId="46744" xr:uid="{00000000-0005-0000-0000-0000D7B60000}"/>
    <cellStyle name="Percent 7 3 2 5 5 2" xfId="46745" xr:uid="{00000000-0005-0000-0000-0000D8B60000}"/>
    <cellStyle name="Percent 7 3 2 5 5 3" xfId="46746" xr:uid="{00000000-0005-0000-0000-0000D9B60000}"/>
    <cellStyle name="Percent 7 3 2 5 5 4" xfId="46747" xr:uid="{00000000-0005-0000-0000-0000DAB60000}"/>
    <cellStyle name="Percent 7 3 2 5 6" xfId="46748" xr:uid="{00000000-0005-0000-0000-0000DBB60000}"/>
    <cellStyle name="Percent 7 3 2 5 7" xfId="46749" xr:uid="{00000000-0005-0000-0000-0000DCB60000}"/>
    <cellStyle name="Percent 7 3 2 5 8" xfId="46750" xr:uid="{00000000-0005-0000-0000-0000DDB60000}"/>
    <cellStyle name="Percent 7 3 2 6" xfId="46751" xr:uid="{00000000-0005-0000-0000-0000DEB60000}"/>
    <cellStyle name="Percent 7 3 2 6 2" xfId="46752" xr:uid="{00000000-0005-0000-0000-0000DFB60000}"/>
    <cellStyle name="Percent 7 3 2 6 2 2" xfId="46753" xr:uid="{00000000-0005-0000-0000-0000E0B60000}"/>
    <cellStyle name="Percent 7 3 2 6 2 3" xfId="46754" xr:uid="{00000000-0005-0000-0000-0000E1B60000}"/>
    <cellStyle name="Percent 7 3 2 6 2 4" xfId="46755" xr:uid="{00000000-0005-0000-0000-0000E2B60000}"/>
    <cellStyle name="Percent 7 3 2 6 3" xfId="46756" xr:uid="{00000000-0005-0000-0000-0000E3B60000}"/>
    <cellStyle name="Percent 7 3 2 6 3 2" xfId="46757" xr:uid="{00000000-0005-0000-0000-0000E4B60000}"/>
    <cellStyle name="Percent 7 3 2 6 3 3" xfId="46758" xr:uid="{00000000-0005-0000-0000-0000E5B60000}"/>
    <cellStyle name="Percent 7 3 2 6 3 4" xfId="46759" xr:uid="{00000000-0005-0000-0000-0000E6B60000}"/>
    <cellStyle name="Percent 7 3 2 6 4" xfId="46760" xr:uid="{00000000-0005-0000-0000-0000E7B60000}"/>
    <cellStyle name="Percent 7 3 2 6 5" xfId="46761" xr:uid="{00000000-0005-0000-0000-0000E8B60000}"/>
    <cellStyle name="Percent 7 3 2 6 6" xfId="46762" xr:uid="{00000000-0005-0000-0000-0000E9B60000}"/>
    <cellStyle name="Percent 7 3 2 7" xfId="46763" xr:uid="{00000000-0005-0000-0000-0000EAB60000}"/>
    <cellStyle name="Percent 7 3 2 7 2" xfId="46764" xr:uid="{00000000-0005-0000-0000-0000EBB60000}"/>
    <cellStyle name="Percent 7 3 2 7 2 2" xfId="46765" xr:uid="{00000000-0005-0000-0000-0000ECB60000}"/>
    <cellStyle name="Percent 7 3 2 7 2 3" xfId="46766" xr:uid="{00000000-0005-0000-0000-0000EDB60000}"/>
    <cellStyle name="Percent 7 3 2 7 2 4" xfId="46767" xr:uid="{00000000-0005-0000-0000-0000EEB60000}"/>
    <cellStyle name="Percent 7 3 2 7 3" xfId="46768" xr:uid="{00000000-0005-0000-0000-0000EFB60000}"/>
    <cellStyle name="Percent 7 3 2 7 3 2" xfId="46769" xr:uid="{00000000-0005-0000-0000-0000F0B60000}"/>
    <cellStyle name="Percent 7 3 2 7 3 3" xfId="46770" xr:uid="{00000000-0005-0000-0000-0000F1B60000}"/>
    <cellStyle name="Percent 7 3 2 7 3 4" xfId="46771" xr:uid="{00000000-0005-0000-0000-0000F2B60000}"/>
    <cellStyle name="Percent 7 3 2 7 4" xfId="46772" xr:uid="{00000000-0005-0000-0000-0000F3B60000}"/>
    <cellStyle name="Percent 7 3 2 7 5" xfId="46773" xr:uid="{00000000-0005-0000-0000-0000F4B60000}"/>
    <cellStyle name="Percent 7 3 2 7 6" xfId="46774" xr:uid="{00000000-0005-0000-0000-0000F5B60000}"/>
    <cellStyle name="Percent 7 3 2 8" xfId="46775" xr:uid="{00000000-0005-0000-0000-0000F6B60000}"/>
    <cellStyle name="Percent 7 3 2 8 2" xfId="46776" xr:uid="{00000000-0005-0000-0000-0000F7B60000}"/>
    <cellStyle name="Percent 7 3 2 8 3" xfId="46777" xr:uid="{00000000-0005-0000-0000-0000F8B60000}"/>
    <cellStyle name="Percent 7 3 2 8 4" xfId="46778" xr:uid="{00000000-0005-0000-0000-0000F9B60000}"/>
    <cellStyle name="Percent 7 3 2 9" xfId="46779" xr:uid="{00000000-0005-0000-0000-0000FAB60000}"/>
    <cellStyle name="Percent 7 3 2 9 2" xfId="46780" xr:uid="{00000000-0005-0000-0000-0000FBB60000}"/>
    <cellStyle name="Percent 7 3 2 9 3" xfId="46781" xr:uid="{00000000-0005-0000-0000-0000FCB60000}"/>
    <cellStyle name="Percent 7 3 2 9 4" xfId="46782" xr:uid="{00000000-0005-0000-0000-0000FDB60000}"/>
    <cellStyle name="Percent 7 3 3" xfId="46783" xr:uid="{00000000-0005-0000-0000-0000FEB60000}"/>
    <cellStyle name="Percent 7 3 3 10" xfId="46784" xr:uid="{00000000-0005-0000-0000-0000FFB60000}"/>
    <cellStyle name="Percent 7 3 3 2" xfId="46785" xr:uid="{00000000-0005-0000-0000-000000B70000}"/>
    <cellStyle name="Percent 7 3 3 2 2" xfId="46786" xr:uid="{00000000-0005-0000-0000-000001B70000}"/>
    <cellStyle name="Percent 7 3 3 2 2 2" xfId="46787" xr:uid="{00000000-0005-0000-0000-000002B70000}"/>
    <cellStyle name="Percent 7 3 3 2 2 2 2" xfId="46788" xr:uid="{00000000-0005-0000-0000-000003B70000}"/>
    <cellStyle name="Percent 7 3 3 2 2 2 3" xfId="46789" xr:uid="{00000000-0005-0000-0000-000004B70000}"/>
    <cellStyle name="Percent 7 3 3 2 2 2 4" xfId="46790" xr:uid="{00000000-0005-0000-0000-000005B70000}"/>
    <cellStyle name="Percent 7 3 3 2 2 3" xfId="46791" xr:uid="{00000000-0005-0000-0000-000006B70000}"/>
    <cellStyle name="Percent 7 3 3 2 2 3 2" xfId="46792" xr:uid="{00000000-0005-0000-0000-000007B70000}"/>
    <cellStyle name="Percent 7 3 3 2 2 3 3" xfId="46793" xr:uid="{00000000-0005-0000-0000-000008B70000}"/>
    <cellStyle name="Percent 7 3 3 2 2 3 4" xfId="46794" xr:uid="{00000000-0005-0000-0000-000009B70000}"/>
    <cellStyle name="Percent 7 3 3 2 2 4" xfId="46795" xr:uid="{00000000-0005-0000-0000-00000AB70000}"/>
    <cellStyle name="Percent 7 3 3 2 2 5" xfId="46796" xr:uid="{00000000-0005-0000-0000-00000BB70000}"/>
    <cellStyle name="Percent 7 3 3 2 2 6" xfId="46797" xr:uid="{00000000-0005-0000-0000-00000CB70000}"/>
    <cellStyle name="Percent 7 3 3 2 3" xfId="46798" xr:uid="{00000000-0005-0000-0000-00000DB70000}"/>
    <cellStyle name="Percent 7 3 3 2 3 2" xfId="46799" xr:uid="{00000000-0005-0000-0000-00000EB70000}"/>
    <cellStyle name="Percent 7 3 3 2 3 2 2" xfId="46800" xr:uid="{00000000-0005-0000-0000-00000FB70000}"/>
    <cellStyle name="Percent 7 3 3 2 3 2 3" xfId="46801" xr:uid="{00000000-0005-0000-0000-000010B70000}"/>
    <cellStyle name="Percent 7 3 3 2 3 2 4" xfId="46802" xr:uid="{00000000-0005-0000-0000-000011B70000}"/>
    <cellStyle name="Percent 7 3 3 2 3 3" xfId="46803" xr:uid="{00000000-0005-0000-0000-000012B70000}"/>
    <cellStyle name="Percent 7 3 3 2 3 3 2" xfId="46804" xr:uid="{00000000-0005-0000-0000-000013B70000}"/>
    <cellStyle name="Percent 7 3 3 2 3 3 3" xfId="46805" xr:uid="{00000000-0005-0000-0000-000014B70000}"/>
    <cellStyle name="Percent 7 3 3 2 3 3 4" xfId="46806" xr:uid="{00000000-0005-0000-0000-000015B70000}"/>
    <cellStyle name="Percent 7 3 3 2 3 4" xfId="46807" xr:uid="{00000000-0005-0000-0000-000016B70000}"/>
    <cellStyle name="Percent 7 3 3 2 3 5" xfId="46808" xr:uid="{00000000-0005-0000-0000-000017B70000}"/>
    <cellStyle name="Percent 7 3 3 2 3 6" xfId="46809" xr:uid="{00000000-0005-0000-0000-000018B70000}"/>
    <cellStyle name="Percent 7 3 3 2 4" xfId="46810" xr:uid="{00000000-0005-0000-0000-000019B70000}"/>
    <cellStyle name="Percent 7 3 3 2 4 2" xfId="46811" xr:uid="{00000000-0005-0000-0000-00001AB70000}"/>
    <cellStyle name="Percent 7 3 3 2 4 3" xfId="46812" xr:uid="{00000000-0005-0000-0000-00001BB70000}"/>
    <cellStyle name="Percent 7 3 3 2 4 4" xfId="46813" xr:uid="{00000000-0005-0000-0000-00001CB70000}"/>
    <cellStyle name="Percent 7 3 3 2 5" xfId="46814" xr:uid="{00000000-0005-0000-0000-00001DB70000}"/>
    <cellStyle name="Percent 7 3 3 2 5 2" xfId="46815" xr:uid="{00000000-0005-0000-0000-00001EB70000}"/>
    <cellStyle name="Percent 7 3 3 2 5 3" xfId="46816" xr:uid="{00000000-0005-0000-0000-00001FB70000}"/>
    <cellStyle name="Percent 7 3 3 2 5 4" xfId="46817" xr:uid="{00000000-0005-0000-0000-000020B70000}"/>
    <cellStyle name="Percent 7 3 3 2 6" xfId="46818" xr:uid="{00000000-0005-0000-0000-000021B70000}"/>
    <cellStyle name="Percent 7 3 3 2 7" xfId="46819" xr:uid="{00000000-0005-0000-0000-000022B70000}"/>
    <cellStyle name="Percent 7 3 3 2 8" xfId="46820" xr:uid="{00000000-0005-0000-0000-000023B70000}"/>
    <cellStyle name="Percent 7 3 3 3" xfId="46821" xr:uid="{00000000-0005-0000-0000-000024B70000}"/>
    <cellStyle name="Percent 7 3 3 3 2" xfId="46822" xr:uid="{00000000-0005-0000-0000-000025B70000}"/>
    <cellStyle name="Percent 7 3 3 3 2 2" xfId="46823" xr:uid="{00000000-0005-0000-0000-000026B70000}"/>
    <cellStyle name="Percent 7 3 3 3 2 2 2" xfId="46824" xr:uid="{00000000-0005-0000-0000-000027B70000}"/>
    <cellStyle name="Percent 7 3 3 3 2 2 3" xfId="46825" xr:uid="{00000000-0005-0000-0000-000028B70000}"/>
    <cellStyle name="Percent 7 3 3 3 2 2 4" xfId="46826" xr:uid="{00000000-0005-0000-0000-000029B70000}"/>
    <cellStyle name="Percent 7 3 3 3 2 3" xfId="46827" xr:uid="{00000000-0005-0000-0000-00002AB70000}"/>
    <cellStyle name="Percent 7 3 3 3 2 3 2" xfId="46828" xr:uid="{00000000-0005-0000-0000-00002BB70000}"/>
    <cellStyle name="Percent 7 3 3 3 2 3 3" xfId="46829" xr:uid="{00000000-0005-0000-0000-00002CB70000}"/>
    <cellStyle name="Percent 7 3 3 3 2 3 4" xfId="46830" xr:uid="{00000000-0005-0000-0000-00002DB70000}"/>
    <cellStyle name="Percent 7 3 3 3 2 4" xfId="46831" xr:uid="{00000000-0005-0000-0000-00002EB70000}"/>
    <cellStyle name="Percent 7 3 3 3 2 5" xfId="46832" xr:uid="{00000000-0005-0000-0000-00002FB70000}"/>
    <cellStyle name="Percent 7 3 3 3 2 6" xfId="46833" xr:uid="{00000000-0005-0000-0000-000030B70000}"/>
    <cellStyle name="Percent 7 3 3 3 3" xfId="46834" xr:uid="{00000000-0005-0000-0000-000031B70000}"/>
    <cellStyle name="Percent 7 3 3 3 3 2" xfId="46835" xr:uid="{00000000-0005-0000-0000-000032B70000}"/>
    <cellStyle name="Percent 7 3 3 3 3 2 2" xfId="46836" xr:uid="{00000000-0005-0000-0000-000033B70000}"/>
    <cellStyle name="Percent 7 3 3 3 3 2 3" xfId="46837" xr:uid="{00000000-0005-0000-0000-000034B70000}"/>
    <cellStyle name="Percent 7 3 3 3 3 2 4" xfId="46838" xr:uid="{00000000-0005-0000-0000-000035B70000}"/>
    <cellStyle name="Percent 7 3 3 3 3 3" xfId="46839" xr:uid="{00000000-0005-0000-0000-000036B70000}"/>
    <cellStyle name="Percent 7 3 3 3 3 3 2" xfId="46840" xr:uid="{00000000-0005-0000-0000-000037B70000}"/>
    <cellStyle name="Percent 7 3 3 3 3 3 3" xfId="46841" xr:uid="{00000000-0005-0000-0000-000038B70000}"/>
    <cellStyle name="Percent 7 3 3 3 3 3 4" xfId="46842" xr:uid="{00000000-0005-0000-0000-000039B70000}"/>
    <cellStyle name="Percent 7 3 3 3 3 4" xfId="46843" xr:uid="{00000000-0005-0000-0000-00003AB70000}"/>
    <cellStyle name="Percent 7 3 3 3 3 5" xfId="46844" xr:uid="{00000000-0005-0000-0000-00003BB70000}"/>
    <cellStyle name="Percent 7 3 3 3 3 6" xfId="46845" xr:uid="{00000000-0005-0000-0000-00003CB70000}"/>
    <cellStyle name="Percent 7 3 3 3 4" xfId="46846" xr:uid="{00000000-0005-0000-0000-00003DB70000}"/>
    <cellStyle name="Percent 7 3 3 3 4 2" xfId="46847" xr:uid="{00000000-0005-0000-0000-00003EB70000}"/>
    <cellStyle name="Percent 7 3 3 3 4 3" xfId="46848" xr:uid="{00000000-0005-0000-0000-00003FB70000}"/>
    <cellStyle name="Percent 7 3 3 3 4 4" xfId="46849" xr:uid="{00000000-0005-0000-0000-000040B70000}"/>
    <cellStyle name="Percent 7 3 3 3 5" xfId="46850" xr:uid="{00000000-0005-0000-0000-000041B70000}"/>
    <cellStyle name="Percent 7 3 3 3 5 2" xfId="46851" xr:uid="{00000000-0005-0000-0000-000042B70000}"/>
    <cellStyle name="Percent 7 3 3 3 5 3" xfId="46852" xr:uid="{00000000-0005-0000-0000-000043B70000}"/>
    <cellStyle name="Percent 7 3 3 3 5 4" xfId="46853" xr:uid="{00000000-0005-0000-0000-000044B70000}"/>
    <cellStyle name="Percent 7 3 3 3 6" xfId="46854" xr:uid="{00000000-0005-0000-0000-000045B70000}"/>
    <cellStyle name="Percent 7 3 3 3 7" xfId="46855" xr:uid="{00000000-0005-0000-0000-000046B70000}"/>
    <cellStyle name="Percent 7 3 3 3 8" xfId="46856" xr:uid="{00000000-0005-0000-0000-000047B70000}"/>
    <cellStyle name="Percent 7 3 3 4" xfId="46857" xr:uid="{00000000-0005-0000-0000-000048B70000}"/>
    <cellStyle name="Percent 7 3 3 4 2" xfId="46858" xr:uid="{00000000-0005-0000-0000-000049B70000}"/>
    <cellStyle name="Percent 7 3 3 4 2 2" xfId="46859" xr:uid="{00000000-0005-0000-0000-00004AB70000}"/>
    <cellStyle name="Percent 7 3 3 4 2 3" xfId="46860" xr:uid="{00000000-0005-0000-0000-00004BB70000}"/>
    <cellStyle name="Percent 7 3 3 4 2 4" xfId="46861" xr:uid="{00000000-0005-0000-0000-00004CB70000}"/>
    <cellStyle name="Percent 7 3 3 4 3" xfId="46862" xr:uid="{00000000-0005-0000-0000-00004DB70000}"/>
    <cellStyle name="Percent 7 3 3 4 3 2" xfId="46863" xr:uid="{00000000-0005-0000-0000-00004EB70000}"/>
    <cellStyle name="Percent 7 3 3 4 3 3" xfId="46864" xr:uid="{00000000-0005-0000-0000-00004FB70000}"/>
    <cellStyle name="Percent 7 3 3 4 3 4" xfId="46865" xr:uid="{00000000-0005-0000-0000-000050B70000}"/>
    <cellStyle name="Percent 7 3 3 4 4" xfId="46866" xr:uid="{00000000-0005-0000-0000-000051B70000}"/>
    <cellStyle name="Percent 7 3 3 4 5" xfId="46867" xr:uid="{00000000-0005-0000-0000-000052B70000}"/>
    <cellStyle name="Percent 7 3 3 4 6" xfId="46868" xr:uid="{00000000-0005-0000-0000-000053B70000}"/>
    <cellStyle name="Percent 7 3 3 5" xfId="46869" xr:uid="{00000000-0005-0000-0000-000054B70000}"/>
    <cellStyle name="Percent 7 3 3 5 2" xfId="46870" xr:uid="{00000000-0005-0000-0000-000055B70000}"/>
    <cellStyle name="Percent 7 3 3 5 2 2" xfId="46871" xr:uid="{00000000-0005-0000-0000-000056B70000}"/>
    <cellStyle name="Percent 7 3 3 5 2 3" xfId="46872" xr:uid="{00000000-0005-0000-0000-000057B70000}"/>
    <cellStyle name="Percent 7 3 3 5 2 4" xfId="46873" xr:uid="{00000000-0005-0000-0000-000058B70000}"/>
    <cellStyle name="Percent 7 3 3 5 3" xfId="46874" xr:uid="{00000000-0005-0000-0000-000059B70000}"/>
    <cellStyle name="Percent 7 3 3 5 3 2" xfId="46875" xr:uid="{00000000-0005-0000-0000-00005AB70000}"/>
    <cellStyle name="Percent 7 3 3 5 3 3" xfId="46876" xr:uid="{00000000-0005-0000-0000-00005BB70000}"/>
    <cellStyle name="Percent 7 3 3 5 3 4" xfId="46877" xr:uid="{00000000-0005-0000-0000-00005CB70000}"/>
    <cellStyle name="Percent 7 3 3 5 4" xfId="46878" xr:uid="{00000000-0005-0000-0000-00005DB70000}"/>
    <cellStyle name="Percent 7 3 3 5 5" xfId="46879" xr:uid="{00000000-0005-0000-0000-00005EB70000}"/>
    <cellStyle name="Percent 7 3 3 5 6" xfId="46880" xr:uid="{00000000-0005-0000-0000-00005FB70000}"/>
    <cellStyle name="Percent 7 3 3 6" xfId="46881" xr:uid="{00000000-0005-0000-0000-000060B70000}"/>
    <cellStyle name="Percent 7 3 3 6 2" xfId="46882" xr:uid="{00000000-0005-0000-0000-000061B70000}"/>
    <cellStyle name="Percent 7 3 3 6 3" xfId="46883" xr:uid="{00000000-0005-0000-0000-000062B70000}"/>
    <cellStyle name="Percent 7 3 3 6 4" xfId="46884" xr:uid="{00000000-0005-0000-0000-000063B70000}"/>
    <cellStyle name="Percent 7 3 3 7" xfId="46885" xr:uid="{00000000-0005-0000-0000-000064B70000}"/>
    <cellStyle name="Percent 7 3 3 7 2" xfId="46886" xr:uid="{00000000-0005-0000-0000-000065B70000}"/>
    <cellStyle name="Percent 7 3 3 7 3" xfId="46887" xr:uid="{00000000-0005-0000-0000-000066B70000}"/>
    <cellStyle name="Percent 7 3 3 7 4" xfId="46888" xr:uid="{00000000-0005-0000-0000-000067B70000}"/>
    <cellStyle name="Percent 7 3 3 8" xfId="46889" xr:uid="{00000000-0005-0000-0000-000068B70000}"/>
    <cellStyle name="Percent 7 3 3 9" xfId="46890" xr:uid="{00000000-0005-0000-0000-000069B70000}"/>
    <cellStyle name="Percent 7 3 4" xfId="46891" xr:uid="{00000000-0005-0000-0000-00006AB70000}"/>
    <cellStyle name="Percent 7 3 4 2" xfId="46892" xr:uid="{00000000-0005-0000-0000-00006BB70000}"/>
    <cellStyle name="Percent 7 3 4 2 2" xfId="46893" xr:uid="{00000000-0005-0000-0000-00006CB70000}"/>
    <cellStyle name="Percent 7 3 4 2 2 2" xfId="46894" xr:uid="{00000000-0005-0000-0000-00006DB70000}"/>
    <cellStyle name="Percent 7 3 4 2 2 3" xfId="46895" xr:uid="{00000000-0005-0000-0000-00006EB70000}"/>
    <cellStyle name="Percent 7 3 4 2 2 4" xfId="46896" xr:uid="{00000000-0005-0000-0000-00006FB70000}"/>
    <cellStyle name="Percent 7 3 4 2 3" xfId="46897" xr:uid="{00000000-0005-0000-0000-000070B70000}"/>
    <cellStyle name="Percent 7 3 4 2 3 2" xfId="46898" xr:uid="{00000000-0005-0000-0000-000071B70000}"/>
    <cellStyle name="Percent 7 3 4 2 3 3" xfId="46899" xr:uid="{00000000-0005-0000-0000-000072B70000}"/>
    <cellStyle name="Percent 7 3 4 2 3 4" xfId="46900" xr:uid="{00000000-0005-0000-0000-000073B70000}"/>
    <cellStyle name="Percent 7 3 4 2 4" xfId="46901" xr:uid="{00000000-0005-0000-0000-000074B70000}"/>
    <cellStyle name="Percent 7 3 4 2 5" xfId="46902" xr:uid="{00000000-0005-0000-0000-000075B70000}"/>
    <cellStyle name="Percent 7 3 4 2 6" xfId="46903" xr:uid="{00000000-0005-0000-0000-000076B70000}"/>
    <cellStyle name="Percent 7 3 4 3" xfId="46904" xr:uid="{00000000-0005-0000-0000-000077B70000}"/>
    <cellStyle name="Percent 7 3 4 3 2" xfId="46905" xr:uid="{00000000-0005-0000-0000-000078B70000}"/>
    <cellStyle name="Percent 7 3 4 3 2 2" xfId="46906" xr:uid="{00000000-0005-0000-0000-000079B70000}"/>
    <cellStyle name="Percent 7 3 4 3 2 3" xfId="46907" xr:uid="{00000000-0005-0000-0000-00007AB70000}"/>
    <cellStyle name="Percent 7 3 4 3 2 4" xfId="46908" xr:uid="{00000000-0005-0000-0000-00007BB70000}"/>
    <cellStyle name="Percent 7 3 4 3 3" xfId="46909" xr:uid="{00000000-0005-0000-0000-00007CB70000}"/>
    <cellStyle name="Percent 7 3 4 3 3 2" xfId="46910" xr:uid="{00000000-0005-0000-0000-00007DB70000}"/>
    <cellStyle name="Percent 7 3 4 3 3 3" xfId="46911" xr:uid="{00000000-0005-0000-0000-00007EB70000}"/>
    <cellStyle name="Percent 7 3 4 3 3 4" xfId="46912" xr:uid="{00000000-0005-0000-0000-00007FB70000}"/>
    <cellStyle name="Percent 7 3 4 3 4" xfId="46913" xr:uid="{00000000-0005-0000-0000-000080B70000}"/>
    <cellStyle name="Percent 7 3 4 3 5" xfId="46914" xr:uid="{00000000-0005-0000-0000-000081B70000}"/>
    <cellStyle name="Percent 7 3 4 3 6" xfId="46915" xr:uid="{00000000-0005-0000-0000-000082B70000}"/>
    <cellStyle name="Percent 7 3 4 4" xfId="46916" xr:uid="{00000000-0005-0000-0000-000083B70000}"/>
    <cellStyle name="Percent 7 3 4 4 2" xfId="46917" xr:uid="{00000000-0005-0000-0000-000084B70000}"/>
    <cellStyle name="Percent 7 3 4 4 3" xfId="46918" xr:uid="{00000000-0005-0000-0000-000085B70000}"/>
    <cellStyle name="Percent 7 3 4 4 4" xfId="46919" xr:uid="{00000000-0005-0000-0000-000086B70000}"/>
    <cellStyle name="Percent 7 3 4 5" xfId="46920" xr:uid="{00000000-0005-0000-0000-000087B70000}"/>
    <cellStyle name="Percent 7 3 4 5 2" xfId="46921" xr:uid="{00000000-0005-0000-0000-000088B70000}"/>
    <cellStyle name="Percent 7 3 4 5 3" xfId="46922" xr:uid="{00000000-0005-0000-0000-000089B70000}"/>
    <cellStyle name="Percent 7 3 4 5 4" xfId="46923" xr:uid="{00000000-0005-0000-0000-00008AB70000}"/>
    <cellStyle name="Percent 7 3 4 6" xfId="46924" xr:uid="{00000000-0005-0000-0000-00008BB70000}"/>
    <cellStyle name="Percent 7 3 4 7" xfId="46925" xr:uid="{00000000-0005-0000-0000-00008CB70000}"/>
    <cellStyle name="Percent 7 3 4 8" xfId="46926" xr:uid="{00000000-0005-0000-0000-00008DB70000}"/>
    <cellStyle name="Percent 7 3 5" xfId="46927" xr:uid="{00000000-0005-0000-0000-00008EB70000}"/>
    <cellStyle name="Percent 7 3 5 2" xfId="46928" xr:uid="{00000000-0005-0000-0000-00008FB70000}"/>
    <cellStyle name="Percent 7 3 5 2 2" xfId="46929" xr:uid="{00000000-0005-0000-0000-000090B70000}"/>
    <cellStyle name="Percent 7 3 5 2 2 2" xfId="46930" xr:uid="{00000000-0005-0000-0000-000091B70000}"/>
    <cellStyle name="Percent 7 3 5 2 2 3" xfId="46931" xr:uid="{00000000-0005-0000-0000-000092B70000}"/>
    <cellStyle name="Percent 7 3 5 2 2 4" xfId="46932" xr:uid="{00000000-0005-0000-0000-000093B70000}"/>
    <cellStyle name="Percent 7 3 5 2 3" xfId="46933" xr:uid="{00000000-0005-0000-0000-000094B70000}"/>
    <cellStyle name="Percent 7 3 5 2 3 2" xfId="46934" xr:uid="{00000000-0005-0000-0000-000095B70000}"/>
    <cellStyle name="Percent 7 3 5 2 3 3" xfId="46935" xr:uid="{00000000-0005-0000-0000-000096B70000}"/>
    <cellStyle name="Percent 7 3 5 2 3 4" xfId="46936" xr:uid="{00000000-0005-0000-0000-000097B70000}"/>
    <cellStyle name="Percent 7 3 5 2 4" xfId="46937" xr:uid="{00000000-0005-0000-0000-000098B70000}"/>
    <cellStyle name="Percent 7 3 5 2 5" xfId="46938" xr:uid="{00000000-0005-0000-0000-000099B70000}"/>
    <cellStyle name="Percent 7 3 5 2 6" xfId="46939" xr:uid="{00000000-0005-0000-0000-00009AB70000}"/>
    <cellStyle name="Percent 7 3 5 3" xfId="46940" xr:uid="{00000000-0005-0000-0000-00009BB70000}"/>
    <cellStyle name="Percent 7 3 5 3 2" xfId="46941" xr:uid="{00000000-0005-0000-0000-00009CB70000}"/>
    <cellStyle name="Percent 7 3 5 3 2 2" xfId="46942" xr:uid="{00000000-0005-0000-0000-00009DB70000}"/>
    <cellStyle name="Percent 7 3 5 3 2 3" xfId="46943" xr:uid="{00000000-0005-0000-0000-00009EB70000}"/>
    <cellStyle name="Percent 7 3 5 3 2 4" xfId="46944" xr:uid="{00000000-0005-0000-0000-00009FB70000}"/>
    <cellStyle name="Percent 7 3 5 3 3" xfId="46945" xr:uid="{00000000-0005-0000-0000-0000A0B70000}"/>
    <cellStyle name="Percent 7 3 5 3 3 2" xfId="46946" xr:uid="{00000000-0005-0000-0000-0000A1B70000}"/>
    <cellStyle name="Percent 7 3 5 3 3 3" xfId="46947" xr:uid="{00000000-0005-0000-0000-0000A2B70000}"/>
    <cellStyle name="Percent 7 3 5 3 3 4" xfId="46948" xr:uid="{00000000-0005-0000-0000-0000A3B70000}"/>
    <cellStyle name="Percent 7 3 5 3 4" xfId="46949" xr:uid="{00000000-0005-0000-0000-0000A4B70000}"/>
    <cellStyle name="Percent 7 3 5 3 5" xfId="46950" xr:uid="{00000000-0005-0000-0000-0000A5B70000}"/>
    <cellStyle name="Percent 7 3 5 3 6" xfId="46951" xr:uid="{00000000-0005-0000-0000-0000A6B70000}"/>
    <cellStyle name="Percent 7 3 5 4" xfId="46952" xr:uid="{00000000-0005-0000-0000-0000A7B70000}"/>
    <cellStyle name="Percent 7 3 5 4 2" xfId="46953" xr:uid="{00000000-0005-0000-0000-0000A8B70000}"/>
    <cellStyle name="Percent 7 3 5 4 3" xfId="46954" xr:uid="{00000000-0005-0000-0000-0000A9B70000}"/>
    <cellStyle name="Percent 7 3 5 4 4" xfId="46955" xr:uid="{00000000-0005-0000-0000-0000AAB70000}"/>
    <cellStyle name="Percent 7 3 5 5" xfId="46956" xr:uid="{00000000-0005-0000-0000-0000ABB70000}"/>
    <cellStyle name="Percent 7 3 5 5 2" xfId="46957" xr:uid="{00000000-0005-0000-0000-0000ACB70000}"/>
    <cellStyle name="Percent 7 3 5 5 3" xfId="46958" xr:uid="{00000000-0005-0000-0000-0000ADB70000}"/>
    <cellStyle name="Percent 7 3 5 5 4" xfId="46959" xr:uid="{00000000-0005-0000-0000-0000AEB70000}"/>
    <cellStyle name="Percent 7 3 5 6" xfId="46960" xr:uid="{00000000-0005-0000-0000-0000AFB70000}"/>
    <cellStyle name="Percent 7 3 5 7" xfId="46961" xr:uid="{00000000-0005-0000-0000-0000B0B70000}"/>
    <cellStyle name="Percent 7 3 5 8" xfId="46962" xr:uid="{00000000-0005-0000-0000-0000B1B70000}"/>
    <cellStyle name="Percent 7 3 6" xfId="46963" xr:uid="{00000000-0005-0000-0000-0000B2B70000}"/>
    <cellStyle name="Percent 7 3 6 2" xfId="46964" xr:uid="{00000000-0005-0000-0000-0000B3B70000}"/>
    <cellStyle name="Percent 7 3 6 2 2" xfId="46965" xr:uid="{00000000-0005-0000-0000-0000B4B70000}"/>
    <cellStyle name="Percent 7 3 6 2 2 2" xfId="46966" xr:uid="{00000000-0005-0000-0000-0000B5B70000}"/>
    <cellStyle name="Percent 7 3 6 2 2 3" xfId="46967" xr:uid="{00000000-0005-0000-0000-0000B6B70000}"/>
    <cellStyle name="Percent 7 3 6 2 2 4" xfId="46968" xr:uid="{00000000-0005-0000-0000-0000B7B70000}"/>
    <cellStyle name="Percent 7 3 6 2 3" xfId="46969" xr:uid="{00000000-0005-0000-0000-0000B8B70000}"/>
    <cellStyle name="Percent 7 3 6 2 3 2" xfId="46970" xr:uid="{00000000-0005-0000-0000-0000B9B70000}"/>
    <cellStyle name="Percent 7 3 6 2 3 3" xfId="46971" xr:uid="{00000000-0005-0000-0000-0000BAB70000}"/>
    <cellStyle name="Percent 7 3 6 2 3 4" xfId="46972" xr:uid="{00000000-0005-0000-0000-0000BBB70000}"/>
    <cellStyle name="Percent 7 3 6 2 4" xfId="46973" xr:uid="{00000000-0005-0000-0000-0000BCB70000}"/>
    <cellStyle name="Percent 7 3 6 2 5" xfId="46974" xr:uid="{00000000-0005-0000-0000-0000BDB70000}"/>
    <cellStyle name="Percent 7 3 6 2 6" xfId="46975" xr:uid="{00000000-0005-0000-0000-0000BEB70000}"/>
    <cellStyle name="Percent 7 3 6 3" xfId="46976" xr:uid="{00000000-0005-0000-0000-0000BFB70000}"/>
    <cellStyle name="Percent 7 3 6 3 2" xfId="46977" xr:uid="{00000000-0005-0000-0000-0000C0B70000}"/>
    <cellStyle name="Percent 7 3 6 3 2 2" xfId="46978" xr:uid="{00000000-0005-0000-0000-0000C1B70000}"/>
    <cellStyle name="Percent 7 3 6 3 2 3" xfId="46979" xr:uid="{00000000-0005-0000-0000-0000C2B70000}"/>
    <cellStyle name="Percent 7 3 6 3 2 4" xfId="46980" xr:uid="{00000000-0005-0000-0000-0000C3B70000}"/>
    <cellStyle name="Percent 7 3 6 3 3" xfId="46981" xr:uid="{00000000-0005-0000-0000-0000C4B70000}"/>
    <cellStyle name="Percent 7 3 6 3 3 2" xfId="46982" xr:uid="{00000000-0005-0000-0000-0000C5B70000}"/>
    <cellStyle name="Percent 7 3 6 3 3 3" xfId="46983" xr:uid="{00000000-0005-0000-0000-0000C6B70000}"/>
    <cellStyle name="Percent 7 3 6 3 3 4" xfId="46984" xr:uid="{00000000-0005-0000-0000-0000C7B70000}"/>
    <cellStyle name="Percent 7 3 6 3 4" xfId="46985" xr:uid="{00000000-0005-0000-0000-0000C8B70000}"/>
    <cellStyle name="Percent 7 3 6 3 5" xfId="46986" xr:uid="{00000000-0005-0000-0000-0000C9B70000}"/>
    <cellStyle name="Percent 7 3 6 3 6" xfId="46987" xr:uid="{00000000-0005-0000-0000-0000CAB70000}"/>
    <cellStyle name="Percent 7 3 6 4" xfId="46988" xr:uid="{00000000-0005-0000-0000-0000CBB70000}"/>
    <cellStyle name="Percent 7 3 6 4 2" xfId="46989" xr:uid="{00000000-0005-0000-0000-0000CCB70000}"/>
    <cellStyle name="Percent 7 3 6 4 3" xfId="46990" xr:uid="{00000000-0005-0000-0000-0000CDB70000}"/>
    <cellStyle name="Percent 7 3 6 4 4" xfId="46991" xr:uid="{00000000-0005-0000-0000-0000CEB70000}"/>
    <cellStyle name="Percent 7 3 6 5" xfId="46992" xr:uid="{00000000-0005-0000-0000-0000CFB70000}"/>
    <cellStyle name="Percent 7 3 6 5 2" xfId="46993" xr:uid="{00000000-0005-0000-0000-0000D0B70000}"/>
    <cellStyle name="Percent 7 3 6 5 3" xfId="46994" xr:uid="{00000000-0005-0000-0000-0000D1B70000}"/>
    <cellStyle name="Percent 7 3 6 5 4" xfId="46995" xr:uid="{00000000-0005-0000-0000-0000D2B70000}"/>
    <cellStyle name="Percent 7 3 6 6" xfId="46996" xr:uid="{00000000-0005-0000-0000-0000D3B70000}"/>
    <cellStyle name="Percent 7 3 6 7" xfId="46997" xr:uid="{00000000-0005-0000-0000-0000D4B70000}"/>
    <cellStyle name="Percent 7 3 6 8" xfId="46998" xr:uid="{00000000-0005-0000-0000-0000D5B70000}"/>
    <cellStyle name="Percent 7 3 7" xfId="46999" xr:uid="{00000000-0005-0000-0000-0000D6B70000}"/>
    <cellStyle name="Percent 7 3 7 2" xfId="47000" xr:uid="{00000000-0005-0000-0000-0000D7B70000}"/>
    <cellStyle name="Percent 7 3 7 2 2" xfId="47001" xr:uid="{00000000-0005-0000-0000-0000D8B70000}"/>
    <cellStyle name="Percent 7 3 7 2 3" xfId="47002" xr:uid="{00000000-0005-0000-0000-0000D9B70000}"/>
    <cellStyle name="Percent 7 3 7 2 4" xfId="47003" xr:uid="{00000000-0005-0000-0000-0000DAB70000}"/>
    <cellStyle name="Percent 7 3 7 3" xfId="47004" xr:uid="{00000000-0005-0000-0000-0000DBB70000}"/>
    <cellStyle name="Percent 7 3 7 3 2" xfId="47005" xr:uid="{00000000-0005-0000-0000-0000DCB70000}"/>
    <cellStyle name="Percent 7 3 7 3 3" xfId="47006" xr:uid="{00000000-0005-0000-0000-0000DDB70000}"/>
    <cellStyle name="Percent 7 3 7 3 4" xfId="47007" xr:uid="{00000000-0005-0000-0000-0000DEB70000}"/>
    <cellStyle name="Percent 7 3 7 4" xfId="47008" xr:uid="{00000000-0005-0000-0000-0000DFB70000}"/>
    <cellStyle name="Percent 7 3 7 5" xfId="47009" xr:uid="{00000000-0005-0000-0000-0000E0B70000}"/>
    <cellStyle name="Percent 7 3 7 6" xfId="47010" xr:uid="{00000000-0005-0000-0000-0000E1B70000}"/>
    <cellStyle name="Percent 7 3 8" xfId="47011" xr:uid="{00000000-0005-0000-0000-0000E2B70000}"/>
    <cellStyle name="Percent 7 3 8 2" xfId="47012" xr:uid="{00000000-0005-0000-0000-0000E3B70000}"/>
    <cellStyle name="Percent 7 3 8 2 2" xfId="47013" xr:uid="{00000000-0005-0000-0000-0000E4B70000}"/>
    <cellStyle name="Percent 7 3 8 2 3" xfId="47014" xr:uid="{00000000-0005-0000-0000-0000E5B70000}"/>
    <cellStyle name="Percent 7 3 8 2 4" xfId="47015" xr:uid="{00000000-0005-0000-0000-0000E6B70000}"/>
    <cellStyle name="Percent 7 3 8 3" xfId="47016" xr:uid="{00000000-0005-0000-0000-0000E7B70000}"/>
    <cellStyle name="Percent 7 3 8 3 2" xfId="47017" xr:uid="{00000000-0005-0000-0000-0000E8B70000}"/>
    <cellStyle name="Percent 7 3 8 3 3" xfId="47018" xr:uid="{00000000-0005-0000-0000-0000E9B70000}"/>
    <cellStyle name="Percent 7 3 8 3 4" xfId="47019" xr:uid="{00000000-0005-0000-0000-0000EAB70000}"/>
    <cellStyle name="Percent 7 3 8 4" xfId="47020" xr:uid="{00000000-0005-0000-0000-0000EBB70000}"/>
    <cellStyle name="Percent 7 3 8 5" xfId="47021" xr:uid="{00000000-0005-0000-0000-0000ECB70000}"/>
    <cellStyle name="Percent 7 3 8 6" xfId="47022" xr:uid="{00000000-0005-0000-0000-0000EDB70000}"/>
    <cellStyle name="Percent 7 3 9" xfId="47023" xr:uid="{00000000-0005-0000-0000-0000EEB70000}"/>
    <cellStyle name="Percent 7 3 9 2" xfId="47024" xr:uid="{00000000-0005-0000-0000-0000EFB70000}"/>
    <cellStyle name="Percent 7 3 9 3" xfId="47025" xr:uid="{00000000-0005-0000-0000-0000F0B70000}"/>
    <cellStyle name="Percent 7 3 9 4" xfId="47026" xr:uid="{00000000-0005-0000-0000-0000F1B70000}"/>
    <cellStyle name="Percent 7 4" xfId="47027" xr:uid="{00000000-0005-0000-0000-0000F2B70000}"/>
    <cellStyle name="Percent 7 4 10" xfId="47028" xr:uid="{00000000-0005-0000-0000-0000F3B70000}"/>
    <cellStyle name="Percent 7 4 11" xfId="47029" xr:uid="{00000000-0005-0000-0000-0000F4B70000}"/>
    <cellStyle name="Percent 7 4 12" xfId="47030" xr:uid="{00000000-0005-0000-0000-0000F5B70000}"/>
    <cellStyle name="Percent 7 4 2" xfId="47031" xr:uid="{00000000-0005-0000-0000-0000F6B70000}"/>
    <cellStyle name="Percent 7 4 2 10" xfId="47032" xr:uid="{00000000-0005-0000-0000-0000F7B70000}"/>
    <cellStyle name="Percent 7 4 2 2" xfId="47033" xr:uid="{00000000-0005-0000-0000-0000F8B70000}"/>
    <cellStyle name="Percent 7 4 2 2 2" xfId="47034" xr:uid="{00000000-0005-0000-0000-0000F9B70000}"/>
    <cellStyle name="Percent 7 4 2 2 2 2" xfId="47035" xr:uid="{00000000-0005-0000-0000-0000FAB70000}"/>
    <cellStyle name="Percent 7 4 2 2 2 2 2" xfId="47036" xr:uid="{00000000-0005-0000-0000-0000FBB70000}"/>
    <cellStyle name="Percent 7 4 2 2 2 2 3" xfId="47037" xr:uid="{00000000-0005-0000-0000-0000FCB70000}"/>
    <cellStyle name="Percent 7 4 2 2 2 2 4" xfId="47038" xr:uid="{00000000-0005-0000-0000-0000FDB70000}"/>
    <cellStyle name="Percent 7 4 2 2 2 3" xfId="47039" xr:uid="{00000000-0005-0000-0000-0000FEB70000}"/>
    <cellStyle name="Percent 7 4 2 2 2 3 2" xfId="47040" xr:uid="{00000000-0005-0000-0000-0000FFB70000}"/>
    <cellStyle name="Percent 7 4 2 2 2 3 3" xfId="47041" xr:uid="{00000000-0005-0000-0000-000000B80000}"/>
    <cellStyle name="Percent 7 4 2 2 2 3 4" xfId="47042" xr:uid="{00000000-0005-0000-0000-000001B80000}"/>
    <cellStyle name="Percent 7 4 2 2 2 4" xfId="47043" xr:uid="{00000000-0005-0000-0000-000002B80000}"/>
    <cellStyle name="Percent 7 4 2 2 2 5" xfId="47044" xr:uid="{00000000-0005-0000-0000-000003B80000}"/>
    <cellStyle name="Percent 7 4 2 2 2 6" xfId="47045" xr:uid="{00000000-0005-0000-0000-000004B80000}"/>
    <cellStyle name="Percent 7 4 2 2 3" xfId="47046" xr:uid="{00000000-0005-0000-0000-000005B80000}"/>
    <cellStyle name="Percent 7 4 2 2 3 2" xfId="47047" xr:uid="{00000000-0005-0000-0000-000006B80000}"/>
    <cellStyle name="Percent 7 4 2 2 3 2 2" xfId="47048" xr:uid="{00000000-0005-0000-0000-000007B80000}"/>
    <cellStyle name="Percent 7 4 2 2 3 2 3" xfId="47049" xr:uid="{00000000-0005-0000-0000-000008B80000}"/>
    <cellStyle name="Percent 7 4 2 2 3 2 4" xfId="47050" xr:uid="{00000000-0005-0000-0000-000009B80000}"/>
    <cellStyle name="Percent 7 4 2 2 3 3" xfId="47051" xr:uid="{00000000-0005-0000-0000-00000AB80000}"/>
    <cellStyle name="Percent 7 4 2 2 3 3 2" xfId="47052" xr:uid="{00000000-0005-0000-0000-00000BB80000}"/>
    <cellStyle name="Percent 7 4 2 2 3 3 3" xfId="47053" xr:uid="{00000000-0005-0000-0000-00000CB80000}"/>
    <cellStyle name="Percent 7 4 2 2 3 3 4" xfId="47054" xr:uid="{00000000-0005-0000-0000-00000DB80000}"/>
    <cellStyle name="Percent 7 4 2 2 3 4" xfId="47055" xr:uid="{00000000-0005-0000-0000-00000EB80000}"/>
    <cellStyle name="Percent 7 4 2 2 3 5" xfId="47056" xr:uid="{00000000-0005-0000-0000-00000FB80000}"/>
    <cellStyle name="Percent 7 4 2 2 3 6" xfId="47057" xr:uid="{00000000-0005-0000-0000-000010B80000}"/>
    <cellStyle name="Percent 7 4 2 2 4" xfId="47058" xr:uid="{00000000-0005-0000-0000-000011B80000}"/>
    <cellStyle name="Percent 7 4 2 2 4 2" xfId="47059" xr:uid="{00000000-0005-0000-0000-000012B80000}"/>
    <cellStyle name="Percent 7 4 2 2 4 3" xfId="47060" xr:uid="{00000000-0005-0000-0000-000013B80000}"/>
    <cellStyle name="Percent 7 4 2 2 4 4" xfId="47061" xr:uid="{00000000-0005-0000-0000-000014B80000}"/>
    <cellStyle name="Percent 7 4 2 2 5" xfId="47062" xr:uid="{00000000-0005-0000-0000-000015B80000}"/>
    <cellStyle name="Percent 7 4 2 2 5 2" xfId="47063" xr:uid="{00000000-0005-0000-0000-000016B80000}"/>
    <cellStyle name="Percent 7 4 2 2 5 3" xfId="47064" xr:uid="{00000000-0005-0000-0000-000017B80000}"/>
    <cellStyle name="Percent 7 4 2 2 5 4" xfId="47065" xr:uid="{00000000-0005-0000-0000-000018B80000}"/>
    <cellStyle name="Percent 7 4 2 2 6" xfId="47066" xr:uid="{00000000-0005-0000-0000-000019B80000}"/>
    <cellStyle name="Percent 7 4 2 2 7" xfId="47067" xr:uid="{00000000-0005-0000-0000-00001AB80000}"/>
    <cellStyle name="Percent 7 4 2 2 8" xfId="47068" xr:uid="{00000000-0005-0000-0000-00001BB80000}"/>
    <cellStyle name="Percent 7 4 2 3" xfId="47069" xr:uid="{00000000-0005-0000-0000-00001CB80000}"/>
    <cellStyle name="Percent 7 4 2 3 2" xfId="47070" xr:uid="{00000000-0005-0000-0000-00001DB80000}"/>
    <cellStyle name="Percent 7 4 2 3 2 2" xfId="47071" xr:uid="{00000000-0005-0000-0000-00001EB80000}"/>
    <cellStyle name="Percent 7 4 2 3 2 2 2" xfId="47072" xr:uid="{00000000-0005-0000-0000-00001FB80000}"/>
    <cellStyle name="Percent 7 4 2 3 2 2 3" xfId="47073" xr:uid="{00000000-0005-0000-0000-000020B80000}"/>
    <cellStyle name="Percent 7 4 2 3 2 2 4" xfId="47074" xr:uid="{00000000-0005-0000-0000-000021B80000}"/>
    <cellStyle name="Percent 7 4 2 3 2 3" xfId="47075" xr:uid="{00000000-0005-0000-0000-000022B80000}"/>
    <cellStyle name="Percent 7 4 2 3 2 3 2" xfId="47076" xr:uid="{00000000-0005-0000-0000-000023B80000}"/>
    <cellStyle name="Percent 7 4 2 3 2 3 3" xfId="47077" xr:uid="{00000000-0005-0000-0000-000024B80000}"/>
    <cellStyle name="Percent 7 4 2 3 2 3 4" xfId="47078" xr:uid="{00000000-0005-0000-0000-000025B80000}"/>
    <cellStyle name="Percent 7 4 2 3 2 4" xfId="47079" xr:uid="{00000000-0005-0000-0000-000026B80000}"/>
    <cellStyle name="Percent 7 4 2 3 2 5" xfId="47080" xr:uid="{00000000-0005-0000-0000-000027B80000}"/>
    <cellStyle name="Percent 7 4 2 3 2 6" xfId="47081" xr:uid="{00000000-0005-0000-0000-000028B80000}"/>
    <cellStyle name="Percent 7 4 2 3 3" xfId="47082" xr:uid="{00000000-0005-0000-0000-000029B80000}"/>
    <cellStyle name="Percent 7 4 2 3 3 2" xfId="47083" xr:uid="{00000000-0005-0000-0000-00002AB80000}"/>
    <cellStyle name="Percent 7 4 2 3 3 2 2" xfId="47084" xr:uid="{00000000-0005-0000-0000-00002BB80000}"/>
    <cellStyle name="Percent 7 4 2 3 3 2 3" xfId="47085" xr:uid="{00000000-0005-0000-0000-00002CB80000}"/>
    <cellStyle name="Percent 7 4 2 3 3 2 4" xfId="47086" xr:uid="{00000000-0005-0000-0000-00002DB80000}"/>
    <cellStyle name="Percent 7 4 2 3 3 3" xfId="47087" xr:uid="{00000000-0005-0000-0000-00002EB80000}"/>
    <cellStyle name="Percent 7 4 2 3 3 3 2" xfId="47088" xr:uid="{00000000-0005-0000-0000-00002FB80000}"/>
    <cellStyle name="Percent 7 4 2 3 3 3 3" xfId="47089" xr:uid="{00000000-0005-0000-0000-000030B80000}"/>
    <cellStyle name="Percent 7 4 2 3 3 3 4" xfId="47090" xr:uid="{00000000-0005-0000-0000-000031B80000}"/>
    <cellStyle name="Percent 7 4 2 3 3 4" xfId="47091" xr:uid="{00000000-0005-0000-0000-000032B80000}"/>
    <cellStyle name="Percent 7 4 2 3 3 5" xfId="47092" xr:uid="{00000000-0005-0000-0000-000033B80000}"/>
    <cellStyle name="Percent 7 4 2 3 3 6" xfId="47093" xr:uid="{00000000-0005-0000-0000-000034B80000}"/>
    <cellStyle name="Percent 7 4 2 3 4" xfId="47094" xr:uid="{00000000-0005-0000-0000-000035B80000}"/>
    <cellStyle name="Percent 7 4 2 3 4 2" xfId="47095" xr:uid="{00000000-0005-0000-0000-000036B80000}"/>
    <cellStyle name="Percent 7 4 2 3 4 3" xfId="47096" xr:uid="{00000000-0005-0000-0000-000037B80000}"/>
    <cellStyle name="Percent 7 4 2 3 4 4" xfId="47097" xr:uid="{00000000-0005-0000-0000-000038B80000}"/>
    <cellStyle name="Percent 7 4 2 3 5" xfId="47098" xr:uid="{00000000-0005-0000-0000-000039B80000}"/>
    <cellStyle name="Percent 7 4 2 3 5 2" xfId="47099" xr:uid="{00000000-0005-0000-0000-00003AB80000}"/>
    <cellStyle name="Percent 7 4 2 3 5 3" xfId="47100" xr:uid="{00000000-0005-0000-0000-00003BB80000}"/>
    <cellStyle name="Percent 7 4 2 3 5 4" xfId="47101" xr:uid="{00000000-0005-0000-0000-00003CB80000}"/>
    <cellStyle name="Percent 7 4 2 3 6" xfId="47102" xr:uid="{00000000-0005-0000-0000-00003DB80000}"/>
    <cellStyle name="Percent 7 4 2 3 7" xfId="47103" xr:uid="{00000000-0005-0000-0000-00003EB80000}"/>
    <cellStyle name="Percent 7 4 2 3 8" xfId="47104" xr:uid="{00000000-0005-0000-0000-00003FB80000}"/>
    <cellStyle name="Percent 7 4 2 4" xfId="47105" xr:uid="{00000000-0005-0000-0000-000040B80000}"/>
    <cellStyle name="Percent 7 4 2 4 2" xfId="47106" xr:uid="{00000000-0005-0000-0000-000041B80000}"/>
    <cellStyle name="Percent 7 4 2 4 2 2" xfId="47107" xr:uid="{00000000-0005-0000-0000-000042B80000}"/>
    <cellStyle name="Percent 7 4 2 4 2 3" xfId="47108" xr:uid="{00000000-0005-0000-0000-000043B80000}"/>
    <cellStyle name="Percent 7 4 2 4 2 4" xfId="47109" xr:uid="{00000000-0005-0000-0000-000044B80000}"/>
    <cellStyle name="Percent 7 4 2 4 3" xfId="47110" xr:uid="{00000000-0005-0000-0000-000045B80000}"/>
    <cellStyle name="Percent 7 4 2 4 3 2" xfId="47111" xr:uid="{00000000-0005-0000-0000-000046B80000}"/>
    <cellStyle name="Percent 7 4 2 4 3 3" xfId="47112" xr:uid="{00000000-0005-0000-0000-000047B80000}"/>
    <cellStyle name="Percent 7 4 2 4 3 4" xfId="47113" xr:uid="{00000000-0005-0000-0000-000048B80000}"/>
    <cellStyle name="Percent 7 4 2 4 4" xfId="47114" xr:uid="{00000000-0005-0000-0000-000049B80000}"/>
    <cellStyle name="Percent 7 4 2 4 5" xfId="47115" xr:uid="{00000000-0005-0000-0000-00004AB80000}"/>
    <cellStyle name="Percent 7 4 2 4 6" xfId="47116" xr:uid="{00000000-0005-0000-0000-00004BB80000}"/>
    <cellStyle name="Percent 7 4 2 5" xfId="47117" xr:uid="{00000000-0005-0000-0000-00004CB80000}"/>
    <cellStyle name="Percent 7 4 2 5 2" xfId="47118" xr:uid="{00000000-0005-0000-0000-00004DB80000}"/>
    <cellStyle name="Percent 7 4 2 5 2 2" xfId="47119" xr:uid="{00000000-0005-0000-0000-00004EB80000}"/>
    <cellStyle name="Percent 7 4 2 5 2 3" xfId="47120" xr:uid="{00000000-0005-0000-0000-00004FB80000}"/>
    <cellStyle name="Percent 7 4 2 5 2 4" xfId="47121" xr:uid="{00000000-0005-0000-0000-000050B80000}"/>
    <cellStyle name="Percent 7 4 2 5 3" xfId="47122" xr:uid="{00000000-0005-0000-0000-000051B80000}"/>
    <cellStyle name="Percent 7 4 2 5 3 2" xfId="47123" xr:uid="{00000000-0005-0000-0000-000052B80000}"/>
    <cellStyle name="Percent 7 4 2 5 3 3" xfId="47124" xr:uid="{00000000-0005-0000-0000-000053B80000}"/>
    <cellStyle name="Percent 7 4 2 5 3 4" xfId="47125" xr:uid="{00000000-0005-0000-0000-000054B80000}"/>
    <cellStyle name="Percent 7 4 2 5 4" xfId="47126" xr:uid="{00000000-0005-0000-0000-000055B80000}"/>
    <cellStyle name="Percent 7 4 2 5 5" xfId="47127" xr:uid="{00000000-0005-0000-0000-000056B80000}"/>
    <cellStyle name="Percent 7 4 2 5 6" xfId="47128" xr:uid="{00000000-0005-0000-0000-000057B80000}"/>
    <cellStyle name="Percent 7 4 2 6" xfId="47129" xr:uid="{00000000-0005-0000-0000-000058B80000}"/>
    <cellStyle name="Percent 7 4 2 6 2" xfId="47130" xr:uid="{00000000-0005-0000-0000-000059B80000}"/>
    <cellStyle name="Percent 7 4 2 6 3" xfId="47131" xr:uid="{00000000-0005-0000-0000-00005AB80000}"/>
    <cellStyle name="Percent 7 4 2 6 4" xfId="47132" xr:uid="{00000000-0005-0000-0000-00005BB80000}"/>
    <cellStyle name="Percent 7 4 2 7" xfId="47133" xr:uid="{00000000-0005-0000-0000-00005CB80000}"/>
    <cellStyle name="Percent 7 4 2 7 2" xfId="47134" xr:uid="{00000000-0005-0000-0000-00005DB80000}"/>
    <cellStyle name="Percent 7 4 2 7 3" xfId="47135" xr:uid="{00000000-0005-0000-0000-00005EB80000}"/>
    <cellStyle name="Percent 7 4 2 7 4" xfId="47136" xr:uid="{00000000-0005-0000-0000-00005FB80000}"/>
    <cellStyle name="Percent 7 4 2 7 5" xfId="47137" xr:uid="{00000000-0005-0000-0000-000060B80000}"/>
    <cellStyle name="Percent 7 4 2 8" xfId="47138" xr:uid="{00000000-0005-0000-0000-000061B80000}"/>
    <cellStyle name="Percent 7 4 2 9" xfId="47139" xr:uid="{00000000-0005-0000-0000-000062B80000}"/>
    <cellStyle name="Percent 7 4 3" xfId="47140" xr:uid="{00000000-0005-0000-0000-000063B80000}"/>
    <cellStyle name="Percent 7 4 3 2" xfId="47141" xr:uid="{00000000-0005-0000-0000-000064B80000}"/>
    <cellStyle name="Percent 7 4 3 2 2" xfId="47142" xr:uid="{00000000-0005-0000-0000-000065B80000}"/>
    <cellStyle name="Percent 7 4 3 2 2 2" xfId="47143" xr:uid="{00000000-0005-0000-0000-000066B80000}"/>
    <cellStyle name="Percent 7 4 3 2 2 3" xfId="47144" xr:uid="{00000000-0005-0000-0000-000067B80000}"/>
    <cellStyle name="Percent 7 4 3 2 2 4" xfId="47145" xr:uid="{00000000-0005-0000-0000-000068B80000}"/>
    <cellStyle name="Percent 7 4 3 2 3" xfId="47146" xr:uid="{00000000-0005-0000-0000-000069B80000}"/>
    <cellStyle name="Percent 7 4 3 2 3 2" xfId="47147" xr:uid="{00000000-0005-0000-0000-00006AB80000}"/>
    <cellStyle name="Percent 7 4 3 2 3 3" xfId="47148" xr:uid="{00000000-0005-0000-0000-00006BB80000}"/>
    <cellStyle name="Percent 7 4 3 2 3 4" xfId="47149" xr:uid="{00000000-0005-0000-0000-00006CB80000}"/>
    <cellStyle name="Percent 7 4 3 2 4" xfId="47150" xr:uid="{00000000-0005-0000-0000-00006DB80000}"/>
    <cellStyle name="Percent 7 4 3 2 5" xfId="47151" xr:uid="{00000000-0005-0000-0000-00006EB80000}"/>
    <cellStyle name="Percent 7 4 3 2 6" xfId="47152" xr:uid="{00000000-0005-0000-0000-00006FB80000}"/>
    <cellStyle name="Percent 7 4 3 3" xfId="47153" xr:uid="{00000000-0005-0000-0000-000070B80000}"/>
    <cellStyle name="Percent 7 4 3 3 2" xfId="47154" xr:uid="{00000000-0005-0000-0000-000071B80000}"/>
    <cellStyle name="Percent 7 4 3 3 2 2" xfId="47155" xr:uid="{00000000-0005-0000-0000-000072B80000}"/>
    <cellStyle name="Percent 7 4 3 3 2 3" xfId="47156" xr:uid="{00000000-0005-0000-0000-000073B80000}"/>
    <cellStyle name="Percent 7 4 3 3 2 4" xfId="47157" xr:uid="{00000000-0005-0000-0000-000074B80000}"/>
    <cellStyle name="Percent 7 4 3 3 3" xfId="47158" xr:uid="{00000000-0005-0000-0000-000075B80000}"/>
    <cellStyle name="Percent 7 4 3 3 3 2" xfId="47159" xr:uid="{00000000-0005-0000-0000-000076B80000}"/>
    <cellStyle name="Percent 7 4 3 3 3 3" xfId="47160" xr:uid="{00000000-0005-0000-0000-000077B80000}"/>
    <cellStyle name="Percent 7 4 3 3 3 4" xfId="47161" xr:uid="{00000000-0005-0000-0000-000078B80000}"/>
    <cellStyle name="Percent 7 4 3 3 4" xfId="47162" xr:uid="{00000000-0005-0000-0000-000079B80000}"/>
    <cellStyle name="Percent 7 4 3 3 5" xfId="47163" xr:uid="{00000000-0005-0000-0000-00007AB80000}"/>
    <cellStyle name="Percent 7 4 3 3 6" xfId="47164" xr:uid="{00000000-0005-0000-0000-00007BB80000}"/>
    <cellStyle name="Percent 7 4 3 4" xfId="47165" xr:uid="{00000000-0005-0000-0000-00007CB80000}"/>
    <cellStyle name="Percent 7 4 3 4 2" xfId="47166" xr:uid="{00000000-0005-0000-0000-00007DB80000}"/>
    <cellStyle name="Percent 7 4 3 4 3" xfId="47167" xr:uid="{00000000-0005-0000-0000-00007EB80000}"/>
    <cellStyle name="Percent 7 4 3 4 4" xfId="47168" xr:uid="{00000000-0005-0000-0000-00007FB80000}"/>
    <cellStyle name="Percent 7 4 3 5" xfId="47169" xr:uid="{00000000-0005-0000-0000-000080B80000}"/>
    <cellStyle name="Percent 7 4 3 5 2" xfId="47170" xr:uid="{00000000-0005-0000-0000-000081B80000}"/>
    <cellStyle name="Percent 7 4 3 5 3" xfId="47171" xr:uid="{00000000-0005-0000-0000-000082B80000}"/>
    <cellStyle name="Percent 7 4 3 5 4" xfId="47172" xr:uid="{00000000-0005-0000-0000-000083B80000}"/>
    <cellStyle name="Percent 7 4 3 6" xfId="47173" xr:uid="{00000000-0005-0000-0000-000084B80000}"/>
    <cellStyle name="Percent 7 4 3 7" xfId="47174" xr:uid="{00000000-0005-0000-0000-000085B80000}"/>
    <cellStyle name="Percent 7 4 3 8" xfId="47175" xr:uid="{00000000-0005-0000-0000-000086B80000}"/>
    <cellStyle name="Percent 7 4 4" xfId="47176" xr:uid="{00000000-0005-0000-0000-000087B80000}"/>
    <cellStyle name="Percent 7 4 4 2" xfId="47177" xr:uid="{00000000-0005-0000-0000-000088B80000}"/>
    <cellStyle name="Percent 7 4 4 2 2" xfId="47178" xr:uid="{00000000-0005-0000-0000-000089B80000}"/>
    <cellStyle name="Percent 7 4 4 2 2 2" xfId="47179" xr:uid="{00000000-0005-0000-0000-00008AB80000}"/>
    <cellStyle name="Percent 7 4 4 2 2 3" xfId="47180" xr:uid="{00000000-0005-0000-0000-00008BB80000}"/>
    <cellStyle name="Percent 7 4 4 2 2 4" xfId="47181" xr:uid="{00000000-0005-0000-0000-00008CB80000}"/>
    <cellStyle name="Percent 7 4 4 2 3" xfId="47182" xr:uid="{00000000-0005-0000-0000-00008DB80000}"/>
    <cellStyle name="Percent 7 4 4 2 3 2" xfId="47183" xr:uid="{00000000-0005-0000-0000-00008EB80000}"/>
    <cellStyle name="Percent 7 4 4 2 3 3" xfId="47184" xr:uid="{00000000-0005-0000-0000-00008FB80000}"/>
    <cellStyle name="Percent 7 4 4 2 3 4" xfId="47185" xr:uid="{00000000-0005-0000-0000-000090B80000}"/>
    <cellStyle name="Percent 7 4 4 2 4" xfId="47186" xr:uid="{00000000-0005-0000-0000-000091B80000}"/>
    <cellStyle name="Percent 7 4 4 2 5" xfId="47187" xr:uid="{00000000-0005-0000-0000-000092B80000}"/>
    <cellStyle name="Percent 7 4 4 2 6" xfId="47188" xr:uid="{00000000-0005-0000-0000-000093B80000}"/>
    <cellStyle name="Percent 7 4 4 3" xfId="47189" xr:uid="{00000000-0005-0000-0000-000094B80000}"/>
    <cellStyle name="Percent 7 4 4 3 2" xfId="47190" xr:uid="{00000000-0005-0000-0000-000095B80000}"/>
    <cellStyle name="Percent 7 4 4 3 2 2" xfId="47191" xr:uid="{00000000-0005-0000-0000-000096B80000}"/>
    <cellStyle name="Percent 7 4 4 3 2 3" xfId="47192" xr:uid="{00000000-0005-0000-0000-000097B80000}"/>
    <cellStyle name="Percent 7 4 4 3 2 4" xfId="47193" xr:uid="{00000000-0005-0000-0000-000098B80000}"/>
    <cellStyle name="Percent 7 4 4 3 3" xfId="47194" xr:uid="{00000000-0005-0000-0000-000099B80000}"/>
    <cellStyle name="Percent 7 4 4 3 3 2" xfId="47195" xr:uid="{00000000-0005-0000-0000-00009AB80000}"/>
    <cellStyle name="Percent 7 4 4 3 3 3" xfId="47196" xr:uid="{00000000-0005-0000-0000-00009BB80000}"/>
    <cellStyle name="Percent 7 4 4 3 3 4" xfId="47197" xr:uid="{00000000-0005-0000-0000-00009CB80000}"/>
    <cellStyle name="Percent 7 4 4 3 4" xfId="47198" xr:uid="{00000000-0005-0000-0000-00009DB80000}"/>
    <cellStyle name="Percent 7 4 4 3 5" xfId="47199" xr:uid="{00000000-0005-0000-0000-00009EB80000}"/>
    <cellStyle name="Percent 7 4 4 3 6" xfId="47200" xr:uid="{00000000-0005-0000-0000-00009FB80000}"/>
    <cellStyle name="Percent 7 4 4 4" xfId="47201" xr:uid="{00000000-0005-0000-0000-0000A0B80000}"/>
    <cellStyle name="Percent 7 4 4 4 2" xfId="47202" xr:uid="{00000000-0005-0000-0000-0000A1B80000}"/>
    <cellStyle name="Percent 7 4 4 4 3" xfId="47203" xr:uid="{00000000-0005-0000-0000-0000A2B80000}"/>
    <cellStyle name="Percent 7 4 4 4 4" xfId="47204" xr:uid="{00000000-0005-0000-0000-0000A3B80000}"/>
    <cellStyle name="Percent 7 4 4 5" xfId="47205" xr:uid="{00000000-0005-0000-0000-0000A4B80000}"/>
    <cellStyle name="Percent 7 4 4 5 2" xfId="47206" xr:uid="{00000000-0005-0000-0000-0000A5B80000}"/>
    <cellStyle name="Percent 7 4 4 5 3" xfId="47207" xr:uid="{00000000-0005-0000-0000-0000A6B80000}"/>
    <cellStyle name="Percent 7 4 4 5 4" xfId="47208" xr:uid="{00000000-0005-0000-0000-0000A7B80000}"/>
    <cellStyle name="Percent 7 4 4 6" xfId="47209" xr:uid="{00000000-0005-0000-0000-0000A8B80000}"/>
    <cellStyle name="Percent 7 4 4 7" xfId="47210" xr:uid="{00000000-0005-0000-0000-0000A9B80000}"/>
    <cellStyle name="Percent 7 4 4 8" xfId="47211" xr:uid="{00000000-0005-0000-0000-0000AAB80000}"/>
    <cellStyle name="Percent 7 4 5" xfId="47212" xr:uid="{00000000-0005-0000-0000-0000ABB80000}"/>
    <cellStyle name="Percent 7 4 5 2" xfId="47213" xr:uid="{00000000-0005-0000-0000-0000ACB80000}"/>
    <cellStyle name="Percent 7 4 5 2 2" xfId="47214" xr:uid="{00000000-0005-0000-0000-0000ADB80000}"/>
    <cellStyle name="Percent 7 4 5 2 2 2" xfId="47215" xr:uid="{00000000-0005-0000-0000-0000AEB80000}"/>
    <cellStyle name="Percent 7 4 5 2 2 3" xfId="47216" xr:uid="{00000000-0005-0000-0000-0000AFB80000}"/>
    <cellStyle name="Percent 7 4 5 2 2 4" xfId="47217" xr:uid="{00000000-0005-0000-0000-0000B0B80000}"/>
    <cellStyle name="Percent 7 4 5 2 3" xfId="47218" xr:uid="{00000000-0005-0000-0000-0000B1B80000}"/>
    <cellStyle name="Percent 7 4 5 2 3 2" xfId="47219" xr:uid="{00000000-0005-0000-0000-0000B2B80000}"/>
    <cellStyle name="Percent 7 4 5 2 3 3" xfId="47220" xr:uid="{00000000-0005-0000-0000-0000B3B80000}"/>
    <cellStyle name="Percent 7 4 5 2 3 4" xfId="47221" xr:uid="{00000000-0005-0000-0000-0000B4B80000}"/>
    <cellStyle name="Percent 7 4 5 2 4" xfId="47222" xr:uid="{00000000-0005-0000-0000-0000B5B80000}"/>
    <cellStyle name="Percent 7 4 5 2 5" xfId="47223" xr:uid="{00000000-0005-0000-0000-0000B6B80000}"/>
    <cellStyle name="Percent 7 4 5 2 6" xfId="47224" xr:uid="{00000000-0005-0000-0000-0000B7B80000}"/>
    <cellStyle name="Percent 7 4 5 3" xfId="47225" xr:uid="{00000000-0005-0000-0000-0000B8B80000}"/>
    <cellStyle name="Percent 7 4 5 3 2" xfId="47226" xr:uid="{00000000-0005-0000-0000-0000B9B80000}"/>
    <cellStyle name="Percent 7 4 5 3 2 2" xfId="47227" xr:uid="{00000000-0005-0000-0000-0000BAB80000}"/>
    <cellStyle name="Percent 7 4 5 3 2 3" xfId="47228" xr:uid="{00000000-0005-0000-0000-0000BBB80000}"/>
    <cellStyle name="Percent 7 4 5 3 2 4" xfId="47229" xr:uid="{00000000-0005-0000-0000-0000BCB80000}"/>
    <cellStyle name="Percent 7 4 5 3 3" xfId="47230" xr:uid="{00000000-0005-0000-0000-0000BDB80000}"/>
    <cellStyle name="Percent 7 4 5 3 3 2" xfId="47231" xr:uid="{00000000-0005-0000-0000-0000BEB80000}"/>
    <cellStyle name="Percent 7 4 5 3 3 3" xfId="47232" xr:uid="{00000000-0005-0000-0000-0000BFB80000}"/>
    <cellStyle name="Percent 7 4 5 3 3 4" xfId="47233" xr:uid="{00000000-0005-0000-0000-0000C0B80000}"/>
    <cellStyle name="Percent 7 4 5 3 4" xfId="47234" xr:uid="{00000000-0005-0000-0000-0000C1B80000}"/>
    <cellStyle name="Percent 7 4 5 3 5" xfId="47235" xr:uid="{00000000-0005-0000-0000-0000C2B80000}"/>
    <cellStyle name="Percent 7 4 5 3 6" xfId="47236" xr:uid="{00000000-0005-0000-0000-0000C3B80000}"/>
    <cellStyle name="Percent 7 4 5 4" xfId="47237" xr:uid="{00000000-0005-0000-0000-0000C4B80000}"/>
    <cellStyle name="Percent 7 4 5 4 2" xfId="47238" xr:uid="{00000000-0005-0000-0000-0000C5B80000}"/>
    <cellStyle name="Percent 7 4 5 4 3" xfId="47239" xr:uid="{00000000-0005-0000-0000-0000C6B80000}"/>
    <cellStyle name="Percent 7 4 5 4 4" xfId="47240" xr:uid="{00000000-0005-0000-0000-0000C7B80000}"/>
    <cellStyle name="Percent 7 4 5 5" xfId="47241" xr:uid="{00000000-0005-0000-0000-0000C8B80000}"/>
    <cellStyle name="Percent 7 4 5 5 2" xfId="47242" xr:uid="{00000000-0005-0000-0000-0000C9B80000}"/>
    <cellStyle name="Percent 7 4 5 5 3" xfId="47243" xr:uid="{00000000-0005-0000-0000-0000CAB80000}"/>
    <cellStyle name="Percent 7 4 5 5 4" xfId="47244" xr:uid="{00000000-0005-0000-0000-0000CBB80000}"/>
    <cellStyle name="Percent 7 4 5 6" xfId="47245" xr:uid="{00000000-0005-0000-0000-0000CCB80000}"/>
    <cellStyle name="Percent 7 4 5 7" xfId="47246" xr:uid="{00000000-0005-0000-0000-0000CDB80000}"/>
    <cellStyle name="Percent 7 4 5 8" xfId="47247" xr:uid="{00000000-0005-0000-0000-0000CEB80000}"/>
    <cellStyle name="Percent 7 4 6" xfId="47248" xr:uid="{00000000-0005-0000-0000-0000CFB80000}"/>
    <cellStyle name="Percent 7 4 6 2" xfId="47249" xr:uid="{00000000-0005-0000-0000-0000D0B80000}"/>
    <cellStyle name="Percent 7 4 6 2 2" xfId="47250" xr:uid="{00000000-0005-0000-0000-0000D1B80000}"/>
    <cellStyle name="Percent 7 4 6 2 3" xfId="47251" xr:uid="{00000000-0005-0000-0000-0000D2B80000}"/>
    <cellStyle name="Percent 7 4 6 2 4" xfId="47252" xr:uid="{00000000-0005-0000-0000-0000D3B80000}"/>
    <cellStyle name="Percent 7 4 6 3" xfId="47253" xr:uid="{00000000-0005-0000-0000-0000D4B80000}"/>
    <cellStyle name="Percent 7 4 6 3 2" xfId="47254" xr:uid="{00000000-0005-0000-0000-0000D5B80000}"/>
    <cellStyle name="Percent 7 4 6 3 3" xfId="47255" xr:uid="{00000000-0005-0000-0000-0000D6B80000}"/>
    <cellStyle name="Percent 7 4 6 3 4" xfId="47256" xr:uid="{00000000-0005-0000-0000-0000D7B80000}"/>
    <cellStyle name="Percent 7 4 6 4" xfId="47257" xr:uid="{00000000-0005-0000-0000-0000D8B80000}"/>
    <cellStyle name="Percent 7 4 6 5" xfId="47258" xr:uid="{00000000-0005-0000-0000-0000D9B80000}"/>
    <cellStyle name="Percent 7 4 6 6" xfId="47259" xr:uid="{00000000-0005-0000-0000-0000DAB80000}"/>
    <cellStyle name="Percent 7 4 7" xfId="47260" xr:uid="{00000000-0005-0000-0000-0000DBB80000}"/>
    <cellStyle name="Percent 7 4 7 2" xfId="47261" xr:uid="{00000000-0005-0000-0000-0000DCB80000}"/>
    <cellStyle name="Percent 7 4 7 2 2" xfId="47262" xr:uid="{00000000-0005-0000-0000-0000DDB80000}"/>
    <cellStyle name="Percent 7 4 7 2 3" xfId="47263" xr:uid="{00000000-0005-0000-0000-0000DEB80000}"/>
    <cellStyle name="Percent 7 4 7 2 4" xfId="47264" xr:uid="{00000000-0005-0000-0000-0000DFB80000}"/>
    <cellStyle name="Percent 7 4 7 3" xfId="47265" xr:uid="{00000000-0005-0000-0000-0000E0B80000}"/>
    <cellStyle name="Percent 7 4 7 3 2" xfId="47266" xr:uid="{00000000-0005-0000-0000-0000E1B80000}"/>
    <cellStyle name="Percent 7 4 7 3 3" xfId="47267" xr:uid="{00000000-0005-0000-0000-0000E2B80000}"/>
    <cellStyle name="Percent 7 4 7 3 4" xfId="47268" xr:uid="{00000000-0005-0000-0000-0000E3B80000}"/>
    <cellStyle name="Percent 7 4 7 4" xfId="47269" xr:uid="{00000000-0005-0000-0000-0000E4B80000}"/>
    <cellStyle name="Percent 7 4 7 5" xfId="47270" xr:uid="{00000000-0005-0000-0000-0000E5B80000}"/>
    <cellStyle name="Percent 7 4 7 6" xfId="47271" xr:uid="{00000000-0005-0000-0000-0000E6B80000}"/>
    <cellStyle name="Percent 7 4 8" xfId="47272" xr:uid="{00000000-0005-0000-0000-0000E7B80000}"/>
    <cellStyle name="Percent 7 4 8 2" xfId="47273" xr:uid="{00000000-0005-0000-0000-0000E8B80000}"/>
    <cellStyle name="Percent 7 4 8 3" xfId="47274" xr:uid="{00000000-0005-0000-0000-0000E9B80000}"/>
    <cellStyle name="Percent 7 4 8 4" xfId="47275" xr:uid="{00000000-0005-0000-0000-0000EAB80000}"/>
    <cellStyle name="Percent 7 4 9" xfId="47276" xr:uid="{00000000-0005-0000-0000-0000EBB80000}"/>
    <cellStyle name="Percent 7 4 9 2" xfId="47277" xr:uid="{00000000-0005-0000-0000-0000ECB80000}"/>
    <cellStyle name="Percent 7 4 9 3" xfId="47278" xr:uid="{00000000-0005-0000-0000-0000EDB80000}"/>
    <cellStyle name="Percent 7 4 9 4" xfId="47279" xr:uid="{00000000-0005-0000-0000-0000EEB80000}"/>
    <cellStyle name="Percent 7 4 9 5" xfId="47280" xr:uid="{00000000-0005-0000-0000-0000EFB80000}"/>
    <cellStyle name="Percent 7 5" xfId="47281" xr:uid="{00000000-0005-0000-0000-0000F0B80000}"/>
    <cellStyle name="Percent 7 5 10" xfId="47282" xr:uid="{00000000-0005-0000-0000-0000F1B80000}"/>
    <cellStyle name="Percent 7 5 2" xfId="47283" xr:uid="{00000000-0005-0000-0000-0000F2B80000}"/>
    <cellStyle name="Percent 7 5 2 2" xfId="47284" xr:uid="{00000000-0005-0000-0000-0000F3B80000}"/>
    <cellStyle name="Percent 7 5 2 2 2" xfId="47285" xr:uid="{00000000-0005-0000-0000-0000F4B80000}"/>
    <cellStyle name="Percent 7 5 2 2 2 2" xfId="47286" xr:uid="{00000000-0005-0000-0000-0000F5B80000}"/>
    <cellStyle name="Percent 7 5 2 2 2 3" xfId="47287" xr:uid="{00000000-0005-0000-0000-0000F6B80000}"/>
    <cellStyle name="Percent 7 5 2 2 2 4" xfId="47288" xr:uid="{00000000-0005-0000-0000-0000F7B80000}"/>
    <cellStyle name="Percent 7 5 2 2 3" xfId="47289" xr:uid="{00000000-0005-0000-0000-0000F8B80000}"/>
    <cellStyle name="Percent 7 5 2 2 3 2" xfId="47290" xr:uid="{00000000-0005-0000-0000-0000F9B80000}"/>
    <cellStyle name="Percent 7 5 2 2 3 3" xfId="47291" xr:uid="{00000000-0005-0000-0000-0000FAB80000}"/>
    <cellStyle name="Percent 7 5 2 2 3 4" xfId="47292" xr:uid="{00000000-0005-0000-0000-0000FBB80000}"/>
    <cellStyle name="Percent 7 5 2 2 4" xfId="47293" xr:uid="{00000000-0005-0000-0000-0000FCB80000}"/>
    <cellStyle name="Percent 7 5 2 2 5" xfId="47294" xr:uid="{00000000-0005-0000-0000-0000FDB80000}"/>
    <cellStyle name="Percent 7 5 2 2 6" xfId="47295" xr:uid="{00000000-0005-0000-0000-0000FEB80000}"/>
    <cellStyle name="Percent 7 5 2 3" xfId="47296" xr:uid="{00000000-0005-0000-0000-0000FFB80000}"/>
    <cellStyle name="Percent 7 5 2 3 2" xfId="47297" xr:uid="{00000000-0005-0000-0000-000000B90000}"/>
    <cellStyle name="Percent 7 5 2 3 2 2" xfId="47298" xr:uid="{00000000-0005-0000-0000-000001B90000}"/>
    <cellStyle name="Percent 7 5 2 3 2 3" xfId="47299" xr:uid="{00000000-0005-0000-0000-000002B90000}"/>
    <cellStyle name="Percent 7 5 2 3 2 4" xfId="47300" xr:uid="{00000000-0005-0000-0000-000003B90000}"/>
    <cellStyle name="Percent 7 5 2 3 3" xfId="47301" xr:uid="{00000000-0005-0000-0000-000004B90000}"/>
    <cellStyle name="Percent 7 5 2 3 3 2" xfId="47302" xr:uid="{00000000-0005-0000-0000-000005B90000}"/>
    <cellStyle name="Percent 7 5 2 3 3 3" xfId="47303" xr:uid="{00000000-0005-0000-0000-000006B90000}"/>
    <cellStyle name="Percent 7 5 2 3 3 4" xfId="47304" xr:uid="{00000000-0005-0000-0000-000007B90000}"/>
    <cellStyle name="Percent 7 5 2 3 4" xfId="47305" xr:uid="{00000000-0005-0000-0000-000008B90000}"/>
    <cellStyle name="Percent 7 5 2 3 5" xfId="47306" xr:uid="{00000000-0005-0000-0000-000009B90000}"/>
    <cellStyle name="Percent 7 5 2 3 6" xfId="47307" xr:uid="{00000000-0005-0000-0000-00000AB90000}"/>
    <cellStyle name="Percent 7 5 2 4" xfId="47308" xr:uid="{00000000-0005-0000-0000-00000BB90000}"/>
    <cellStyle name="Percent 7 5 2 4 2" xfId="47309" xr:uid="{00000000-0005-0000-0000-00000CB90000}"/>
    <cellStyle name="Percent 7 5 2 4 3" xfId="47310" xr:uid="{00000000-0005-0000-0000-00000DB90000}"/>
    <cellStyle name="Percent 7 5 2 4 4" xfId="47311" xr:uid="{00000000-0005-0000-0000-00000EB90000}"/>
    <cellStyle name="Percent 7 5 2 5" xfId="47312" xr:uid="{00000000-0005-0000-0000-00000FB90000}"/>
    <cellStyle name="Percent 7 5 2 5 2" xfId="47313" xr:uid="{00000000-0005-0000-0000-000010B90000}"/>
    <cellStyle name="Percent 7 5 2 5 3" xfId="47314" xr:uid="{00000000-0005-0000-0000-000011B90000}"/>
    <cellStyle name="Percent 7 5 2 5 4" xfId="47315" xr:uid="{00000000-0005-0000-0000-000012B90000}"/>
    <cellStyle name="Percent 7 5 2 5 5" xfId="47316" xr:uid="{00000000-0005-0000-0000-000013B90000}"/>
    <cellStyle name="Percent 7 5 2 6" xfId="47317" xr:uid="{00000000-0005-0000-0000-000014B90000}"/>
    <cellStyle name="Percent 7 5 2 7" xfId="47318" xr:uid="{00000000-0005-0000-0000-000015B90000}"/>
    <cellStyle name="Percent 7 5 2 8" xfId="47319" xr:uid="{00000000-0005-0000-0000-000016B90000}"/>
    <cellStyle name="Percent 7 5 3" xfId="47320" xr:uid="{00000000-0005-0000-0000-000017B90000}"/>
    <cellStyle name="Percent 7 5 3 2" xfId="47321" xr:uid="{00000000-0005-0000-0000-000018B90000}"/>
    <cellStyle name="Percent 7 5 3 2 2" xfId="47322" xr:uid="{00000000-0005-0000-0000-000019B90000}"/>
    <cellStyle name="Percent 7 5 3 2 2 2" xfId="47323" xr:uid="{00000000-0005-0000-0000-00001AB90000}"/>
    <cellStyle name="Percent 7 5 3 2 2 3" xfId="47324" xr:uid="{00000000-0005-0000-0000-00001BB90000}"/>
    <cellStyle name="Percent 7 5 3 2 2 4" xfId="47325" xr:uid="{00000000-0005-0000-0000-00001CB90000}"/>
    <cellStyle name="Percent 7 5 3 2 3" xfId="47326" xr:uid="{00000000-0005-0000-0000-00001DB90000}"/>
    <cellStyle name="Percent 7 5 3 2 3 2" xfId="47327" xr:uid="{00000000-0005-0000-0000-00001EB90000}"/>
    <cellStyle name="Percent 7 5 3 2 3 3" xfId="47328" xr:uid="{00000000-0005-0000-0000-00001FB90000}"/>
    <cellStyle name="Percent 7 5 3 2 3 4" xfId="47329" xr:uid="{00000000-0005-0000-0000-000020B90000}"/>
    <cellStyle name="Percent 7 5 3 2 4" xfId="47330" xr:uid="{00000000-0005-0000-0000-000021B90000}"/>
    <cellStyle name="Percent 7 5 3 2 5" xfId="47331" xr:uid="{00000000-0005-0000-0000-000022B90000}"/>
    <cellStyle name="Percent 7 5 3 2 6" xfId="47332" xr:uid="{00000000-0005-0000-0000-000023B90000}"/>
    <cellStyle name="Percent 7 5 3 3" xfId="47333" xr:uid="{00000000-0005-0000-0000-000024B90000}"/>
    <cellStyle name="Percent 7 5 3 3 2" xfId="47334" xr:uid="{00000000-0005-0000-0000-000025B90000}"/>
    <cellStyle name="Percent 7 5 3 3 2 2" xfId="47335" xr:uid="{00000000-0005-0000-0000-000026B90000}"/>
    <cellStyle name="Percent 7 5 3 3 2 3" xfId="47336" xr:uid="{00000000-0005-0000-0000-000027B90000}"/>
    <cellStyle name="Percent 7 5 3 3 2 4" xfId="47337" xr:uid="{00000000-0005-0000-0000-000028B90000}"/>
    <cellStyle name="Percent 7 5 3 3 3" xfId="47338" xr:uid="{00000000-0005-0000-0000-000029B90000}"/>
    <cellStyle name="Percent 7 5 3 3 3 2" xfId="47339" xr:uid="{00000000-0005-0000-0000-00002AB90000}"/>
    <cellStyle name="Percent 7 5 3 3 3 3" xfId="47340" xr:uid="{00000000-0005-0000-0000-00002BB90000}"/>
    <cellStyle name="Percent 7 5 3 3 3 4" xfId="47341" xr:uid="{00000000-0005-0000-0000-00002CB90000}"/>
    <cellStyle name="Percent 7 5 3 3 4" xfId="47342" xr:uid="{00000000-0005-0000-0000-00002DB90000}"/>
    <cellStyle name="Percent 7 5 3 3 5" xfId="47343" xr:uid="{00000000-0005-0000-0000-00002EB90000}"/>
    <cellStyle name="Percent 7 5 3 3 6" xfId="47344" xr:uid="{00000000-0005-0000-0000-00002FB90000}"/>
    <cellStyle name="Percent 7 5 3 4" xfId="47345" xr:uid="{00000000-0005-0000-0000-000030B90000}"/>
    <cellStyle name="Percent 7 5 3 4 2" xfId="47346" xr:uid="{00000000-0005-0000-0000-000031B90000}"/>
    <cellStyle name="Percent 7 5 3 4 3" xfId="47347" xr:uid="{00000000-0005-0000-0000-000032B90000}"/>
    <cellStyle name="Percent 7 5 3 4 4" xfId="47348" xr:uid="{00000000-0005-0000-0000-000033B90000}"/>
    <cellStyle name="Percent 7 5 3 5" xfId="47349" xr:uid="{00000000-0005-0000-0000-000034B90000}"/>
    <cellStyle name="Percent 7 5 3 5 2" xfId="47350" xr:uid="{00000000-0005-0000-0000-000035B90000}"/>
    <cellStyle name="Percent 7 5 3 5 3" xfId="47351" xr:uid="{00000000-0005-0000-0000-000036B90000}"/>
    <cellStyle name="Percent 7 5 3 5 4" xfId="47352" xr:uid="{00000000-0005-0000-0000-000037B90000}"/>
    <cellStyle name="Percent 7 5 3 6" xfId="47353" xr:uid="{00000000-0005-0000-0000-000038B90000}"/>
    <cellStyle name="Percent 7 5 3 7" xfId="47354" xr:uid="{00000000-0005-0000-0000-000039B90000}"/>
    <cellStyle name="Percent 7 5 3 8" xfId="47355" xr:uid="{00000000-0005-0000-0000-00003AB90000}"/>
    <cellStyle name="Percent 7 5 4" xfId="47356" xr:uid="{00000000-0005-0000-0000-00003BB90000}"/>
    <cellStyle name="Percent 7 5 4 2" xfId="47357" xr:uid="{00000000-0005-0000-0000-00003CB90000}"/>
    <cellStyle name="Percent 7 5 4 2 2" xfId="47358" xr:uid="{00000000-0005-0000-0000-00003DB90000}"/>
    <cellStyle name="Percent 7 5 4 2 3" xfId="47359" xr:uid="{00000000-0005-0000-0000-00003EB90000}"/>
    <cellStyle name="Percent 7 5 4 2 4" xfId="47360" xr:uid="{00000000-0005-0000-0000-00003FB90000}"/>
    <cellStyle name="Percent 7 5 4 3" xfId="47361" xr:uid="{00000000-0005-0000-0000-000040B90000}"/>
    <cellStyle name="Percent 7 5 4 3 2" xfId="47362" xr:uid="{00000000-0005-0000-0000-000041B90000}"/>
    <cellStyle name="Percent 7 5 4 3 3" xfId="47363" xr:uid="{00000000-0005-0000-0000-000042B90000}"/>
    <cellStyle name="Percent 7 5 4 3 4" xfId="47364" xr:uid="{00000000-0005-0000-0000-000043B90000}"/>
    <cellStyle name="Percent 7 5 4 4" xfId="47365" xr:uid="{00000000-0005-0000-0000-000044B90000}"/>
    <cellStyle name="Percent 7 5 4 5" xfId="47366" xr:uid="{00000000-0005-0000-0000-000045B90000}"/>
    <cellStyle name="Percent 7 5 4 6" xfId="47367" xr:uid="{00000000-0005-0000-0000-000046B90000}"/>
    <cellStyle name="Percent 7 5 5" xfId="47368" xr:uid="{00000000-0005-0000-0000-000047B90000}"/>
    <cellStyle name="Percent 7 5 5 2" xfId="47369" xr:uid="{00000000-0005-0000-0000-000048B90000}"/>
    <cellStyle name="Percent 7 5 5 2 2" xfId="47370" xr:uid="{00000000-0005-0000-0000-000049B90000}"/>
    <cellStyle name="Percent 7 5 5 2 3" xfId="47371" xr:uid="{00000000-0005-0000-0000-00004AB90000}"/>
    <cellStyle name="Percent 7 5 5 2 4" xfId="47372" xr:uid="{00000000-0005-0000-0000-00004BB90000}"/>
    <cellStyle name="Percent 7 5 5 3" xfId="47373" xr:uid="{00000000-0005-0000-0000-00004CB90000}"/>
    <cellStyle name="Percent 7 5 5 3 2" xfId="47374" xr:uid="{00000000-0005-0000-0000-00004DB90000}"/>
    <cellStyle name="Percent 7 5 5 3 3" xfId="47375" xr:uid="{00000000-0005-0000-0000-00004EB90000}"/>
    <cellStyle name="Percent 7 5 5 3 4" xfId="47376" xr:uid="{00000000-0005-0000-0000-00004FB90000}"/>
    <cellStyle name="Percent 7 5 5 4" xfId="47377" xr:uid="{00000000-0005-0000-0000-000050B90000}"/>
    <cellStyle name="Percent 7 5 5 5" xfId="47378" xr:uid="{00000000-0005-0000-0000-000051B90000}"/>
    <cellStyle name="Percent 7 5 5 6" xfId="47379" xr:uid="{00000000-0005-0000-0000-000052B90000}"/>
    <cellStyle name="Percent 7 5 6" xfId="47380" xr:uid="{00000000-0005-0000-0000-000053B90000}"/>
    <cellStyle name="Percent 7 5 6 2" xfId="47381" xr:uid="{00000000-0005-0000-0000-000054B90000}"/>
    <cellStyle name="Percent 7 5 6 3" xfId="47382" xr:uid="{00000000-0005-0000-0000-000055B90000}"/>
    <cellStyle name="Percent 7 5 6 4" xfId="47383" xr:uid="{00000000-0005-0000-0000-000056B90000}"/>
    <cellStyle name="Percent 7 5 7" xfId="47384" xr:uid="{00000000-0005-0000-0000-000057B90000}"/>
    <cellStyle name="Percent 7 5 7 2" xfId="47385" xr:uid="{00000000-0005-0000-0000-000058B90000}"/>
    <cellStyle name="Percent 7 5 7 3" xfId="47386" xr:uid="{00000000-0005-0000-0000-000059B90000}"/>
    <cellStyle name="Percent 7 5 7 4" xfId="47387" xr:uid="{00000000-0005-0000-0000-00005AB90000}"/>
    <cellStyle name="Percent 7 5 7 5" xfId="47388" xr:uid="{00000000-0005-0000-0000-00005BB90000}"/>
    <cellStyle name="Percent 7 5 8" xfId="47389" xr:uid="{00000000-0005-0000-0000-00005CB90000}"/>
    <cellStyle name="Percent 7 5 9" xfId="47390" xr:uid="{00000000-0005-0000-0000-00005DB90000}"/>
    <cellStyle name="Percent 7 6" xfId="47391" xr:uid="{00000000-0005-0000-0000-00005EB90000}"/>
    <cellStyle name="Percent 7 6 2" xfId="47392" xr:uid="{00000000-0005-0000-0000-00005FB90000}"/>
    <cellStyle name="Percent 7 6 2 2" xfId="47393" xr:uid="{00000000-0005-0000-0000-000060B90000}"/>
    <cellStyle name="Percent 7 6 2 2 2" xfId="47394" xr:uid="{00000000-0005-0000-0000-000061B90000}"/>
    <cellStyle name="Percent 7 6 2 2 3" xfId="47395" xr:uid="{00000000-0005-0000-0000-000062B90000}"/>
    <cellStyle name="Percent 7 6 2 2 4" xfId="47396" xr:uid="{00000000-0005-0000-0000-000063B90000}"/>
    <cellStyle name="Percent 7 6 2 3" xfId="47397" xr:uid="{00000000-0005-0000-0000-000064B90000}"/>
    <cellStyle name="Percent 7 6 2 3 2" xfId="47398" xr:uid="{00000000-0005-0000-0000-000065B90000}"/>
    <cellStyle name="Percent 7 6 2 3 3" xfId="47399" xr:uid="{00000000-0005-0000-0000-000066B90000}"/>
    <cellStyle name="Percent 7 6 2 3 4" xfId="47400" xr:uid="{00000000-0005-0000-0000-000067B90000}"/>
    <cellStyle name="Percent 7 6 2 4" xfId="47401" xr:uid="{00000000-0005-0000-0000-000068B90000}"/>
    <cellStyle name="Percent 7 6 2 5" xfId="47402" xr:uid="{00000000-0005-0000-0000-000069B90000}"/>
    <cellStyle name="Percent 7 6 2 6" xfId="47403" xr:uid="{00000000-0005-0000-0000-00006AB90000}"/>
    <cellStyle name="Percent 7 6 3" xfId="47404" xr:uid="{00000000-0005-0000-0000-00006BB90000}"/>
    <cellStyle name="Percent 7 6 3 2" xfId="47405" xr:uid="{00000000-0005-0000-0000-00006CB90000}"/>
    <cellStyle name="Percent 7 6 3 2 2" xfId="47406" xr:uid="{00000000-0005-0000-0000-00006DB90000}"/>
    <cellStyle name="Percent 7 6 3 2 3" xfId="47407" xr:uid="{00000000-0005-0000-0000-00006EB90000}"/>
    <cellStyle name="Percent 7 6 3 2 4" xfId="47408" xr:uid="{00000000-0005-0000-0000-00006FB90000}"/>
    <cellStyle name="Percent 7 6 3 3" xfId="47409" xr:uid="{00000000-0005-0000-0000-000070B90000}"/>
    <cellStyle name="Percent 7 6 3 3 2" xfId="47410" xr:uid="{00000000-0005-0000-0000-000071B90000}"/>
    <cellStyle name="Percent 7 6 3 3 3" xfId="47411" xr:uid="{00000000-0005-0000-0000-000072B90000}"/>
    <cellStyle name="Percent 7 6 3 3 4" xfId="47412" xr:uid="{00000000-0005-0000-0000-000073B90000}"/>
    <cellStyle name="Percent 7 6 3 4" xfId="47413" xr:uid="{00000000-0005-0000-0000-000074B90000}"/>
    <cellStyle name="Percent 7 6 3 5" xfId="47414" xr:uid="{00000000-0005-0000-0000-000075B90000}"/>
    <cellStyle name="Percent 7 6 3 6" xfId="47415" xr:uid="{00000000-0005-0000-0000-000076B90000}"/>
    <cellStyle name="Percent 7 6 4" xfId="47416" xr:uid="{00000000-0005-0000-0000-000077B90000}"/>
    <cellStyle name="Percent 7 6 4 2" xfId="47417" xr:uid="{00000000-0005-0000-0000-000078B90000}"/>
    <cellStyle name="Percent 7 6 4 3" xfId="47418" xr:uid="{00000000-0005-0000-0000-000079B90000}"/>
    <cellStyle name="Percent 7 6 4 4" xfId="47419" xr:uid="{00000000-0005-0000-0000-00007AB90000}"/>
    <cellStyle name="Percent 7 6 5" xfId="47420" xr:uid="{00000000-0005-0000-0000-00007BB90000}"/>
    <cellStyle name="Percent 7 6 5 2" xfId="47421" xr:uid="{00000000-0005-0000-0000-00007CB90000}"/>
    <cellStyle name="Percent 7 6 5 3" xfId="47422" xr:uid="{00000000-0005-0000-0000-00007DB90000}"/>
    <cellStyle name="Percent 7 6 5 4" xfId="47423" xr:uid="{00000000-0005-0000-0000-00007EB90000}"/>
    <cellStyle name="Percent 7 6 6" xfId="47424" xr:uid="{00000000-0005-0000-0000-00007FB90000}"/>
    <cellStyle name="Percent 7 6 7" xfId="47425" xr:uid="{00000000-0005-0000-0000-000080B90000}"/>
    <cellStyle name="Percent 7 6 8" xfId="47426" xr:uid="{00000000-0005-0000-0000-000081B90000}"/>
    <cellStyle name="Percent 7 7" xfId="47427" xr:uid="{00000000-0005-0000-0000-000082B90000}"/>
    <cellStyle name="Percent 7 7 2" xfId="47428" xr:uid="{00000000-0005-0000-0000-000083B90000}"/>
    <cellStyle name="Percent 7 7 2 2" xfId="47429" xr:uid="{00000000-0005-0000-0000-000084B90000}"/>
    <cellStyle name="Percent 7 7 2 2 2" xfId="47430" xr:uid="{00000000-0005-0000-0000-000085B90000}"/>
    <cellStyle name="Percent 7 7 2 2 3" xfId="47431" xr:uid="{00000000-0005-0000-0000-000086B90000}"/>
    <cellStyle name="Percent 7 7 2 2 4" xfId="47432" xr:uid="{00000000-0005-0000-0000-000087B90000}"/>
    <cellStyle name="Percent 7 7 2 3" xfId="47433" xr:uid="{00000000-0005-0000-0000-000088B90000}"/>
    <cellStyle name="Percent 7 7 2 3 2" xfId="47434" xr:uid="{00000000-0005-0000-0000-000089B90000}"/>
    <cellStyle name="Percent 7 7 2 3 3" xfId="47435" xr:uid="{00000000-0005-0000-0000-00008AB90000}"/>
    <cellStyle name="Percent 7 7 2 3 4" xfId="47436" xr:uid="{00000000-0005-0000-0000-00008BB90000}"/>
    <cellStyle name="Percent 7 7 2 4" xfId="47437" xr:uid="{00000000-0005-0000-0000-00008CB90000}"/>
    <cellStyle name="Percent 7 7 2 5" xfId="47438" xr:uid="{00000000-0005-0000-0000-00008DB90000}"/>
    <cellStyle name="Percent 7 7 2 6" xfId="47439" xr:uid="{00000000-0005-0000-0000-00008EB90000}"/>
    <cellStyle name="Percent 7 7 3" xfId="47440" xr:uid="{00000000-0005-0000-0000-00008FB90000}"/>
    <cellStyle name="Percent 7 7 3 2" xfId="47441" xr:uid="{00000000-0005-0000-0000-000090B90000}"/>
    <cellStyle name="Percent 7 7 3 2 2" xfId="47442" xr:uid="{00000000-0005-0000-0000-000091B90000}"/>
    <cellStyle name="Percent 7 7 3 2 3" xfId="47443" xr:uid="{00000000-0005-0000-0000-000092B90000}"/>
    <cellStyle name="Percent 7 7 3 2 4" xfId="47444" xr:uid="{00000000-0005-0000-0000-000093B90000}"/>
    <cellStyle name="Percent 7 7 3 3" xfId="47445" xr:uid="{00000000-0005-0000-0000-000094B90000}"/>
    <cellStyle name="Percent 7 7 3 3 2" xfId="47446" xr:uid="{00000000-0005-0000-0000-000095B90000}"/>
    <cellStyle name="Percent 7 7 3 3 3" xfId="47447" xr:uid="{00000000-0005-0000-0000-000096B90000}"/>
    <cellStyle name="Percent 7 7 3 3 4" xfId="47448" xr:uid="{00000000-0005-0000-0000-000097B90000}"/>
    <cellStyle name="Percent 7 7 3 4" xfId="47449" xr:uid="{00000000-0005-0000-0000-000098B90000}"/>
    <cellStyle name="Percent 7 7 3 5" xfId="47450" xr:uid="{00000000-0005-0000-0000-000099B90000}"/>
    <cellStyle name="Percent 7 7 3 6" xfId="47451" xr:uid="{00000000-0005-0000-0000-00009AB90000}"/>
    <cellStyle name="Percent 7 7 4" xfId="47452" xr:uid="{00000000-0005-0000-0000-00009BB90000}"/>
    <cellStyle name="Percent 7 7 4 2" xfId="47453" xr:uid="{00000000-0005-0000-0000-00009CB90000}"/>
    <cellStyle name="Percent 7 7 4 3" xfId="47454" xr:uid="{00000000-0005-0000-0000-00009DB90000}"/>
    <cellStyle name="Percent 7 7 4 4" xfId="47455" xr:uid="{00000000-0005-0000-0000-00009EB90000}"/>
    <cellStyle name="Percent 7 7 5" xfId="47456" xr:uid="{00000000-0005-0000-0000-00009FB90000}"/>
    <cellStyle name="Percent 7 7 5 2" xfId="47457" xr:uid="{00000000-0005-0000-0000-0000A0B90000}"/>
    <cellStyle name="Percent 7 7 5 3" xfId="47458" xr:uid="{00000000-0005-0000-0000-0000A1B90000}"/>
    <cellStyle name="Percent 7 7 5 4" xfId="47459" xr:uid="{00000000-0005-0000-0000-0000A2B90000}"/>
    <cellStyle name="Percent 7 7 6" xfId="47460" xr:uid="{00000000-0005-0000-0000-0000A3B90000}"/>
    <cellStyle name="Percent 7 7 7" xfId="47461" xr:uid="{00000000-0005-0000-0000-0000A4B90000}"/>
    <cellStyle name="Percent 7 7 8" xfId="47462" xr:uid="{00000000-0005-0000-0000-0000A5B90000}"/>
    <cellStyle name="Percent 7 8" xfId="47463" xr:uid="{00000000-0005-0000-0000-0000A6B90000}"/>
    <cellStyle name="Percent 7 8 2" xfId="47464" xr:uid="{00000000-0005-0000-0000-0000A7B90000}"/>
    <cellStyle name="Percent 7 8 2 2" xfId="47465" xr:uid="{00000000-0005-0000-0000-0000A8B90000}"/>
    <cellStyle name="Percent 7 8 2 2 2" xfId="47466" xr:uid="{00000000-0005-0000-0000-0000A9B90000}"/>
    <cellStyle name="Percent 7 8 2 2 3" xfId="47467" xr:uid="{00000000-0005-0000-0000-0000AAB90000}"/>
    <cellStyle name="Percent 7 8 2 2 4" xfId="47468" xr:uid="{00000000-0005-0000-0000-0000ABB90000}"/>
    <cellStyle name="Percent 7 8 2 3" xfId="47469" xr:uid="{00000000-0005-0000-0000-0000ACB90000}"/>
    <cellStyle name="Percent 7 8 2 3 2" xfId="47470" xr:uid="{00000000-0005-0000-0000-0000ADB90000}"/>
    <cellStyle name="Percent 7 8 2 3 3" xfId="47471" xr:uid="{00000000-0005-0000-0000-0000AEB90000}"/>
    <cellStyle name="Percent 7 8 2 3 4" xfId="47472" xr:uid="{00000000-0005-0000-0000-0000AFB90000}"/>
    <cellStyle name="Percent 7 8 2 4" xfId="47473" xr:uid="{00000000-0005-0000-0000-0000B0B90000}"/>
    <cellStyle name="Percent 7 8 2 5" xfId="47474" xr:uid="{00000000-0005-0000-0000-0000B1B90000}"/>
    <cellStyle name="Percent 7 8 2 6" xfId="47475" xr:uid="{00000000-0005-0000-0000-0000B2B90000}"/>
    <cellStyle name="Percent 7 8 3" xfId="47476" xr:uid="{00000000-0005-0000-0000-0000B3B90000}"/>
    <cellStyle name="Percent 7 8 3 2" xfId="47477" xr:uid="{00000000-0005-0000-0000-0000B4B90000}"/>
    <cellStyle name="Percent 7 8 3 2 2" xfId="47478" xr:uid="{00000000-0005-0000-0000-0000B5B90000}"/>
    <cellStyle name="Percent 7 8 3 2 3" xfId="47479" xr:uid="{00000000-0005-0000-0000-0000B6B90000}"/>
    <cellStyle name="Percent 7 8 3 2 4" xfId="47480" xr:uid="{00000000-0005-0000-0000-0000B7B90000}"/>
    <cellStyle name="Percent 7 8 3 3" xfId="47481" xr:uid="{00000000-0005-0000-0000-0000B8B90000}"/>
    <cellStyle name="Percent 7 8 3 3 2" xfId="47482" xr:uid="{00000000-0005-0000-0000-0000B9B90000}"/>
    <cellStyle name="Percent 7 8 3 3 3" xfId="47483" xr:uid="{00000000-0005-0000-0000-0000BAB90000}"/>
    <cellStyle name="Percent 7 8 3 3 4" xfId="47484" xr:uid="{00000000-0005-0000-0000-0000BBB90000}"/>
    <cellStyle name="Percent 7 8 3 4" xfId="47485" xr:uid="{00000000-0005-0000-0000-0000BCB90000}"/>
    <cellStyle name="Percent 7 8 3 5" xfId="47486" xr:uid="{00000000-0005-0000-0000-0000BDB90000}"/>
    <cellStyle name="Percent 7 8 3 6" xfId="47487" xr:uid="{00000000-0005-0000-0000-0000BEB90000}"/>
    <cellStyle name="Percent 7 8 4" xfId="47488" xr:uid="{00000000-0005-0000-0000-0000BFB90000}"/>
    <cellStyle name="Percent 7 8 4 2" xfId="47489" xr:uid="{00000000-0005-0000-0000-0000C0B90000}"/>
    <cellStyle name="Percent 7 8 4 3" xfId="47490" xr:uid="{00000000-0005-0000-0000-0000C1B90000}"/>
    <cellStyle name="Percent 7 8 4 4" xfId="47491" xr:uid="{00000000-0005-0000-0000-0000C2B90000}"/>
    <cellStyle name="Percent 7 8 5" xfId="47492" xr:uid="{00000000-0005-0000-0000-0000C3B90000}"/>
    <cellStyle name="Percent 7 8 5 2" xfId="47493" xr:uid="{00000000-0005-0000-0000-0000C4B90000}"/>
    <cellStyle name="Percent 7 8 5 3" xfId="47494" xr:uid="{00000000-0005-0000-0000-0000C5B90000}"/>
    <cellStyle name="Percent 7 8 5 4" xfId="47495" xr:uid="{00000000-0005-0000-0000-0000C6B90000}"/>
    <cellStyle name="Percent 7 8 6" xfId="47496" xr:uid="{00000000-0005-0000-0000-0000C7B90000}"/>
    <cellStyle name="Percent 7 8 7" xfId="47497" xr:uid="{00000000-0005-0000-0000-0000C8B90000}"/>
    <cellStyle name="Percent 7 8 8" xfId="47498" xr:uid="{00000000-0005-0000-0000-0000C9B90000}"/>
    <cellStyle name="Percent 7 9" xfId="47499" xr:uid="{00000000-0005-0000-0000-0000CAB90000}"/>
    <cellStyle name="Percent 7 9 2" xfId="47500" xr:uid="{00000000-0005-0000-0000-0000CBB90000}"/>
    <cellStyle name="Percent 7 9 2 2" xfId="47501" xr:uid="{00000000-0005-0000-0000-0000CCB90000}"/>
    <cellStyle name="Percent 7 9 2 3" xfId="47502" xr:uid="{00000000-0005-0000-0000-0000CDB90000}"/>
    <cellStyle name="Percent 7 9 2 4" xfId="47503" xr:uid="{00000000-0005-0000-0000-0000CEB90000}"/>
    <cellStyle name="Percent 7 9 3" xfId="47504" xr:uid="{00000000-0005-0000-0000-0000CFB90000}"/>
    <cellStyle name="Percent 7 9 3 2" xfId="47505" xr:uid="{00000000-0005-0000-0000-0000D0B90000}"/>
    <cellStyle name="Percent 7 9 3 3" xfId="47506" xr:uid="{00000000-0005-0000-0000-0000D1B90000}"/>
    <cellStyle name="Percent 7 9 3 4" xfId="47507" xr:uid="{00000000-0005-0000-0000-0000D2B90000}"/>
    <cellStyle name="Percent 7 9 4" xfId="47508" xr:uid="{00000000-0005-0000-0000-0000D3B90000}"/>
    <cellStyle name="Percent 7 9 5" xfId="47509" xr:uid="{00000000-0005-0000-0000-0000D4B90000}"/>
    <cellStyle name="Percent 7 9 6" xfId="47510" xr:uid="{00000000-0005-0000-0000-0000D5B90000}"/>
    <cellStyle name="Percent 76" xfId="47511" xr:uid="{00000000-0005-0000-0000-0000D6B90000}"/>
    <cellStyle name="Percent 8" xfId="47512" xr:uid="{00000000-0005-0000-0000-0000D7B90000}"/>
    <cellStyle name="Percent 8 10" xfId="47513" xr:uid="{00000000-0005-0000-0000-0000D8B90000}"/>
    <cellStyle name="Percent 8 10 2" xfId="47514" xr:uid="{00000000-0005-0000-0000-0000D9B90000}"/>
    <cellStyle name="Percent 8 10 2 2" xfId="47515" xr:uid="{00000000-0005-0000-0000-0000DAB90000}"/>
    <cellStyle name="Percent 8 10 2 3" xfId="47516" xr:uid="{00000000-0005-0000-0000-0000DBB90000}"/>
    <cellStyle name="Percent 8 10 2 4" xfId="47517" xr:uid="{00000000-0005-0000-0000-0000DCB90000}"/>
    <cellStyle name="Percent 8 10 3" xfId="47518" xr:uid="{00000000-0005-0000-0000-0000DDB90000}"/>
    <cellStyle name="Percent 8 10 3 2" xfId="47519" xr:uid="{00000000-0005-0000-0000-0000DEB90000}"/>
    <cellStyle name="Percent 8 10 3 3" xfId="47520" xr:uid="{00000000-0005-0000-0000-0000DFB90000}"/>
    <cellStyle name="Percent 8 10 3 4" xfId="47521" xr:uid="{00000000-0005-0000-0000-0000E0B90000}"/>
    <cellStyle name="Percent 8 10 4" xfId="47522" xr:uid="{00000000-0005-0000-0000-0000E1B90000}"/>
    <cellStyle name="Percent 8 10 5" xfId="47523" xr:uid="{00000000-0005-0000-0000-0000E2B90000}"/>
    <cellStyle name="Percent 8 10 6" xfId="47524" xr:uid="{00000000-0005-0000-0000-0000E3B90000}"/>
    <cellStyle name="Percent 8 11" xfId="47525" xr:uid="{00000000-0005-0000-0000-0000E4B90000}"/>
    <cellStyle name="Percent 8 11 2" xfId="47526" xr:uid="{00000000-0005-0000-0000-0000E5B90000}"/>
    <cellStyle name="Percent 8 11 3" xfId="47527" xr:uid="{00000000-0005-0000-0000-0000E6B90000}"/>
    <cellStyle name="Percent 8 11 4" xfId="47528" xr:uid="{00000000-0005-0000-0000-0000E7B90000}"/>
    <cellStyle name="Percent 8 12" xfId="47529" xr:uid="{00000000-0005-0000-0000-0000E8B90000}"/>
    <cellStyle name="Percent 8 12 2" xfId="47530" xr:uid="{00000000-0005-0000-0000-0000E9B90000}"/>
    <cellStyle name="Percent 8 12 3" xfId="47531" xr:uid="{00000000-0005-0000-0000-0000EAB90000}"/>
    <cellStyle name="Percent 8 12 4" xfId="47532" xr:uid="{00000000-0005-0000-0000-0000EBB90000}"/>
    <cellStyle name="Percent 8 13" xfId="47533" xr:uid="{00000000-0005-0000-0000-0000ECB90000}"/>
    <cellStyle name="Percent 8 13 2" xfId="47534" xr:uid="{00000000-0005-0000-0000-0000EDB90000}"/>
    <cellStyle name="Percent 8 13 3" xfId="47535" xr:uid="{00000000-0005-0000-0000-0000EEB90000}"/>
    <cellStyle name="Percent 8 13 4" xfId="47536" xr:uid="{00000000-0005-0000-0000-0000EFB90000}"/>
    <cellStyle name="Percent 8 13 5" xfId="47537" xr:uid="{00000000-0005-0000-0000-0000F0B90000}"/>
    <cellStyle name="Percent 8 14" xfId="47538" xr:uid="{00000000-0005-0000-0000-0000F1B90000}"/>
    <cellStyle name="Percent 8 15" xfId="47539" xr:uid="{00000000-0005-0000-0000-0000F2B90000}"/>
    <cellStyle name="Percent 8 16" xfId="47540" xr:uid="{00000000-0005-0000-0000-0000F3B90000}"/>
    <cellStyle name="Percent 8 17" xfId="47541" xr:uid="{00000000-0005-0000-0000-0000F4B90000}"/>
    <cellStyle name="Percent 8 18" xfId="47542" xr:uid="{00000000-0005-0000-0000-0000F5B90000}"/>
    <cellStyle name="Percent 8 2" xfId="47543" xr:uid="{00000000-0005-0000-0000-0000F6B90000}"/>
    <cellStyle name="Percent 8 2 10" xfId="47544" xr:uid="{00000000-0005-0000-0000-0000F7B90000}"/>
    <cellStyle name="Percent 8 2 10 2" xfId="47545" xr:uid="{00000000-0005-0000-0000-0000F8B90000}"/>
    <cellStyle name="Percent 8 2 10 3" xfId="47546" xr:uid="{00000000-0005-0000-0000-0000F9B90000}"/>
    <cellStyle name="Percent 8 2 10 4" xfId="47547" xr:uid="{00000000-0005-0000-0000-0000FAB90000}"/>
    <cellStyle name="Percent 8 2 11" xfId="47548" xr:uid="{00000000-0005-0000-0000-0000FBB90000}"/>
    <cellStyle name="Percent 8 2 11 2" xfId="47549" xr:uid="{00000000-0005-0000-0000-0000FCB90000}"/>
    <cellStyle name="Percent 8 2 11 3" xfId="47550" xr:uid="{00000000-0005-0000-0000-0000FDB90000}"/>
    <cellStyle name="Percent 8 2 11 4" xfId="47551" xr:uid="{00000000-0005-0000-0000-0000FEB90000}"/>
    <cellStyle name="Percent 8 2 12" xfId="47552" xr:uid="{00000000-0005-0000-0000-0000FFB90000}"/>
    <cellStyle name="Percent 8 2 12 2" xfId="47553" xr:uid="{00000000-0005-0000-0000-000000BA0000}"/>
    <cellStyle name="Percent 8 2 12 3" xfId="47554" xr:uid="{00000000-0005-0000-0000-000001BA0000}"/>
    <cellStyle name="Percent 8 2 12 4" xfId="47555" xr:uid="{00000000-0005-0000-0000-000002BA0000}"/>
    <cellStyle name="Percent 8 2 12 5" xfId="47556" xr:uid="{00000000-0005-0000-0000-000003BA0000}"/>
    <cellStyle name="Percent 8 2 13" xfId="47557" xr:uid="{00000000-0005-0000-0000-000004BA0000}"/>
    <cellStyle name="Percent 8 2 14" xfId="47558" xr:uid="{00000000-0005-0000-0000-000005BA0000}"/>
    <cellStyle name="Percent 8 2 15" xfId="47559" xr:uid="{00000000-0005-0000-0000-000006BA0000}"/>
    <cellStyle name="Percent 8 2 16" xfId="47560" xr:uid="{00000000-0005-0000-0000-000007BA0000}"/>
    <cellStyle name="Percent 8 2 17" xfId="47561" xr:uid="{00000000-0005-0000-0000-000008BA0000}"/>
    <cellStyle name="Percent 8 2 2" xfId="47562" xr:uid="{00000000-0005-0000-0000-000009BA0000}"/>
    <cellStyle name="Percent 8 2 2 10" xfId="47563" xr:uid="{00000000-0005-0000-0000-00000ABA0000}"/>
    <cellStyle name="Percent 8 2 2 10 2" xfId="47564" xr:uid="{00000000-0005-0000-0000-00000BBA0000}"/>
    <cellStyle name="Percent 8 2 2 10 3" xfId="47565" xr:uid="{00000000-0005-0000-0000-00000CBA0000}"/>
    <cellStyle name="Percent 8 2 2 10 4" xfId="47566" xr:uid="{00000000-0005-0000-0000-00000DBA0000}"/>
    <cellStyle name="Percent 8 2 2 11" xfId="47567" xr:uid="{00000000-0005-0000-0000-00000EBA0000}"/>
    <cellStyle name="Percent 8 2 2 12" xfId="47568" xr:uid="{00000000-0005-0000-0000-00000FBA0000}"/>
    <cellStyle name="Percent 8 2 2 13" xfId="47569" xr:uid="{00000000-0005-0000-0000-000010BA0000}"/>
    <cellStyle name="Percent 8 2 2 2" xfId="47570" xr:uid="{00000000-0005-0000-0000-000011BA0000}"/>
    <cellStyle name="Percent 8 2 2 2 10" xfId="47571" xr:uid="{00000000-0005-0000-0000-000012BA0000}"/>
    <cellStyle name="Percent 8 2 2 2 11" xfId="47572" xr:uid="{00000000-0005-0000-0000-000013BA0000}"/>
    <cellStyle name="Percent 8 2 2 2 12" xfId="47573" xr:uid="{00000000-0005-0000-0000-000014BA0000}"/>
    <cellStyle name="Percent 8 2 2 2 2" xfId="47574" xr:uid="{00000000-0005-0000-0000-000015BA0000}"/>
    <cellStyle name="Percent 8 2 2 2 2 10" xfId="47575" xr:uid="{00000000-0005-0000-0000-000016BA0000}"/>
    <cellStyle name="Percent 8 2 2 2 2 2" xfId="47576" xr:uid="{00000000-0005-0000-0000-000017BA0000}"/>
    <cellStyle name="Percent 8 2 2 2 2 2 2" xfId="47577" xr:uid="{00000000-0005-0000-0000-000018BA0000}"/>
    <cellStyle name="Percent 8 2 2 2 2 2 2 2" xfId="47578" xr:uid="{00000000-0005-0000-0000-000019BA0000}"/>
    <cellStyle name="Percent 8 2 2 2 2 2 2 2 2" xfId="47579" xr:uid="{00000000-0005-0000-0000-00001ABA0000}"/>
    <cellStyle name="Percent 8 2 2 2 2 2 2 2 3" xfId="47580" xr:uid="{00000000-0005-0000-0000-00001BBA0000}"/>
    <cellStyle name="Percent 8 2 2 2 2 2 2 2 4" xfId="47581" xr:uid="{00000000-0005-0000-0000-00001CBA0000}"/>
    <cellStyle name="Percent 8 2 2 2 2 2 2 3" xfId="47582" xr:uid="{00000000-0005-0000-0000-00001DBA0000}"/>
    <cellStyle name="Percent 8 2 2 2 2 2 2 3 2" xfId="47583" xr:uid="{00000000-0005-0000-0000-00001EBA0000}"/>
    <cellStyle name="Percent 8 2 2 2 2 2 2 3 3" xfId="47584" xr:uid="{00000000-0005-0000-0000-00001FBA0000}"/>
    <cellStyle name="Percent 8 2 2 2 2 2 2 3 4" xfId="47585" xr:uid="{00000000-0005-0000-0000-000020BA0000}"/>
    <cellStyle name="Percent 8 2 2 2 2 2 2 4" xfId="47586" xr:uid="{00000000-0005-0000-0000-000021BA0000}"/>
    <cellStyle name="Percent 8 2 2 2 2 2 2 5" xfId="47587" xr:uid="{00000000-0005-0000-0000-000022BA0000}"/>
    <cellStyle name="Percent 8 2 2 2 2 2 2 6" xfId="47588" xr:uid="{00000000-0005-0000-0000-000023BA0000}"/>
    <cellStyle name="Percent 8 2 2 2 2 2 3" xfId="47589" xr:uid="{00000000-0005-0000-0000-000024BA0000}"/>
    <cellStyle name="Percent 8 2 2 2 2 2 3 2" xfId="47590" xr:uid="{00000000-0005-0000-0000-000025BA0000}"/>
    <cellStyle name="Percent 8 2 2 2 2 2 3 2 2" xfId="47591" xr:uid="{00000000-0005-0000-0000-000026BA0000}"/>
    <cellStyle name="Percent 8 2 2 2 2 2 3 2 3" xfId="47592" xr:uid="{00000000-0005-0000-0000-000027BA0000}"/>
    <cellStyle name="Percent 8 2 2 2 2 2 3 2 4" xfId="47593" xr:uid="{00000000-0005-0000-0000-000028BA0000}"/>
    <cellStyle name="Percent 8 2 2 2 2 2 3 3" xfId="47594" xr:uid="{00000000-0005-0000-0000-000029BA0000}"/>
    <cellStyle name="Percent 8 2 2 2 2 2 3 3 2" xfId="47595" xr:uid="{00000000-0005-0000-0000-00002ABA0000}"/>
    <cellStyle name="Percent 8 2 2 2 2 2 3 3 3" xfId="47596" xr:uid="{00000000-0005-0000-0000-00002BBA0000}"/>
    <cellStyle name="Percent 8 2 2 2 2 2 3 3 4" xfId="47597" xr:uid="{00000000-0005-0000-0000-00002CBA0000}"/>
    <cellStyle name="Percent 8 2 2 2 2 2 3 4" xfId="47598" xr:uid="{00000000-0005-0000-0000-00002DBA0000}"/>
    <cellStyle name="Percent 8 2 2 2 2 2 3 5" xfId="47599" xr:uid="{00000000-0005-0000-0000-00002EBA0000}"/>
    <cellStyle name="Percent 8 2 2 2 2 2 3 6" xfId="47600" xr:uid="{00000000-0005-0000-0000-00002FBA0000}"/>
    <cellStyle name="Percent 8 2 2 2 2 2 4" xfId="47601" xr:uid="{00000000-0005-0000-0000-000030BA0000}"/>
    <cellStyle name="Percent 8 2 2 2 2 2 4 2" xfId="47602" xr:uid="{00000000-0005-0000-0000-000031BA0000}"/>
    <cellStyle name="Percent 8 2 2 2 2 2 4 3" xfId="47603" xr:uid="{00000000-0005-0000-0000-000032BA0000}"/>
    <cellStyle name="Percent 8 2 2 2 2 2 4 4" xfId="47604" xr:uid="{00000000-0005-0000-0000-000033BA0000}"/>
    <cellStyle name="Percent 8 2 2 2 2 2 5" xfId="47605" xr:uid="{00000000-0005-0000-0000-000034BA0000}"/>
    <cellStyle name="Percent 8 2 2 2 2 2 5 2" xfId="47606" xr:uid="{00000000-0005-0000-0000-000035BA0000}"/>
    <cellStyle name="Percent 8 2 2 2 2 2 5 3" xfId="47607" xr:uid="{00000000-0005-0000-0000-000036BA0000}"/>
    <cellStyle name="Percent 8 2 2 2 2 2 5 4" xfId="47608" xr:uid="{00000000-0005-0000-0000-000037BA0000}"/>
    <cellStyle name="Percent 8 2 2 2 2 2 6" xfId="47609" xr:uid="{00000000-0005-0000-0000-000038BA0000}"/>
    <cellStyle name="Percent 8 2 2 2 2 2 7" xfId="47610" xr:uid="{00000000-0005-0000-0000-000039BA0000}"/>
    <cellStyle name="Percent 8 2 2 2 2 2 8" xfId="47611" xr:uid="{00000000-0005-0000-0000-00003ABA0000}"/>
    <cellStyle name="Percent 8 2 2 2 2 3" xfId="47612" xr:uid="{00000000-0005-0000-0000-00003BBA0000}"/>
    <cellStyle name="Percent 8 2 2 2 2 3 2" xfId="47613" xr:uid="{00000000-0005-0000-0000-00003CBA0000}"/>
    <cellStyle name="Percent 8 2 2 2 2 3 2 2" xfId="47614" xr:uid="{00000000-0005-0000-0000-00003DBA0000}"/>
    <cellStyle name="Percent 8 2 2 2 2 3 2 2 2" xfId="47615" xr:uid="{00000000-0005-0000-0000-00003EBA0000}"/>
    <cellStyle name="Percent 8 2 2 2 2 3 2 2 3" xfId="47616" xr:uid="{00000000-0005-0000-0000-00003FBA0000}"/>
    <cellStyle name="Percent 8 2 2 2 2 3 2 2 4" xfId="47617" xr:uid="{00000000-0005-0000-0000-000040BA0000}"/>
    <cellStyle name="Percent 8 2 2 2 2 3 2 3" xfId="47618" xr:uid="{00000000-0005-0000-0000-000041BA0000}"/>
    <cellStyle name="Percent 8 2 2 2 2 3 2 3 2" xfId="47619" xr:uid="{00000000-0005-0000-0000-000042BA0000}"/>
    <cellStyle name="Percent 8 2 2 2 2 3 2 3 3" xfId="47620" xr:uid="{00000000-0005-0000-0000-000043BA0000}"/>
    <cellStyle name="Percent 8 2 2 2 2 3 2 3 4" xfId="47621" xr:uid="{00000000-0005-0000-0000-000044BA0000}"/>
    <cellStyle name="Percent 8 2 2 2 2 3 2 4" xfId="47622" xr:uid="{00000000-0005-0000-0000-000045BA0000}"/>
    <cellStyle name="Percent 8 2 2 2 2 3 2 5" xfId="47623" xr:uid="{00000000-0005-0000-0000-000046BA0000}"/>
    <cellStyle name="Percent 8 2 2 2 2 3 2 6" xfId="47624" xr:uid="{00000000-0005-0000-0000-000047BA0000}"/>
    <cellStyle name="Percent 8 2 2 2 2 3 3" xfId="47625" xr:uid="{00000000-0005-0000-0000-000048BA0000}"/>
    <cellStyle name="Percent 8 2 2 2 2 3 3 2" xfId="47626" xr:uid="{00000000-0005-0000-0000-000049BA0000}"/>
    <cellStyle name="Percent 8 2 2 2 2 3 3 2 2" xfId="47627" xr:uid="{00000000-0005-0000-0000-00004ABA0000}"/>
    <cellStyle name="Percent 8 2 2 2 2 3 3 2 3" xfId="47628" xr:uid="{00000000-0005-0000-0000-00004BBA0000}"/>
    <cellStyle name="Percent 8 2 2 2 2 3 3 2 4" xfId="47629" xr:uid="{00000000-0005-0000-0000-00004CBA0000}"/>
    <cellStyle name="Percent 8 2 2 2 2 3 3 3" xfId="47630" xr:uid="{00000000-0005-0000-0000-00004DBA0000}"/>
    <cellStyle name="Percent 8 2 2 2 2 3 3 3 2" xfId="47631" xr:uid="{00000000-0005-0000-0000-00004EBA0000}"/>
    <cellStyle name="Percent 8 2 2 2 2 3 3 3 3" xfId="47632" xr:uid="{00000000-0005-0000-0000-00004FBA0000}"/>
    <cellStyle name="Percent 8 2 2 2 2 3 3 3 4" xfId="47633" xr:uid="{00000000-0005-0000-0000-000050BA0000}"/>
    <cellStyle name="Percent 8 2 2 2 2 3 3 4" xfId="47634" xr:uid="{00000000-0005-0000-0000-000051BA0000}"/>
    <cellStyle name="Percent 8 2 2 2 2 3 3 5" xfId="47635" xr:uid="{00000000-0005-0000-0000-000052BA0000}"/>
    <cellStyle name="Percent 8 2 2 2 2 3 3 6" xfId="47636" xr:uid="{00000000-0005-0000-0000-000053BA0000}"/>
    <cellStyle name="Percent 8 2 2 2 2 3 4" xfId="47637" xr:uid="{00000000-0005-0000-0000-000054BA0000}"/>
    <cellStyle name="Percent 8 2 2 2 2 3 4 2" xfId="47638" xr:uid="{00000000-0005-0000-0000-000055BA0000}"/>
    <cellStyle name="Percent 8 2 2 2 2 3 4 3" xfId="47639" xr:uid="{00000000-0005-0000-0000-000056BA0000}"/>
    <cellStyle name="Percent 8 2 2 2 2 3 4 4" xfId="47640" xr:uid="{00000000-0005-0000-0000-000057BA0000}"/>
    <cellStyle name="Percent 8 2 2 2 2 3 5" xfId="47641" xr:uid="{00000000-0005-0000-0000-000058BA0000}"/>
    <cellStyle name="Percent 8 2 2 2 2 3 5 2" xfId="47642" xr:uid="{00000000-0005-0000-0000-000059BA0000}"/>
    <cellStyle name="Percent 8 2 2 2 2 3 5 3" xfId="47643" xr:uid="{00000000-0005-0000-0000-00005ABA0000}"/>
    <cellStyle name="Percent 8 2 2 2 2 3 5 4" xfId="47644" xr:uid="{00000000-0005-0000-0000-00005BBA0000}"/>
    <cellStyle name="Percent 8 2 2 2 2 3 6" xfId="47645" xr:uid="{00000000-0005-0000-0000-00005CBA0000}"/>
    <cellStyle name="Percent 8 2 2 2 2 3 7" xfId="47646" xr:uid="{00000000-0005-0000-0000-00005DBA0000}"/>
    <cellStyle name="Percent 8 2 2 2 2 3 8" xfId="47647" xr:uid="{00000000-0005-0000-0000-00005EBA0000}"/>
    <cellStyle name="Percent 8 2 2 2 2 4" xfId="47648" xr:uid="{00000000-0005-0000-0000-00005FBA0000}"/>
    <cellStyle name="Percent 8 2 2 2 2 4 2" xfId="47649" xr:uid="{00000000-0005-0000-0000-000060BA0000}"/>
    <cellStyle name="Percent 8 2 2 2 2 4 2 2" xfId="47650" xr:uid="{00000000-0005-0000-0000-000061BA0000}"/>
    <cellStyle name="Percent 8 2 2 2 2 4 2 3" xfId="47651" xr:uid="{00000000-0005-0000-0000-000062BA0000}"/>
    <cellStyle name="Percent 8 2 2 2 2 4 2 4" xfId="47652" xr:uid="{00000000-0005-0000-0000-000063BA0000}"/>
    <cellStyle name="Percent 8 2 2 2 2 4 3" xfId="47653" xr:uid="{00000000-0005-0000-0000-000064BA0000}"/>
    <cellStyle name="Percent 8 2 2 2 2 4 3 2" xfId="47654" xr:uid="{00000000-0005-0000-0000-000065BA0000}"/>
    <cellStyle name="Percent 8 2 2 2 2 4 3 3" xfId="47655" xr:uid="{00000000-0005-0000-0000-000066BA0000}"/>
    <cellStyle name="Percent 8 2 2 2 2 4 3 4" xfId="47656" xr:uid="{00000000-0005-0000-0000-000067BA0000}"/>
    <cellStyle name="Percent 8 2 2 2 2 4 4" xfId="47657" xr:uid="{00000000-0005-0000-0000-000068BA0000}"/>
    <cellStyle name="Percent 8 2 2 2 2 4 5" xfId="47658" xr:uid="{00000000-0005-0000-0000-000069BA0000}"/>
    <cellStyle name="Percent 8 2 2 2 2 4 6" xfId="47659" xr:uid="{00000000-0005-0000-0000-00006ABA0000}"/>
    <cellStyle name="Percent 8 2 2 2 2 5" xfId="47660" xr:uid="{00000000-0005-0000-0000-00006BBA0000}"/>
    <cellStyle name="Percent 8 2 2 2 2 5 2" xfId="47661" xr:uid="{00000000-0005-0000-0000-00006CBA0000}"/>
    <cellStyle name="Percent 8 2 2 2 2 5 2 2" xfId="47662" xr:uid="{00000000-0005-0000-0000-00006DBA0000}"/>
    <cellStyle name="Percent 8 2 2 2 2 5 2 3" xfId="47663" xr:uid="{00000000-0005-0000-0000-00006EBA0000}"/>
    <cellStyle name="Percent 8 2 2 2 2 5 2 4" xfId="47664" xr:uid="{00000000-0005-0000-0000-00006FBA0000}"/>
    <cellStyle name="Percent 8 2 2 2 2 5 3" xfId="47665" xr:uid="{00000000-0005-0000-0000-000070BA0000}"/>
    <cellStyle name="Percent 8 2 2 2 2 5 3 2" xfId="47666" xr:uid="{00000000-0005-0000-0000-000071BA0000}"/>
    <cellStyle name="Percent 8 2 2 2 2 5 3 3" xfId="47667" xr:uid="{00000000-0005-0000-0000-000072BA0000}"/>
    <cellStyle name="Percent 8 2 2 2 2 5 3 4" xfId="47668" xr:uid="{00000000-0005-0000-0000-000073BA0000}"/>
    <cellStyle name="Percent 8 2 2 2 2 5 4" xfId="47669" xr:uid="{00000000-0005-0000-0000-000074BA0000}"/>
    <cellStyle name="Percent 8 2 2 2 2 5 5" xfId="47670" xr:uid="{00000000-0005-0000-0000-000075BA0000}"/>
    <cellStyle name="Percent 8 2 2 2 2 5 6" xfId="47671" xr:uid="{00000000-0005-0000-0000-000076BA0000}"/>
    <cellStyle name="Percent 8 2 2 2 2 6" xfId="47672" xr:uid="{00000000-0005-0000-0000-000077BA0000}"/>
    <cellStyle name="Percent 8 2 2 2 2 6 2" xfId="47673" xr:uid="{00000000-0005-0000-0000-000078BA0000}"/>
    <cellStyle name="Percent 8 2 2 2 2 6 3" xfId="47674" xr:uid="{00000000-0005-0000-0000-000079BA0000}"/>
    <cellStyle name="Percent 8 2 2 2 2 6 4" xfId="47675" xr:uid="{00000000-0005-0000-0000-00007ABA0000}"/>
    <cellStyle name="Percent 8 2 2 2 2 7" xfId="47676" xr:uid="{00000000-0005-0000-0000-00007BBA0000}"/>
    <cellStyle name="Percent 8 2 2 2 2 7 2" xfId="47677" xr:uid="{00000000-0005-0000-0000-00007CBA0000}"/>
    <cellStyle name="Percent 8 2 2 2 2 7 3" xfId="47678" xr:uid="{00000000-0005-0000-0000-00007DBA0000}"/>
    <cellStyle name="Percent 8 2 2 2 2 7 4" xfId="47679" xr:uid="{00000000-0005-0000-0000-00007EBA0000}"/>
    <cellStyle name="Percent 8 2 2 2 2 8" xfId="47680" xr:uid="{00000000-0005-0000-0000-00007FBA0000}"/>
    <cellStyle name="Percent 8 2 2 2 2 9" xfId="47681" xr:uid="{00000000-0005-0000-0000-000080BA0000}"/>
    <cellStyle name="Percent 8 2 2 2 3" xfId="47682" xr:uid="{00000000-0005-0000-0000-000081BA0000}"/>
    <cellStyle name="Percent 8 2 2 2 3 2" xfId="47683" xr:uid="{00000000-0005-0000-0000-000082BA0000}"/>
    <cellStyle name="Percent 8 2 2 2 3 2 2" xfId="47684" xr:uid="{00000000-0005-0000-0000-000083BA0000}"/>
    <cellStyle name="Percent 8 2 2 2 3 2 2 2" xfId="47685" xr:uid="{00000000-0005-0000-0000-000084BA0000}"/>
    <cellStyle name="Percent 8 2 2 2 3 2 2 3" xfId="47686" xr:uid="{00000000-0005-0000-0000-000085BA0000}"/>
    <cellStyle name="Percent 8 2 2 2 3 2 2 4" xfId="47687" xr:uid="{00000000-0005-0000-0000-000086BA0000}"/>
    <cellStyle name="Percent 8 2 2 2 3 2 3" xfId="47688" xr:uid="{00000000-0005-0000-0000-000087BA0000}"/>
    <cellStyle name="Percent 8 2 2 2 3 2 3 2" xfId="47689" xr:uid="{00000000-0005-0000-0000-000088BA0000}"/>
    <cellStyle name="Percent 8 2 2 2 3 2 3 3" xfId="47690" xr:uid="{00000000-0005-0000-0000-000089BA0000}"/>
    <cellStyle name="Percent 8 2 2 2 3 2 3 4" xfId="47691" xr:uid="{00000000-0005-0000-0000-00008ABA0000}"/>
    <cellStyle name="Percent 8 2 2 2 3 2 4" xfId="47692" xr:uid="{00000000-0005-0000-0000-00008BBA0000}"/>
    <cellStyle name="Percent 8 2 2 2 3 2 5" xfId="47693" xr:uid="{00000000-0005-0000-0000-00008CBA0000}"/>
    <cellStyle name="Percent 8 2 2 2 3 2 6" xfId="47694" xr:uid="{00000000-0005-0000-0000-00008DBA0000}"/>
    <cellStyle name="Percent 8 2 2 2 3 3" xfId="47695" xr:uid="{00000000-0005-0000-0000-00008EBA0000}"/>
    <cellStyle name="Percent 8 2 2 2 3 3 2" xfId="47696" xr:uid="{00000000-0005-0000-0000-00008FBA0000}"/>
    <cellStyle name="Percent 8 2 2 2 3 3 2 2" xfId="47697" xr:uid="{00000000-0005-0000-0000-000090BA0000}"/>
    <cellStyle name="Percent 8 2 2 2 3 3 2 3" xfId="47698" xr:uid="{00000000-0005-0000-0000-000091BA0000}"/>
    <cellStyle name="Percent 8 2 2 2 3 3 2 4" xfId="47699" xr:uid="{00000000-0005-0000-0000-000092BA0000}"/>
    <cellStyle name="Percent 8 2 2 2 3 3 3" xfId="47700" xr:uid="{00000000-0005-0000-0000-000093BA0000}"/>
    <cellStyle name="Percent 8 2 2 2 3 3 3 2" xfId="47701" xr:uid="{00000000-0005-0000-0000-000094BA0000}"/>
    <cellStyle name="Percent 8 2 2 2 3 3 3 3" xfId="47702" xr:uid="{00000000-0005-0000-0000-000095BA0000}"/>
    <cellStyle name="Percent 8 2 2 2 3 3 3 4" xfId="47703" xr:uid="{00000000-0005-0000-0000-000096BA0000}"/>
    <cellStyle name="Percent 8 2 2 2 3 3 4" xfId="47704" xr:uid="{00000000-0005-0000-0000-000097BA0000}"/>
    <cellStyle name="Percent 8 2 2 2 3 3 5" xfId="47705" xr:uid="{00000000-0005-0000-0000-000098BA0000}"/>
    <cellStyle name="Percent 8 2 2 2 3 3 6" xfId="47706" xr:uid="{00000000-0005-0000-0000-000099BA0000}"/>
    <cellStyle name="Percent 8 2 2 2 3 4" xfId="47707" xr:uid="{00000000-0005-0000-0000-00009ABA0000}"/>
    <cellStyle name="Percent 8 2 2 2 3 4 2" xfId="47708" xr:uid="{00000000-0005-0000-0000-00009BBA0000}"/>
    <cellStyle name="Percent 8 2 2 2 3 4 3" xfId="47709" xr:uid="{00000000-0005-0000-0000-00009CBA0000}"/>
    <cellStyle name="Percent 8 2 2 2 3 4 4" xfId="47710" xr:uid="{00000000-0005-0000-0000-00009DBA0000}"/>
    <cellStyle name="Percent 8 2 2 2 3 5" xfId="47711" xr:uid="{00000000-0005-0000-0000-00009EBA0000}"/>
    <cellStyle name="Percent 8 2 2 2 3 5 2" xfId="47712" xr:uid="{00000000-0005-0000-0000-00009FBA0000}"/>
    <cellStyle name="Percent 8 2 2 2 3 5 3" xfId="47713" xr:uid="{00000000-0005-0000-0000-0000A0BA0000}"/>
    <cellStyle name="Percent 8 2 2 2 3 5 4" xfId="47714" xr:uid="{00000000-0005-0000-0000-0000A1BA0000}"/>
    <cellStyle name="Percent 8 2 2 2 3 6" xfId="47715" xr:uid="{00000000-0005-0000-0000-0000A2BA0000}"/>
    <cellStyle name="Percent 8 2 2 2 3 7" xfId="47716" xr:uid="{00000000-0005-0000-0000-0000A3BA0000}"/>
    <cellStyle name="Percent 8 2 2 2 3 8" xfId="47717" xr:uid="{00000000-0005-0000-0000-0000A4BA0000}"/>
    <cellStyle name="Percent 8 2 2 2 4" xfId="47718" xr:uid="{00000000-0005-0000-0000-0000A5BA0000}"/>
    <cellStyle name="Percent 8 2 2 2 4 2" xfId="47719" xr:uid="{00000000-0005-0000-0000-0000A6BA0000}"/>
    <cellStyle name="Percent 8 2 2 2 4 2 2" xfId="47720" xr:uid="{00000000-0005-0000-0000-0000A7BA0000}"/>
    <cellStyle name="Percent 8 2 2 2 4 2 2 2" xfId="47721" xr:uid="{00000000-0005-0000-0000-0000A8BA0000}"/>
    <cellStyle name="Percent 8 2 2 2 4 2 2 3" xfId="47722" xr:uid="{00000000-0005-0000-0000-0000A9BA0000}"/>
    <cellStyle name="Percent 8 2 2 2 4 2 2 4" xfId="47723" xr:uid="{00000000-0005-0000-0000-0000AABA0000}"/>
    <cellStyle name="Percent 8 2 2 2 4 2 3" xfId="47724" xr:uid="{00000000-0005-0000-0000-0000ABBA0000}"/>
    <cellStyle name="Percent 8 2 2 2 4 2 3 2" xfId="47725" xr:uid="{00000000-0005-0000-0000-0000ACBA0000}"/>
    <cellStyle name="Percent 8 2 2 2 4 2 3 3" xfId="47726" xr:uid="{00000000-0005-0000-0000-0000ADBA0000}"/>
    <cellStyle name="Percent 8 2 2 2 4 2 3 4" xfId="47727" xr:uid="{00000000-0005-0000-0000-0000AEBA0000}"/>
    <cellStyle name="Percent 8 2 2 2 4 2 4" xfId="47728" xr:uid="{00000000-0005-0000-0000-0000AFBA0000}"/>
    <cellStyle name="Percent 8 2 2 2 4 2 5" xfId="47729" xr:uid="{00000000-0005-0000-0000-0000B0BA0000}"/>
    <cellStyle name="Percent 8 2 2 2 4 2 6" xfId="47730" xr:uid="{00000000-0005-0000-0000-0000B1BA0000}"/>
    <cellStyle name="Percent 8 2 2 2 4 3" xfId="47731" xr:uid="{00000000-0005-0000-0000-0000B2BA0000}"/>
    <cellStyle name="Percent 8 2 2 2 4 3 2" xfId="47732" xr:uid="{00000000-0005-0000-0000-0000B3BA0000}"/>
    <cellStyle name="Percent 8 2 2 2 4 3 2 2" xfId="47733" xr:uid="{00000000-0005-0000-0000-0000B4BA0000}"/>
    <cellStyle name="Percent 8 2 2 2 4 3 2 3" xfId="47734" xr:uid="{00000000-0005-0000-0000-0000B5BA0000}"/>
    <cellStyle name="Percent 8 2 2 2 4 3 2 4" xfId="47735" xr:uid="{00000000-0005-0000-0000-0000B6BA0000}"/>
    <cellStyle name="Percent 8 2 2 2 4 3 3" xfId="47736" xr:uid="{00000000-0005-0000-0000-0000B7BA0000}"/>
    <cellStyle name="Percent 8 2 2 2 4 3 3 2" xfId="47737" xr:uid="{00000000-0005-0000-0000-0000B8BA0000}"/>
    <cellStyle name="Percent 8 2 2 2 4 3 3 3" xfId="47738" xr:uid="{00000000-0005-0000-0000-0000B9BA0000}"/>
    <cellStyle name="Percent 8 2 2 2 4 3 3 4" xfId="47739" xr:uid="{00000000-0005-0000-0000-0000BABA0000}"/>
    <cellStyle name="Percent 8 2 2 2 4 3 4" xfId="47740" xr:uid="{00000000-0005-0000-0000-0000BBBA0000}"/>
    <cellStyle name="Percent 8 2 2 2 4 3 5" xfId="47741" xr:uid="{00000000-0005-0000-0000-0000BCBA0000}"/>
    <cellStyle name="Percent 8 2 2 2 4 3 6" xfId="47742" xr:uid="{00000000-0005-0000-0000-0000BDBA0000}"/>
    <cellStyle name="Percent 8 2 2 2 4 4" xfId="47743" xr:uid="{00000000-0005-0000-0000-0000BEBA0000}"/>
    <cellStyle name="Percent 8 2 2 2 4 4 2" xfId="47744" xr:uid="{00000000-0005-0000-0000-0000BFBA0000}"/>
    <cellStyle name="Percent 8 2 2 2 4 4 3" xfId="47745" xr:uid="{00000000-0005-0000-0000-0000C0BA0000}"/>
    <cellStyle name="Percent 8 2 2 2 4 4 4" xfId="47746" xr:uid="{00000000-0005-0000-0000-0000C1BA0000}"/>
    <cellStyle name="Percent 8 2 2 2 4 5" xfId="47747" xr:uid="{00000000-0005-0000-0000-0000C2BA0000}"/>
    <cellStyle name="Percent 8 2 2 2 4 5 2" xfId="47748" xr:uid="{00000000-0005-0000-0000-0000C3BA0000}"/>
    <cellStyle name="Percent 8 2 2 2 4 5 3" xfId="47749" xr:uid="{00000000-0005-0000-0000-0000C4BA0000}"/>
    <cellStyle name="Percent 8 2 2 2 4 5 4" xfId="47750" xr:uid="{00000000-0005-0000-0000-0000C5BA0000}"/>
    <cellStyle name="Percent 8 2 2 2 4 6" xfId="47751" xr:uid="{00000000-0005-0000-0000-0000C6BA0000}"/>
    <cellStyle name="Percent 8 2 2 2 4 7" xfId="47752" xr:uid="{00000000-0005-0000-0000-0000C7BA0000}"/>
    <cellStyle name="Percent 8 2 2 2 4 8" xfId="47753" xr:uid="{00000000-0005-0000-0000-0000C8BA0000}"/>
    <cellStyle name="Percent 8 2 2 2 5" xfId="47754" xr:uid="{00000000-0005-0000-0000-0000C9BA0000}"/>
    <cellStyle name="Percent 8 2 2 2 5 2" xfId="47755" xr:uid="{00000000-0005-0000-0000-0000CABA0000}"/>
    <cellStyle name="Percent 8 2 2 2 5 2 2" xfId="47756" xr:uid="{00000000-0005-0000-0000-0000CBBA0000}"/>
    <cellStyle name="Percent 8 2 2 2 5 2 2 2" xfId="47757" xr:uid="{00000000-0005-0000-0000-0000CCBA0000}"/>
    <cellStyle name="Percent 8 2 2 2 5 2 2 3" xfId="47758" xr:uid="{00000000-0005-0000-0000-0000CDBA0000}"/>
    <cellStyle name="Percent 8 2 2 2 5 2 2 4" xfId="47759" xr:uid="{00000000-0005-0000-0000-0000CEBA0000}"/>
    <cellStyle name="Percent 8 2 2 2 5 2 3" xfId="47760" xr:uid="{00000000-0005-0000-0000-0000CFBA0000}"/>
    <cellStyle name="Percent 8 2 2 2 5 2 3 2" xfId="47761" xr:uid="{00000000-0005-0000-0000-0000D0BA0000}"/>
    <cellStyle name="Percent 8 2 2 2 5 2 3 3" xfId="47762" xr:uid="{00000000-0005-0000-0000-0000D1BA0000}"/>
    <cellStyle name="Percent 8 2 2 2 5 2 3 4" xfId="47763" xr:uid="{00000000-0005-0000-0000-0000D2BA0000}"/>
    <cellStyle name="Percent 8 2 2 2 5 2 4" xfId="47764" xr:uid="{00000000-0005-0000-0000-0000D3BA0000}"/>
    <cellStyle name="Percent 8 2 2 2 5 2 5" xfId="47765" xr:uid="{00000000-0005-0000-0000-0000D4BA0000}"/>
    <cellStyle name="Percent 8 2 2 2 5 2 6" xfId="47766" xr:uid="{00000000-0005-0000-0000-0000D5BA0000}"/>
    <cellStyle name="Percent 8 2 2 2 5 3" xfId="47767" xr:uid="{00000000-0005-0000-0000-0000D6BA0000}"/>
    <cellStyle name="Percent 8 2 2 2 5 3 2" xfId="47768" xr:uid="{00000000-0005-0000-0000-0000D7BA0000}"/>
    <cellStyle name="Percent 8 2 2 2 5 3 2 2" xfId="47769" xr:uid="{00000000-0005-0000-0000-0000D8BA0000}"/>
    <cellStyle name="Percent 8 2 2 2 5 3 2 3" xfId="47770" xr:uid="{00000000-0005-0000-0000-0000D9BA0000}"/>
    <cellStyle name="Percent 8 2 2 2 5 3 2 4" xfId="47771" xr:uid="{00000000-0005-0000-0000-0000DABA0000}"/>
    <cellStyle name="Percent 8 2 2 2 5 3 3" xfId="47772" xr:uid="{00000000-0005-0000-0000-0000DBBA0000}"/>
    <cellStyle name="Percent 8 2 2 2 5 3 3 2" xfId="47773" xr:uid="{00000000-0005-0000-0000-0000DCBA0000}"/>
    <cellStyle name="Percent 8 2 2 2 5 3 3 3" xfId="47774" xr:uid="{00000000-0005-0000-0000-0000DDBA0000}"/>
    <cellStyle name="Percent 8 2 2 2 5 3 3 4" xfId="47775" xr:uid="{00000000-0005-0000-0000-0000DEBA0000}"/>
    <cellStyle name="Percent 8 2 2 2 5 3 4" xfId="47776" xr:uid="{00000000-0005-0000-0000-0000DFBA0000}"/>
    <cellStyle name="Percent 8 2 2 2 5 3 5" xfId="47777" xr:uid="{00000000-0005-0000-0000-0000E0BA0000}"/>
    <cellStyle name="Percent 8 2 2 2 5 3 6" xfId="47778" xr:uid="{00000000-0005-0000-0000-0000E1BA0000}"/>
    <cellStyle name="Percent 8 2 2 2 5 4" xfId="47779" xr:uid="{00000000-0005-0000-0000-0000E2BA0000}"/>
    <cellStyle name="Percent 8 2 2 2 5 4 2" xfId="47780" xr:uid="{00000000-0005-0000-0000-0000E3BA0000}"/>
    <cellStyle name="Percent 8 2 2 2 5 4 3" xfId="47781" xr:uid="{00000000-0005-0000-0000-0000E4BA0000}"/>
    <cellStyle name="Percent 8 2 2 2 5 4 4" xfId="47782" xr:uid="{00000000-0005-0000-0000-0000E5BA0000}"/>
    <cellStyle name="Percent 8 2 2 2 5 5" xfId="47783" xr:uid="{00000000-0005-0000-0000-0000E6BA0000}"/>
    <cellStyle name="Percent 8 2 2 2 5 5 2" xfId="47784" xr:uid="{00000000-0005-0000-0000-0000E7BA0000}"/>
    <cellStyle name="Percent 8 2 2 2 5 5 3" xfId="47785" xr:uid="{00000000-0005-0000-0000-0000E8BA0000}"/>
    <cellStyle name="Percent 8 2 2 2 5 5 4" xfId="47786" xr:uid="{00000000-0005-0000-0000-0000E9BA0000}"/>
    <cellStyle name="Percent 8 2 2 2 5 6" xfId="47787" xr:uid="{00000000-0005-0000-0000-0000EABA0000}"/>
    <cellStyle name="Percent 8 2 2 2 5 7" xfId="47788" xr:uid="{00000000-0005-0000-0000-0000EBBA0000}"/>
    <cellStyle name="Percent 8 2 2 2 5 8" xfId="47789" xr:uid="{00000000-0005-0000-0000-0000ECBA0000}"/>
    <cellStyle name="Percent 8 2 2 2 6" xfId="47790" xr:uid="{00000000-0005-0000-0000-0000EDBA0000}"/>
    <cellStyle name="Percent 8 2 2 2 6 2" xfId="47791" xr:uid="{00000000-0005-0000-0000-0000EEBA0000}"/>
    <cellStyle name="Percent 8 2 2 2 6 2 2" xfId="47792" xr:uid="{00000000-0005-0000-0000-0000EFBA0000}"/>
    <cellStyle name="Percent 8 2 2 2 6 2 3" xfId="47793" xr:uid="{00000000-0005-0000-0000-0000F0BA0000}"/>
    <cellStyle name="Percent 8 2 2 2 6 2 4" xfId="47794" xr:uid="{00000000-0005-0000-0000-0000F1BA0000}"/>
    <cellStyle name="Percent 8 2 2 2 6 3" xfId="47795" xr:uid="{00000000-0005-0000-0000-0000F2BA0000}"/>
    <cellStyle name="Percent 8 2 2 2 6 3 2" xfId="47796" xr:uid="{00000000-0005-0000-0000-0000F3BA0000}"/>
    <cellStyle name="Percent 8 2 2 2 6 3 3" xfId="47797" xr:uid="{00000000-0005-0000-0000-0000F4BA0000}"/>
    <cellStyle name="Percent 8 2 2 2 6 3 4" xfId="47798" xr:uid="{00000000-0005-0000-0000-0000F5BA0000}"/>
    <cellStyle name="Percent 8 2 2 2 6 4" xfId="47799" xr:uid="{00000000-0005-0000-0000-0000F6BA0000}"/>
    <cellStyle name="Percent 8 2 2 2 6 5" xfId="47800" xr:uid="{00000000-0005-0000-0000-0000F7BA0000}"/>
    <cellStyle name="Percent 8 2 2 2 6 6" xfId="47801" xr:uid="{00000000-0005-0000-0000-0000F8BA0000}"/>
    <cellStyle name="Percent 8 2 2 2 7" xfId="47802" xr:uid="{00000000-0005-0000-0000-0000F9BA0000}"/>
    <cellStyle name="Percent 8 2 2 2 7 2" xfId="47803" xr:uid="{00000000-0005-0000-0000-0000FABA0000}"/>
    <cellStyle name="Percent 8 2 2 2 7 2 2" xfId="47804" xr:uid="{00000000-0005-0000-0000-0000FBBA0000}"/>
    <cellStyle name="Percent 8 2 2 2 7 2 3" xfId="47805" xr:uid="{00000000-0005-0000-0000-0000FCBA0000}"/>
    <cellStyle name="Percent 8 2 2 2 7 2 4" xfId="47806" xr:uid="{00000000-0005-0000-0000-0000FDBA0000}"/>
    <cellStyle name="Percent 8 2 2 2 7 3" xfId="47807" xr:uid="{00000000-0005-0000-0000-0000FEBA0000}"/>
    <cellStyle name="Percent 8 2 2 2 7 3 2" xfId="47808" xr:uid="{00000000-0005-0000-0000-0000FFBA0000}"/>
    <cellStyle name="Percent 8 2 2 2 7 3 3" xfId="47809" xr:uid="{00000000-0005-0000-0000-000000BB0000}"/>
    <cellStyle name="Percent 8 2 2 2 7 3 4" xfId="47810" xr:uid="{00000000-0005-0000-0000-000001BB0000}"/>
    <cellStyle name="Percent 8 2 2 2 7 4" xfId="47811" xr:uid="{00000000-0005-0000-0000-000002BB0000}"/>
    <cellStyle name="Percent 8 2 2 2 7 5" xfId="47812" xr:uid="{00000000-0005-0000-0000-000003BB0000}"/>
    <cellStyle name="Percent 8 2 2 2 7 6" xfId="47813" xr:uid="{00000000-0005-0000-0000-000004BB0000}"/>
    <cellStyle name="Percent 8 2 2 2 8" xfId="47814" xr:uid="{00000000-0005-0000-0000-000005BB0000}"/>
    <cellStyle name="Percent 8 2 2 2 8 2" xfId="47815" xr:uid="{00000000-0005-0000-0000-000006BB0000}"/>
    <cellStyle name="Percent 8 2 2 2 8 3" xfId="47816" xr:uid="{00000000-0005-0000-0000-000007BB0000}"/>
    <cellStyle name="Percent 8 2 2 2 8 4" xfId="47817" xr:uid="{00000000-0005-0000-0000-000008BB0000}"/>
    <cellStyle name="Percent 8 2 2 2 9" xfId="47818" xr:uid="{00000000-0005-0000-0000-000009BB0000}"/>
    <cellStyle name="Percent 8 2 2 2 9 2" xfId="47819" xr:uid="{00000000-0005-0000-0000-00000ABB0000}"/>
    <cellStyle name="Percent 8 2 2 2 9 3" xfId="47820" xr:uid="{00000000-0005-0000-0000-00000BBB0000}"/>
    <cellStyle name="Percent 8 2 2 2 9 4" xfId="47821" xr:uid="{00000000-0005-0000-0000-00000CBB0000}"/>
    <cellStyle name="Percent 8 2 2 3" xfId="47822" xr:uid="{00000000-0005-0000-0000-00000DBB0000}"/>
    <cellStyle name="Percent 8 2 2 3 10" xfId="47823" xr:uid="{00000000-0005-0000-0000-00000EBB0000}"/>
    <cellStyle name="Percent 8 2 2 3 2" xfId="47824" xr:uid="{00000000-0005-0000-0000-00000FBB0000}"/>
    <cellStyle name="Percent 8 2 2 3 2 2" xfId="47825" xr:uid="{00000000-0005-0000-0000-000010BB0000}"/>
    <cellStyle name="Percent 8 2 2 3 2 2 2" xfId="47826" xr:uid="{00000000-0005-0000-0000-000011BB0000}"/>
    <cellStyle name="Percent 8 2 2 3 2 2 2 2" xfId="47827" xr:uid="{00000000-0005-0000-0000-000012BB0000}"/>
    <cellStyle name="Percent 8 2 2 3 2 2 2 3" xfId="47828" xr:uid="{00000000-0005-0000-0000-000013BB0000}"/>
    <cellStyle name="Percent 8 2 2 3 2 2 2 4" xfId="47829" xr:uid="{00000000-0005-0000-0000-000014BB0000}"/>
    <cellStyle name="Percent 8 2 2 3 2 2 3" xfId="47830" xr:uid="{00000000-0005-0000-0000-000015BB0000}"/>
    <cellStyle name="Percent 8 2 2 3 2 2 3 2" xfId="47831" xr:uid="{00000000-0005-0000-0000-000016BB0000}"/>
    <cellStyle name="Percent 8 2 2 3 2 2 3 3" xfId="47832" xr:uid="{00000000-0005-0000-0000-000017BB0000}"/>
    <cellStyle name="Percent 8 2 2 3 2 2 3 4" xfId="47833" xr:uid="{00000000-0005-0000-0000-000018BB0000}"/>
    <cellStyle name="Percent 8 2 2 3 2 2 4" xfId="47834" xr:uid="{00000000-0005-0000-0000-000019BB0000}"/>
    <cellStyle name="Percent 8 2 2 3 2 2 5" xfId="47835" xr:uid="{00000000-0005-0000-0000-00001ABB0000}"/>
    <cellStyle name="Percent 8 2 2 3 2 2 6" xfId="47836" xr:uid="{00000000-0005-0000-0000-00001BBB0000}"/>
    <cellStyle name="Percent 8 2 2 3 2 3" xfId="47837" xr:uid="{00000000-0005-0000-0000-00001CBB0000}"/>
    <cellStyle name="Percent 8 2 2 3 2 3 2" xfId="47838" xr:uid="{00000000-0005-0000-0000-00001DBB0000}"/>
    <cellStyle name="Percent 8 2 2 3 2 3 2 2" xfId="47839" xr:uid="{00000000-0005-0000-0000-00001EBB0000}"/>
    <cellStyle name="Percent 8 2 2 3 2 3 2 3" xfId="47840" xr:uid="{00000000-0005-0000-0000-00001FBB0000}"/>
    <cellStyle name="Percent 8 2 2 3 2 3 2 4" xfId="47841" xr:uid="{00000000-0005-0000-0000-000020BB0000}"/>
    <cellStyle name="Percent 8 2 2 3 2 3 3" xfId="47842" xr:uid="{00000000-0005-0000-0000-000021BB0000}"/>
    <cellStyle name="Percent 8 2 2 3 2 3 3 2" xfId="47843" xr:uid="{00000000-0005-0000-0000-000022BB0000}"/>
    <cellStyle name="Percent 8 2 2 3 2 3 3 3" xfId="47844" xr:uid="{00000000-0005-0000-0000-000023BB0000}"/>
    <cellStyle name="Percent 8 2 2 3 2 3 3 4" xfId="47845" xr:uid="{00000000-0005-0000-0000-000024BB0000}"/>
    <cellStyle name="Percent 8 2 2 3 2 3 4" xfId="47846" xr:uid="{00000000-0005-0000-0000-000025BB0000}"/>
    <cellStyle name="Percent 8 2 2 3 2 3 5" xfId="47847" xr:uid="{00000000-0005-0000-0000-000026BB0000}"/>
    <cellStyle name="Percent 8 2 2 3 2 3 6" xfId="47848" xr:uid="{00000000-0005-0000-0000-000027BB0000}"/>
    <cellStyle name="Percent 8 2 2 3 2 4" xfId="47849" xr:uid="{00000000-0005-0000-0000-000028BB0000}"/>
    <cellStyle name="Percent 8 2 2 3 2 4 2" xfId="47850" xr:uid="{00000000-0005-0000-0000-000029BB0000}"/>
    <cellStyle name="Percent 8 2 2 3 2 4 3" xfId="47851" xr:uid="{00000000-0005-0000-0000-00002ABB0000}"/>
    <cellStyle name="Percent 8 2 2 3 2 4 4" xfId="47852" xr:uid="{00000000-0005-0000-0000-00002BBB0000}"/>
    <cellStyle name="Percent 8 2 2 3 2 5" xfId="47853" xr:uid="{00000000-0005-0000-0000-00002CBB0000}"/>
    <cellStyle name="Percent 8 2 2 3 2 5 2" xfId="47854" xr:uid="{00000000-0005-0000-0000-00002DBB0000}"/>
    <cellStyle name="Percent 8 2 2 3 2 5 3" xfId="47855" xr:uid="{00000000-0005-0000-0000-00002EBB0000}"/>
    <cellStyle name="Percent 8 2 2 3 2 5 4" xfId="47856" xr:uid="{00000000-0005-0000-0000-00002FBB0000}"/>
    <cellStyle name="Percent 8 2 2 3 2 6" xfId="47857" xr:uid="{00000000-0005-0000-0000-000030BB0000}"/>
    <cellStyle name="Percent 8 2 2 3 2 7" xfId="47858" xr:uid="{00000000-0005-0000-0000-000031BB0000}"/>
    <cellStyle name="Percent 8 2 2 3 2 8" xfId="47859" xr:uid="{00000000-0005-0000-0000-000032BB0000}"/>
    <cellStyle name="Percent 8 2 2 3 3" xfId="47860" xr:uid="{00000000-0005-0000-0000-000033BB0000}"/>
    <cellStyle name="Percent 8 2 2 3 3 2" xfId="47861" xr:uid="{00000000-0005-0000-0000-000034BB0000}"/>
    <cellStyle name="Percent 8 2 2 3 3 2 2" xfId="47862" xr:uid="{00000000-0005-0000-0000-000035BB0000}"/>
    <cellStyle name="Percent 8 2 2 3 3 2 2 2" xfId="47863" xr:uid="{00000000-0005-0000-0000-000036BB0000}"/>
    <cellStyle name="Percent 8 2 2 3 3 2 2 3" xfId="47864" xr:uid="{00000000-0005-0000-0000-000037BB0000}"/>
    <cellStyle name="Percent 8 2 2 3 3 2 2 4" xfId="47865" xr:uid="{00000000-0005-0000-0000-000038BB0000}"/>
    <cellStyle name="Percent 8 2 2 3 3 2 3" xfId="47866" xr:uid="{00000000-0005-0000-0000-000039BB0000}"/>
    <cellStyle name="Percent 8 2 2 3 3 2 3 2" xfId="47867" xr:uid="{00000000-0005-0000-0000-00003ABB0000}"/>
    <cellStyle name="Percent 8 2 2 3 3 2 3 3" xfId="47868" xr:uid="{00000000-0005-0000-0000-00003BBB0000}"/>
    <cellStyle name="Percent 8 2 2 3 3 2 3 4" xfId="47869" xr:uid="{00000000-0005-0000-0000-00003CBB0000}"/>
    <cellStyle name="Percent 8 2 2 3 3 2 4" xfId="47870" xr:uid="{00000000-0005-0000-0000-00003DBB0000}"/>
    <cellStyle name="Percent 8 2 2 3 3 2 5" xfId="47871" xr:uid="{00000000-0005-0000-0000-00003EBB0000}"/>
    <cellStyle name="Percent 8 2 2 3 3 2 6" xfId="47872" xr:uid="{00000000-0005-0000-0000-00003FBB0000}"/>
    <cellStyle name="Percent 8 2 2 3 3 3" xfId="47873" xr:uid="{00000000-0005-0000-0000-000040BB0000}"/>
    <cellStyle name="Percent 8 2 2 3 3 3 2" xfId="47874" xr:uid="{00000000-0005-0000-0000-000041BB0000}"/>
    <cellStyle name="Percent 8 2 2 3 3 3 2 2" xfId="47875" xr:uid="{00000000-0005-0000-0000-000042BB0000}"/>
    <cellStyle name="Percent 8 2 2 3 3 3 2 3" xfId="47876" xr:uid="{00000000-0005-0000-0000-000043BB0000}"/>
    <cellStyle name="Percent 8 2 2 3 3 3 2 4" xfId="47877" xr:uid="{00000000-0005-0000-0000-000044BB0000}"/>
    <cellStyle name="Percent 8 2 2 3 3 3 3" xfId="47878" xr:uid="{00000000-0005-0000-0000-000045BB0000}"/>
    <cellStyle name="Percent 8 2 2 3 3 3 3 2" xfId="47879" xr:uid="{00000000-0005-0000-0000-000046BB0000}"/>
    <cellStyle name="Percent 8 2 2 3 3 3 3 3" xfId="47880" xr:uid="{00000000-0005-0000-0000-000047BB0000}"/>
    <cellStyle name="Percent 8 2 2 3 3 3 3 4" xfId="47881" xr:uid="{00000000-0005-0000-0000-000048BB0000}"/>
    <cellStyle name="Percent 8 2 2 3 3 3 4" xfId="47882" xr:uid="{00000000-0005-0000-0000-000049BB0000}"/>
    <cellStyle name="Percent 8 2 2 3 3 3 5" xfId="47883" xr:uid="{00000000-0005-0000-0000-00004ABB0000}"/>
    <cellStyle name="Percent 8 2 2 3 3 3 6" xfId="47884" xr:uid="{00000000-0005-0000-0000-00004BBB0000}"/>
    <cellStyle name="Percent 8 2 2 3 3 4" xfId="47885" xr:uid="{00000000-0005-0000-0000-00004CBB0000}"/>
    <cellStyle name="Percent 8 2 2 3 3 4 2" xfId="47886" xr:uid="{00000000-0005-0000-0000-00004DBB0000}"/>
    <cellStyle name="Percent 8 2 2 3 3 4 3" xfId="47887" xr:uid="{00000000-0005-0000-0000-00004EBB0000}"/>
    <cellStyle name="Percent 8 2 2 3 3 4 4" xfId="47888" xr:uid="{00000000-0005-0000-0000-00004FBB0000}"/>
    <cellStyle name="Percent 8 2 2 3 3 5" xfId="47889" xr:uid="{00000000-0005-0000-0000-000050BB0000}"/>
    <cellStyle name="Percent 8 2 2 3 3 5 2" xfId="47890" xr:uid="{00000000-0005-0000-0000-000051BB0000}"/>
    <cellStyle name="Percent 8 2 2 3 3 5 3" xfId="47891" xr:uid="{00000000-0005-0000-0000-000052BB0000}"/>
    <cellStyle name="Percent 8 2 2 3 3 5 4" xfId="47892" xr:uid="{00000000-0005-0000-0000-000053BB0000}"/>
    <cellStyle name="Percent 8 2 2 3 3 6" xfId="47893" xr:uid="{00000000-0005-0000-0000-000054BB0000}"/>
    <cellStyle name="Percent 8 2 2 3 3 7" xfId="47894" xr:uid="{00000000-0005-0000-0000-000055BB0000}"/>
    <cellStyle name="Percent 8 2 2 3 3 8" xfId="47895" xr:uid="{00000000-0005-0000-0000-000056BB0000}"/>
    <cellStyle name="Percent 8 2 2 3 4" xfId="47896" xr:uid="{00000000-0005-0000-0000-000057BB0000}"/>
    <cellStyle name="Percent 8 2 2 3 4 2" xfId="47897" xr:uid="{00000000-0005-0000-0000-000058BB0000}"/>
    <cellStyle name="Percent 8 2 2 3 4 2 2" xfId="47898" xr:uid="{00000000-0005-0000-0000-000059BB0000}"/>
    <cellStyle name="Percent 8 2 2 3 4 2 3" xfId="47899" xr:uid="{00000000-0005-0000-0000-00005ABB0000}"/>
    <cellStyle name="Percent 8 2 2 3 4 2 4" xfId="47900" xr:uid="{00000000-0005-0000-0000-00005BBB0000}"/>
    <cellStyle name="Percent 8 2 2 3 4 3" xfId="47901" xr:uid="{00000000-0005-0000-0000-00005CBB0000}"/>
    <cellStyle name="Percent 8 2 2 3 4 3 2" xfId="47902" xr:uid="{00000000-0005-0000-0000-00005DBB0000}"/>
    <cellStyle name="Percent 8 2 2 3 4 3 3" xfId="47903" xr:uid="{00000000-0005-0000-0000-00005EBB0000}"/>
    <cellStyle name="Percent 8 2 2 3 4 3 4" xfId="47904" xr:uid="{00000000-0005-0000-0000-00005FBB0000}"/>
    <cellStyle name="Percent 8 2 2 3 4 4" xfId="47905" xr:uid="{00000000-0005-0000-0000-000060BB0000}"/>
    <cellStyle name="Percent 8 2 2 3 4 5" xfId="47906" xr:uid="{00000000-0005-0000-0000-000061BB0000}"/>
    <cellStyle name="Percent 8 2 2 3 4 6" xfId="47907" xr:uid="{00000000-0005-0000-0000-000062BB0000}"/>
    <cellStyle name="Percent 8 2 2 3 5" xfId="47908" xr:uid="{00000000-0005-0000-0000-000063BB0000}"/>
    <cellStyle name="Percent 8 2 2 3 5 2" xfId="47909" xr:uid="{00000000-0005-0000-0000-000064BB0000}"/>
    <cellStyle name="Percent 8 2 2 3 5 2 2" xfId="47910" xr:uid="{00000000-0005-0000-0000-000065BB0000}"/>
    <cellStyle name="Percent 8 2 2 3 5 2 3" xfId="47911" xr:uid="{00000000-0005-0000-0000-000066BB0000}"/>
    <cellStyle name="Percent 8 2 2 3 5 2 4" xfId="47912" xr:uid="{00000000-0005-0000-0000-000067BB0000}"/>
    <cellStyle name="Percent 8 2 2 3 5 3" xfId="47913" xr:uid="{00000000-0005-0000-0000-000068BB0000}"/>
    <cellStyle name="Percent 8 2 2 3 5 3 2" xfId="47914" xr:uid="{00000000-0005-0000-0000-000069BB0000}"/>
    <cellStyle name="Percent 8 2 2 3 5 3 3" xfId="47915" xr:uid="{00000000-0005-0000-0000-00006ABB0000}"/>
    <cellStyle name="Percent 8 2 2 3 5 3 4" xfId="47916" xr:uid="{00000000-0005-0000-0000-00006BBB0000}"/>
    <cellStyle name="Percent 8 2 2 3 5 4" xfId="47917" xr:uid="{00000000-0005-0000-0000-00006CBB0000}"/>
    <cellStyle name="Percent 8 2 2 3 5 5" xfId="47918" xr:uid="{00000000-0005-0000-0000-00006DBB0000}"/>
    <cellStyle name="Percent 8 2 2 3 5 6" xfId="47919" xr:uid="{00000000-0005-0000-0000-00006EBB0000}"/>
    <cellStyle name="Percent 8 2 2 3 6" xfId="47920" xr:uid="{00000000-0005-0000-0000-00006FBB0000}"/>
    <cellStyle name="Percent 8 2 2 3 6 2" xfId="47921" xr:uid="{00000000-0005-0000-0000-000070BB0000}"/>
    <cellStyle name="Percent 8 2 2 3 6 3" xfId="47922" xr:uid="{00000000-0005-0000-0000-000071BB0000}"/>
    <cellStyle name="Percent 8 2 2 3 6 4" xfId="47923" xr:uid="{00000000-0005-0000-0000-000072BB0000}"/>
    <cellStyle name="Percent 8 2 2 3 7" xfId="47924" xr:uid="{00000000-0005-0000-0000-000073BB0000}"/>
    <cellStyle name="Percent 8 2 2 3 7 2" xfId="47925" xr:uid="{00000000-0005-0000-0000-000074BB0000}"/>
    <cellStyle name="Percent 8 2 2 3 7 3" xfId="47926" xr:uid="{00000000-0005-0000-0000-000075BB0000}"/>
    <cellStyle name="Percent 8 2 2 3 7 4" xfId="47927" xr:uid="{00000000-0005-0000-0000-000076BB0000}"/>
    <cellStyle name="Percent 8 2 2 3 8" xfId="47928" xr:uid="{00000000-0005-0000-0000-000077BB0000}"/>
    <cellStyle name="Percent 8 2 2 3 9" xfId="47929" xr:uid="{00000000-0005-0000-0000-000078BB0000}"/>
    <cellStyle name="Percent 8 2 2 4" xfId="47930" xr:uid="{00000000-0005-0000-0000-000079BB0000}"/>
    <cellStyle name="Percent 8 2 2 4 2" xfId="47931" xr:uid="{00000000-0005-0000-0000-00007ABB0000}"/>
    <cellStyle name="Percent 8 2 2 4 2 2" xfId="47932" xr:uid="{00000000-0005-0000-0000-00007BBB0000}"/>
    <cellStyle name="Percent 8 2 2 4 2 2 2" xfId="47933" xr:uid="{00000000-0005-0000-0000-00007CBB0000}"/>
    <cellStyle name="Percent 8 2 2 4 2 2 3" xfId="47934" xr:uid="{00000000-0005-0000-0000-00007DBB0000}"/>
    <cellStyle name="Percent 8 2 2 4 2 2 4" xfId="47935" xr:uid="{00000000-0005-0000-0000-00007EBB0000}"/>
    <cellStyle name="Percent 8 2 2 4 2 3" xfId="47936" xr:uid="{00000000-0005-0000-0000-00007FBB0000}"/>
    <cellStyle name="Percent 8 2 2 4 2 3 2" xfId="47937" xr:uid="{00000000-0005-0000-0000-000080BB0000}"/>
    <cellStyle name="Percent 8 2 2 4 2 3 3" xfId="47938" xr:uid="{00000000-0005-0000-0000-000081BB0000}"/>
    <cellStyle name="Percent 8 2 2 4 2 3 4" xfId="47939" xr:uid="{00000000-0005-0000-0000-000082BB0000}"/>
    <cellStyle name="Percent 8 2 2 4 2 4" xfId="47940" xr:uid="{00000000-0005-0000-0000-000083BB0000}"/>
    <cellStyle name="Percent 8 2 2 4 2 5" xfId="47941" xr:uid="{00000000-0005-0000-0000-000084BB0000}"/>
    <cellStyle name="Percent 8 2 2 4 2 6" xfId="47942" xr:uid="{00000000-0005-0000-0000-000085BB0000}"/>
    <cellStyle name="Percent 8 2 2 4 3" xfId="47943" xr:uid="{00000000-0005-0000-0000-000086BB0000}"/>
    <cellStyle name="Percent 8 2 2 4 3 2" xfId="47944" xr:uid="{00000000-0005-0000-0000-000087BB0000}"/>
    <cellStyle name="Percent 8 2 2 4 3 2 2" xfId="47945" xr:uid="{00000000-0005-0000-0000-000088BB0000}"/>
    <cellStyle name="Percent 8 2 2 4 3 2 3" xfId="47946" xr:uid="{00000000-0005-0000-0000-000089BB0000}"/>
    <cellStyle name="Percent 8 2 2 4 3 2 4" xfId="47947" xr:uid="{00000000-0005-0000-0000-00008ABB0000}"/>
    <cellStyle name="Percent 8 2 2 4 3 3" xfId="47948" xr:uid="{00000000-0005-0000-0000-00008BBB0000}"/>
    <cellStyle name="Percent 8 2 2 4 3 3 2" xfId="47949" xr:uid="{00000000-0005-0000-0000-00008CBB0000}"/>
    <cellStyle name="Percent 8 2 2 4 3 3 3" xfId="47950" xr:uid="{00000000-0005-0000-0000-00008DBB0000}"/>
    <cellStyle name="Percent 8 2 2 4 3 3 4" xfId="47951" xr:uid="{00000000-0005-0000-0000-00008EBB0000}"/>
    <cellStyle name="Percent 8 2 2 4 3 4" xfId="47952" xr:uid="{00000000-0005-0000-0000-00008FBB0000}"/>
    <cellStyle name="Percent 8 2 2 4 3 5" xfId="47953" xr:uid="{00000000-0005-0000-0000-000090BB0000}"/>
    <cellStyle name="Percent 8 2 2 4 3 6" xfId="47954" xr:uid="{00000000-0005-0000-0000-000091BB0000}"/>
    <cellStyle name="Percent 8 2 2 4 4" xfId="47955" xr:uid="{00000000-0005-0000-0000-000092BB0000}"/>
    <cellStyle name="Percent 8 2 2 4 4 2" xfId="47956" xr:uid="{00000000-0005-0000-0000-000093BB0000}"/>
    <cellStyle name="Percent 8 2 2 4 4 3" xfId="47957" xr:uid="{00000000-0005-0000-0000-000094BB0000}"/>
    <cellStyle name="Percent 8 2 2 4 4 4" xfId="47958" xr:uid="{00000000-0005-0000-0000-000095BB0000}"/>
    <cellStyle name="Percent 8 2 2 4 5" xfId="47959" xr:uid="{00000000-0005-0000-0000-000096BB0000}"/>
    <cellStyle name="Percent 8 2 2 4 5 2" xfId="47960" xr:uid="{00000000-0005-0000-0000-000097BB0000}"/>
    <cellStyle name="Percent 8 2 2 4 5 3" xfId="47961" xr:uid="{00000000-0005-0000-0000-000098BB0000}"/>
    <cellStyle name="Percent 8 2 2 4 5 4" xfId="47962" xr:uid="{00000000-0005-0000-0000-000099BB0000}"/>
    <cellStyle name="Percent 8 2 2 4 6" xfId="47963" xr:uid="{00000000-0005-0000-0000-00009ABB0000}"/>
    <cellStyle name="Percent 8 2 2 4 7" xfId="47964" xr:uid="{00000000-0005-0000-0000-00009BBB0000}"/>
    <cellStyle name="Percent 8 2 2 4 8" xfId="47965" xr:uid="{00000000-0005-0000-0000-00009CBB0000}"/>
    <cellStyle name="Percent 8 2 2 5" xfId="47966" xr:uid="{00000000-0005-0000-0000-00009DBB0000}"/>
    <cellStyle name="Percent 8 2 2 5 2" xfId="47967" xr:uid="{00000000-0005-0000-0000-00009EBB0000}"/>
    <cellStyle name="Percent 8 2 2 5 2 2" xfId="47968" xr:uid="{00000000-0005-0000-0000-00009FBB0000}"/>
    <cellStyle name="Percent 8 2 2 5 2 2 2" xfId="47969" xr:uid="{00000000-0005-0000-0000-0000A0BB0000}"/>
    <cellStyle name="Percent 8 2 2 5 2 2 3" xfId="47970" xr:uid="{00000000-0005-0000-0000-0000A1BB0000}"/>
    <cellStyle name="Percent 8 2 2 5 2 2 4" xfId="47971" xr:uid="{00000000-0005-0000-0000-0000A2BB0000}"/>
    <cellStyle name="Percent 8 2 2 5 2 3" xfId="47972" xr:uid="{00000000-0005-0000-0000-0000A3BB0000}"/>
    <cellStyle name="Percent 8 2 2 5 2 3 2" xfId="47973" xr:uid="{00000000-0005-0000-0000-0000A4BB0000}"/>
    <cellStyle name="Percent 8 2 2 5 2 3 3" xfId="47974" xr:uid="{00000000-0005-0000-0000-0000A5BB0000}"/>
    <cellStyle name="Percent 8 2 2 5 2 3 4" xfId="47975" xr:uid="{00000000-0005-0000-0000-0000A6BB0000}"/>
    <cellStyle name="Percent 8 2 2 5 2 4" xfId="47976" xr:uid="{00000000-0005-0000-0000-0000A7BB0000}"/>
    <cellStyle name="Percent 8 2 2 5 2 5" xfId="47977" xr:uid="{00000000-0005-0000-0000-0000A8BB0000}"/>
    <cellStyle name="Percent 8 2 2 5 2 6" xfId="47978" xr:uid="{00000000-0005-0000-0000-0000A9BB0000}"/>
    <cellStyle name="Percent 8 2 2 5 3" xfId="47979" xr:uid="{00000000-0005-0000-0000-0000AABB0000}"/>
    <cellStyle name="Percent 8 2 2 5 3 2" xfId="47980" xr:uid="{00000000-0005-0000-0000-0000ABBB0000}"/>
    <cellStyle name="Percent 8 2 2 5 3 2 2" xfId="47981" xr:uid="{00000000-0005-0000-0000-0000ACBB0000}"/>
    <cellStyle name="Percent 8 2 2 5 3 2 3" xfId="47982" xr:uid="{00000000-0005-0000-0000-0000ADBB0000}"/>
    <cellStyle name="Percent 8 2 2 5 3 2 4" xfId="47983" xr:uid="{00000000-0005-0000-0000-0000AEBB0000}"/>
    <cellStyle name="Percent 8 2 2 5 3 3" xfId="47984" xr:uid="{00000000-0005-0000-0000-0000AFBB0000}"/>
    <cellStyle name="Percent 8 2 2 5 3 3 2" xfId="47985" xr:uid="{00000000-0005-0000-0000-0000B0BB0000}"/>
    <cellStyle name="Percent 8 2 2 5 3 3 3" xfId="47986" xr:uid="{00000000-0005-0000-0000-0000B1BB0000}"/>
    <cellStyle name="Percent 8 2 2 5 3 3 4" xfId="47987" xr:uid="{00000000-0005-0000-0000-0000B2BB0000}"/>
    <cellStyle name="Percent 8 2 2 5 3 4" xfId="47988" xr:uid="{00000000-0005-0000-0000-0000B3BB0000}"/>
    <cellStyle name="Percent 8 2 2 5 3 5" xfId="47989" xr:uid="{00000000-0005-0000-0000-0000B4BB0000}"/>
    <cellStyle name="Percent 8 2 2 5 3 6" xfId="47990" xr:uid="{00000000-0005-0000-0000-0000B5BB0000}"/>
    <cellStyle name="Percent 8 2 2 5 4" xfId="47991" xr:uid="{00000000-0005-0000-0000-0000B6BB0000}"/>
    <cellStyle name="Percent 8 2 2 5 4 2" xfId="47992" xr:uid="{00000000-0005-0000-0000-0000B7BB0000}"/>
    <cellStyle name="Percent 8 2 2 5 4 3" xfId="47993" xr:uid="{00000000-0005-0000-0000-0000B8BB0000}"/>
    <cellStyle name="Percent 8 2 2 5 4 4" xfId="47994" xr:uid="{00000000-0005-0000-0000-0000B9BB0000}"/>
    <cellStyle name="Percent 8 2 2 5 5" xfId="47995" xr:uid="{00000000-0005-0000-0000-0000BABB0000}"/>
    <cellStyle name="Percent 8 2 2 5 5 2" xfId="47996" xr:uid="{00000000-0005-0000-0000-0000BBBB0000}"/>
    <cellStyle name="Percent 8 2 2 5 5 3" xfId="47997" xr:uid="{00000000-0005-0000-0000-0000BCBB0000}"/>
    <cellStyle name="Percent 8 2 2 5 5 4" xfId="47998" xr:uid="{00000000-0005-0000-0000-0000BDBB0000}"/>
    <cellStyle name="Percent 8 2 2 5 6" xfId="47999" xr:uid="{00000000-0005-0000-0000-0000BEBB0000}"/>
    <cellStyle name="Percent 8 2 2 5 7" xfId="48000" xr:uid="{00000000-0005-0000-0000-0000BFBB0000}"/>
    <cellStyle name="Percent 8 2 2 5 8" xfId="48001" xr:uid="{00000000-0005-0000-0000-0000C0BB0000}"/>
    <cellStyle name="Percent 8 2 2 6" xfId="48002" xr:uid="{00000000-0005-0000-0000-0000C1BB0000}"/>
    <cellStyle name="Percent 8 2 2 6 2" xfId="48003" xr:uid="{00000000-0005-0000-0000-0000C2BB0000}"/>
    <cellStyle name="Percent 8 2 2 6 2 2" xfId="48004" xr:uid="{00000000-0005-0000-0000-0000C3BB0000}"/>
    <cellStyle name="Percent 8 2 2 6 2 2 2" xfId="48005" xr:uid="{00000000-0005-0000-0000-0000C4BB0000}"/>
    <cellStyle name="Percent 8 2 2 6 2 2 3" xfId="48006" xr:uid="{00000000-0005-0000-0000-0000C5BB0000}"/>
    <cellStyle name="Percent 8 2 2 6 2 2 4" xfId="48007" xr:uid="{00000000-0005-0000-0000-0000C6BB0000}"/>
    <cellStyle name="Percent 8 2 2 6 2 3" xfId="48008" xr:uid="{00000000-0005-0000-0000-0000C7BB0000}"/>
    <cellStyle name="Percent 8 2 2 6 2 3 2" xfId="48009" xr:uid="{00000000-0005-0000-0000-0000C8BB0000}"/>
    <cellStyle name="Percent 8 2 2 6 2 3 3" xfId="48010" xr:uid="{00000000-0005-0000-0000-0000C9BB0000}"/>
    <cellStyle name="Percent 8 2 2 6 2 3 4" xfId="48011" xr:uid="{00000000-0005-0000-0000-0000CABB0000}"/>
    <cellStyle name="Percent 8 2 2 6 2 4" xfId="48012" xr:uid="{00000000-0005-0000-0000-0000CBBB0000}"/>
    <cellStyle name="Percent 8 2 2 6 2 5" xfId="48013" xr:uid="{00000000-0005-0000-0000-0000CCBB0000}"/>
    <cellStyle name="Percent 8 2 2 6 2 6" xfId="48014" xr:uid="{00000000-0005-0000-0000-0000CDBB0000}"/>
    <cellStyle name="Percent 8 2 2 6 3" xfId="48015" xr:uid="{00000000-0005-0000-0000-0000CEBB0000}"/>
    <cellStyle name="Percent 8 2 2 6 3 2" xfId="48016" xr:uid="{00000000-0005-0000-0000-0000CFBB0000}"/>
    <cellStyle name="Percent 8 2 2 6 3 2 2" xfId="48017" xr:uid="{00000000-0005-0000-0000-0000D0BB0000}"/>
    <cellStyle name="Percent 8 2 2 6 3 2 3" xfId="48018" xr:uid="{00000000-0005-0000-0000-0000D1BB0000}"/>
    <cellStyle name="Percent 8 2 2 6 3 2 4" xfId="48019" xr:uid="{00000000-0005-0000-0000-0000D2BB0000}"/>
    <cellStyle name="Percent 8 2 2 6 3 3" xfId="48020" xr:uid="{00000000-0005-0000-0000-0000D3BB0000}"/>
    <cellStyle name="Percent 8 2 2 6 3 3 2" xfId="48021" xr:uid="{00000000-0005-0000-0000-0000D4BB0000}"/>
    <cellStyle name="Percent 8 2 2 6 3 3 3" xfId="48022" xr:uid="{00000000-0005-0000-0000-0000D5BB0000}"/>
    <cellStyle name="Percent 8 2 2 6 3 3 4" xfId="48023" xr:uid="{00000000-0005-0000-0000-0000D6BB0000}"/>
    <cellStyle name="Percent 8 2 2 6 3 4" xfId="48024" xr:uid="{00000000-0005-0000-0000-0000D7BB0000}"/>
    <cellStyle name="Percent 8 2 2 6 3 5" xfId="48025" xr:uid="{00000000-0005-0000-0000-0000D8BB0000}"/>
    <cellStyle name="Percent 8 2 2 6 3 6" xfId="48026" xr:uid="{00000000-0005-0000-0000-0000D9BB0000}"/>
    <cellStyle name="Percent 8 2 2 6 4" xfId="48027" xr:uid="{00000000-0005-0000-0000-0000DABB0000}"/>
    <cellStyle name="Percent 8 2 2 6 4 2" xfId="48028" xr:uid="{00000000-0005-0000-0000-0000DBBB0000}"/>
    <cellStyle name="Percent 8 2 2 6 4 3" xfId="48029" xr:uid="{00000000-0005-0000-0000-0000DCBB0000}"/>
    <cellStyle name="Percent 8 2 2 6 4 4" xfId="48030" xr:uid="{00000000-0005-0000-0000-0000DDBB0000}"/>
    <cellStyle name="Percent 8 2 2 6 5" xfId="48031" xr:uid="{00000000-0005-0000-0000-0000DEBB0000}"/>
    <cellStyle name="Percent 8 2 2 6 5 2" xfId="48032" xr:uid="{00000000-0005-0000-0000-0000DFBB0000}"/>
    <cellStyle name="Percent 8 2 2 6 5 3" xfId="48033" xr:uid="{00000000-0005-0000-0000-0000E0BB0000}"/>
    <cellStyle name="Percent 8 2 2 6 5 4" xfId="48034" xr:uid="{00000000-0005-0000-0000-0000E1BB0000}"/>
    <cellStyle name="Percent 8 2 2 6 6" xfId="48035" xr:uid="{00000000-0005-0000-0000-0000E2BB0000}"/>
    <cellStyle name="Percent 8 2 2 6 7" xfId="48036" xr:uid="{00000000-0005-0000-0000-0000E3BB0000}"/>
    <cellStyle name="Percent 8 2 2 6 8" xfId="48037" xr:uid="{00000000-0005-0000-0000-0000E4BB0000}"/>
    <cellStyle name="Percent 8 2 2 7" xfId="48038" xr:uid="{00000000-0005-0000-0000-0000E5BB0000}"/>
    <cellStyle name="Percent 8 2 2 7 2" xfId="48039" xr:uid="{00000000-0005-0000-0000-0000E6BB0000}"/>
    <cellStyle name="Percent 8 2 2 7 2 2" xfId="48040" xr:uid="{00000000-0005-0000-0000-0000E7BB0000}"/>
    <cellStyle name="Percent 8 2 2 7 2 3" xfId="48041" xr:uid="{00000000-0005-0000-0000-0000E8BB0000}"/>
    <cellStyle name="Percent 8 2 2 7 2 4" xfId="48042" xr:uid="{00000000-0005-0000-0000-0000E9BB0000}"/>
    <cellStyle name="Percent 8 2 2 7 3" xfId="48043" xr:uid="{00000000-0005-0000-0000-0000EABB0000}"/>
    <cellStyle name="Percent 8 2 2 7 3 2" xfId="48044" xr:uid="{00000000-0005-0000-0000-0000EBBB0000}"/>
    <cellStyle name="Percent 8 2 2 7 3 3" xfId="48045" xr:uid="{00000000-0005-0000-0000-0000ECBB0000}"/>
    <cellStyle name="Percent 8 2 2 7 3 4" xfId="48046" xr:uid="{00000000-0005-0000-0000-0000EDBB0000}"/>
    <cellStyle name="Percent 8 2 2 7 4" xfId="48047" xr:uid="{00000000-0005-0000-0000-0000EEBB0000}"/>
    <cellStyle name="Percent 8 2 2 7 5" xfId="48048" xr:uid="{00000000-0005-0000-0000-0000EFBB0000}"/>
    <cellStyle name="Percent 8 2 2 7 6" xfId="48049" xr:uid="{00000000-0005-0000-0000-0000F0BB0000}"/>
    <cellStyle name="Percent 8 2 2 8" xfId="48050" xr:uid="{00000000-0005-0000-0000-0000F1BB0000}"/>
    <cellStyle name="Percent 8 2 2 8 2" xfId="48051" xr:uid="{00000000-0005-0000-0000-0000F2BB0000}"/>
    <cellStyle name="Percent 8 2 2 8 2 2" xfId="48052" xr:uid="{00000000-0005-0000-0000-0000F3BB0000}"/>
    <cellStyle name="Percent 8 2 2 8 2 3" xfId="48053" xr:uid="{00000000-0005-0000-0000-0000F4BB0000}"/>
    <cellStyle name="Percent 8 2 2 8 2 4" xfId="48054" xr:uid="{00000000-0005-0000-0000-0000F5BB0000}"/>
    <cellStyle name="Percent 8 2 2 8 3" xfId="48055" xr:uid="{00000000-0005-0000-0000-0000F6BB0000}"/>
    <cellStyle name="Percent 8 2 2 8 3 2" xfId="48056" xr:uid="{00000000-0005-0000-0000-0000F7BB0000}"/>
    <cellStyle name="Percent 8 2 2 8 3 3" xfId="48057" xr:uid="{00000000-0005-0000-0000-0000F8BB0000}"/>
    <cellStyle name="Percent 8 2 2 8 3 4" xfId="48058" xr:uid="{00000000-0005-0000-0000-0000F9BB0000}"/>
    <cellStyle name="Percent 8 2 2 8 4" xfId="48059" xr:uid="{00000000-0005-0000-0000-0000FABB0000}"/>
    <cellStyle name="Percent 8 2 2 8 5" xfId="48060" xr:uid="{00000000-0005-0000-0000-0000FBBB0000}"/>
    <cellStyle name="Percent 8 2 2 8 6" xfId="48061" xr:uid="{00000000-0005-0000-0000-0000FCBB0000}"/>
    <cellStyle name="Percent 8 2 2 9" xfId="48062" xr:uid="{00000000-0005-0000-0000-0000FDBB0000}"/>
    <cellStyle name="Percent 8 2 2 9 2" xfId="48063" xr:uid="{00000000-0005-0000-0000-0000FEBB0000}"/>
    <cellStyle name="Percent 8 2 2 9 3" xfId="48064" xr:uid="{00000000-0005-0000-0000-0000FFBB0000}"/>
    <cellStyle name="Percent 8 2 2 9 4" xfId="48065" xr:uid="{00000000-0005-0000-0000-000000BC0000}"/>
    <cellStyle name="Percent 8 2 3" xfId="48066" xr:uid="{00000000-0005-0000-0000-000001BC0000}"/>
    <cellStyle name="Percent 8 2 3 10" xfId="48067" xr:uid="{00000000-0005-0000-0000-000002BC0000}"/>
    <cellStyle name="Percent 8 2 3 11" xfId="48068" xr:uid="{00000000-0005-0000-0000-000003BC0000}"/>
    <cellStyle name="Percent 8 2 3 12" xfId="48069" xr:uid="{00000000-0005-0000-0000-000004BC0000}"/>
    <cellStyle name="Percent 8 2 3 2" xfId="48070" xr:uid="{00000000-0005-0000-0000-000005BC0000}"/>
    <cellStyle name="Percent 8 2 3 2 10" xfId="48071" xr:uid="{00000000-0005-0000-0000-000006BC0000}"/>
    <cellStyle name="Percent 8 2 3 2 2" xfId="48072" xr:uid="{00000000-0005-0000-0000-000007BC0000}"/>
    <cellStyle name="Percent 8 2 3 2 2 2" xfId="48073" xr:uid="{00000000-0005-0000-0000-000008BC0000}"/>
    <cellStyle name="Percent 8 2 3 2 2 2 2" xfId="48074" xr:uid="{00000000-0005-0000-0000-000009BC0000}"/>
    <cellStyle name="Percent 8 2 3 2 2 2 2 2" xfId="48075" xr:uid="{00000000-0005-0000-0000-00000ABC0000}"/>
    <cellStyle name="Percent 8 2 3 2 2 2 2 3" xfId="48076" xr:uid="{00000000-0005-0000-0000-00000BBC0000}"/>
    <cellStyle name="Percent 8 2 3 2 2 2 2 4" xfId="48077" xr:uid="{00000000-0005-0000-0000-00000CBC0000}"/>
    <cellStyle name="Percent 8 2 3 2 2 2 3" xfId="48078" xr:uid="{00000000-0005-0000-0000-00000DBC0000}"/>
    <cellStyle name="Percent 8 2 3 2 2 2 3 2" xfId="48079" xr:uid="{00000000-0005-0000-0000-00000EBC0000}"/>
    <cellStyle name="Percent 8 2 3 2 2 2 3 3" xfId="48080" xr:uid="{00000000-0005-0000-0000-00000FBC0000}"/>
    <cellStyle name="Percent 8 2 3 2 2 2 3 4" xfId="48081" xr:uid="{00000000-0005-0000-0000-000010BC0000}"/>
    <cellStyle name="Percent 8 2 3 2 2 2 4" xfId="48082" xr:uid="{00000000-0005-0000-0000-000011BC0000}"/>
    <cellStyle name="Percent 8 2 3 2 2 2 5" xfId="48083" xr:uid="{00000000-0005-0000-0000-000012BC0000}"/>
    <cellStyle name="Percent 8 2 3 2 2 2 6" xfId="48084" xr:uid="{00000000-0005-0000-0000-000013BC0000}"/>
    <cellStyle name="Percent 8 2 3 2 2 3" xfId="48085" xr:uid="{00000000-0005-0000-0000-000014BC0000}"/>
    <cellStyle name="Percent 8 2 3 2 2 3 2" xfId="48086" xr:uid="{00000000-0005-0000-0000-000015BC0000}"/>
    <cellStyle name="Percent 8 2 3 2 2 3 2 2" xfId="48087" xr:uid="{00000000-0005-0000-0000-000016BC0000}"/>
    <cellStyle name="Percent 8 2 3 2 2 3 2 3" xfId="48088" xr:uid="{00000000-0005-0000-0000-000017BC0000}"/>
    <cellStyle name="Percent 8 2 3 2 2 3 2 4" xfId="48089" xr:uid="{00000000-0005-0000-0000-000018BC0000}"/>
    <cellStyle name="Percent 8 2 3 2 2 3 3" xfId="48090" xr:uid="{00000000-0005-0000-0000-000019BC0000}"/>
    <cellStyle name="Percent 8 2 3 2 2 3 3 2" xfId="48091" xr:uid="{00000000-0005-0000-0000-00001ABC0000}"/>
    <cellStyle name="Percent 8 2 3 2 2 3 3 3" xfId="48092" xr:uid="{00000000-0005-0000-0000-00001BBC0000}"/>
    <cellStyle name="Percent 8 2 3 2 2 3 3 4" xfId="48093" xr:uid="{00000000-0005-0000-0000-00001CBC0000}"/>
    <cellStyle name="Percent 8 2 3 2 2 3 4" xfId="48094" xr:uid="{00000000-0005-0000-0000-00001DBC0000}"/>
    <cellStyle name="Percent 8 2 3 2 2 3 5" xfId="48095" xr:uid="{00000000-0005-0000-0000-00001EBC0000}"/>
    <cellStyle name="Percent 8 2 3 2 2 3 6" xfId="48096" xr:uid="{00000000-0005-0000-0000-00001FBC0000}"/>
    <cellStyle name="Percent 8 2 3 2 2 4" xfId="48097" xr:uid="{00000000-0005-0000-0000-000020BC0000}"/>
    <cellStyle name="Percent 8 2 3 2 2 4 2" xfId="48098" xr:uid="{00000000-0005-0000-0000-000021BC0000}"/>
    <cellStyle name="Percent 8 2 3 2 2 4 3" xfId="48099" xr:uid="{00000000-0005-0000-0000-000022BC0000}"/>
    <cellStyle name="Percent 8 2 3 2 2 4 4" xfId="48100" xr:uid="{00000000-0005-0000-0000-000023BC0000}"/>
    <cellStyle name="Percent 8 2 3 2 2 5" xfId="48101" xr:uid="{00000000-0005-0000-0000-000024BC0000}"/>
    <cellStyle name="Percent 8 2 3 2 2 5 2" xfId="48102" xr:uid="{00000000-0005-0000-0000-000025BC0000}"/>
    <cellStyle name="Percent 8 2 3 2 2 5 3" xfId="48103" xr:uid="{00000000-0005-0000-0000-000026BC0000}"/>
    <cellStyle name="Percent 8 2 3 2 2 5 4" xfId="48104" xr:uid="{00000000-0005-0000-0000-000027BC0000}"/>
    <cellStyle name="Percent 8 2 3 2 2 6" xfId="48105" xr:uid="{00000000-0005-0000-0000-000028BC0000}"/>
    <cellStyle name="Percent 8 2 3 2 2 7" xfId="48106" xr:uid="{00000000-0005-0000-0000-000029BC0000}"/>
    <cellStyle name="Percent 8 2 3 2 2 8" xfId="48107" xr:uid="{00000000-0005-0000-0000-00002ABC0000}"/>
    <cellStyle name="Percent 8 2 3 2 3" xfId="48108" xr:uid="{00000000-0005-0000-0000-00002BBC0000}"/>
    <cellStyle name="Percent 8 2 3 2 3 2" xfId="48109" xr:uid="{00000000-0005-0000-0000-00002CBC0000}"/>
    <cellStyle name="Percent 8 2 3 2 3 2 2" xfId="48110" xr:uid="{00000000-0005-0000-0000-00002DBC0000}"/>
    <cellStyle name="Percent 8 2 3 2 3 2 2 2" xfId="48111" xr:uid="{00000000-0005-0000-0000-00002EBC0000}"/>
    <cellStyle name="Percent 8 2 3 2 3 2 2 3" xfId="48112" xr:uid="{00000000-0005-0000-0000-00002FBC0000}"/>
    <cellStyle name="Percent 8 2 3 2 3 2 2 4" xfId="48113" xr:uid="{00000000-0005-0000-0000-000030BC0000}"/>
    <cellStyle name="Percent 8 2 3 2 3 2 3" xfId="48114" xr:uid="{00000000-0005-0000-0000-000031BC0000}"/>
    <cellStyle name="Percent 8 2 3 2 3 2 3 2" xfId="48115" xr:uid="{00000000-0005-0000-0000-000032BC0000}"/>
    <cellStyle name="Percent 8 2 3 2 3 2 3 3" xfId="48116" xr:uid="{00000000-0005-0000-0000-000033BC0000}"/>
    <cellStyle name="Percent 8 2 3 2 3 2 3 4" xfId="48117" xr:uid="{00000000-0005-0000-0000-000034BC0000}"/>
    <cellStyle name="Percent 8 2 3 2 3 2 4" xfId="48118" xr:uid="{00000000-0005-0000-0000-000035BC0000}"/>
    <cellStyle name="Percent 8 2 3 2 3 2 5" xfId="48119" xr:uid="{00000000-0005-0000-0000-000036BC0000}"/>
    <cellStyle name="Percent 8 2 3 2 3 2 6" xfId="48120" xr:uid="{00000000-0005-0000-0000-000037BC0000}"/>
    <cellStyle name="Percent 8 2 3 2 3 3" xfId="48121" xr:uid="{00000000-0005-0000-0000-000038BC0000}"/>
    <cellStyle name="Percent 8 2 3 2 3 3 2" xfId="48122" xr:uid="{00000000-0005-0000-0000-000039BC0000}"/>
    <cellStyle name="Percent 8 2 3 2 3 3 2 2" xfId="48123" xr:uid="{00000000-0005-0000-0000-00003ABC0000}"/>
    <cellStyle name="Percent 8 2 3 2 3 3 2 3" xfId="48124" xr:uid="{00000000-0005-0000-0000-00003BBC0000}"/>
    <cellStyle name="Percent 8 2 3 2 3 3 2 4" xfId="48125" xr:uid="{00000000-0005-0000-0000-00003CBC0000}"/>
    <cellStyle name="Percent 8 2 3 2 3 3 3" xfId="48126" xr:uid="{00000000-0005-0000-0000-00003DBC0000}"/>
    <cellStyle name="Percent 8 2 3 2 3 3 3 2" xfId="48127" xr:uid="{00000000-0005-0000-0000-00003EBC0000}"/>
    <cellStyle name="Percent 8 2 3 2 3 3 3 3" xfId="48128" xr:uid="{00000000-0005-0000-0000-00003FBC0000}"/>
    <cellStyle name="Percent 8 2 3 2 3 3 3 4" xfId="48129" xr:uid="{00000000-0005-0000-0000-000040BC0000}"/>
    <cellStyle name="Percent 8 2 3 2 3 3 4" xfId="48130" xr:uid="{00000000-0005-0000-0000-000041BC0000}"/>
    <cellStyle name="Percent 8 2 3 2 3 3 5" xfId="48131" xr:uid="{00000000-0005-0000-0000-000042BC0000}"/>
    <cellStyle name="Percent 8 2 3 2 3 3 6" xfId="48132" xr:uid="{00000000-0005-0000-0000-000043BC0000}"/>
    <cellStyle name="Percent 8 2 3 2 3 4" xfId="48133" xr:uid="{00000000-0005-0000-0000-000044BC0000}"/>
    <cellStyle name="Percent 8 2 3 2 3 4 2" xfId="48134" xr:uid="{00000000-0005-0000-0000-000045BC0000}"/>
    <cellStyle name="Percent 8 2 3 2 3 4 3" xfId="48135" xr:uid="{00000000-0005-0000-0000-000046BC0000}"/>
    <cellStyle name="Percent 8 2 3 2 3 4 4" xfId="48136" xr:uid="{00000000-0005-0000-0000-000047BC0000}"/>
    <cellStyle name="Percent 8 2 3 2 3 5" xfId="48137" xr:uid="{00000000-0005-0000-0000-000048BC0000}"/>
    <cellStyle name="Percent 8 2 3 2 3 5 2" xfId="48138" xr:uid="{00000000-0005-0000-0000-000049BC0000}"/>
    <cellStyle name="Percent 8 2 3 2 3 5 3" xfId="48139" xr:uid="{00000000-0005-0000-0000-00004ABC0000}"/>
    <cellStyle name="Percent 8 2 3 2 3 5 4" xfId="48140" xr:uid="{00000000-0005-0000-0000-00004BBC0000}"/>
    <cellStyle name="Percent 8 2 3 2 3 6" xfId="48141" xr:uid="{00000000-0005-0000-0000-00004CBC0000}"/>
    <cellStyle name="Percent 8 2 3 2 3 7" xfId="48142" xr:uid="{00000000-0005-0000-0000-00004DBC0000}"/>
    <cellStyle name="Percent 8 2 3 2 3 8" xfId="48143" xr:uid="{00000000-0005-0000-0000-00004EBC0000}"/>
    <cellStyle name="Percent 8 2 3 2 4" xfId="48144" xr:uid="{00000000-0005-0000-0000-00004FBC0000}"/>
    <cellStyle name="Percent 8 2 3 2 4 2" xfId="48145" xr:uid="{00000000-0005-0000-0000-000050BC0000}"/>
    <cellStyle name="Percent 8 2 3 2 4 2 2" xfId="48146" xr:uid="{00000000-0005-0000-0000-000051BC0000}"/>
    <cellStyle name="Percent 8 2 3 2 4 2 3" xfId="48147" xr:uid="{00000000-0005-0000-0000-000052BC0000}"/>
    <cellStyle name="Percent 8 2 3 2 4 2 4" xfId="48148" xr:uid="{00000000-0005-0000-0000-000053BC0000}"/>
    <cellStyle name="Percent 8 2 3 2 4 3" xfId="48149" xr:uid="{00000000-0005-0000-0000-000054BC0000}"/>
    <cellStyle name="Percent 8 2 3 2 4 3 2" xfId="48150" xr:uid="{00000000-0005-0000-0000-000055BC0000}"/>
    <cellStyle name="Percent 8 2 3 2 4 3 3" xfId="48151" xr:uid="{00000000-0005-0000-0000-000056BC0000}"/>
    <cellStyle name="Percent 8 2 3 2 4 3 4" xfId="48152" xr:uid="{00000000-0005-0000-0000-000057BC0000}"/>
    <cellStyle name="Percent 8 2 3 2 4 4" xfId="48153" xr:uid="{00000000-0005-0000-0000-000058BC0000}"/>
    <cellStyle name="Percent 8 2 3 2 4 5" xfId="48154" xr:uid="{00000000-0005-0000-0000-000059BC0000}"/>
    <cellStyle name="Percent 8 2 3 2 4 6" xfId="48155" xr:uid="{00000000-0005-0000-0000-00005ABC0000}"/>
    <cellStyle name="Percent 8 2 3 2 5" xfId="48156" xr:uid="{00000000-0005-0000-0000-00005BBC0000}"/>
    <cellStyle name="Percent 8 2 3 2 5 2" xfId="48157" xr:uid="{00000000-0005-0000-0000-00005CBC0000}"/>
    <cellStyle name="Percent 8 2 3 2 5 2 2" xfId="48158" xr:uid="{00000000-0005-0000-0000-00005DBC0000}"/>
    <cellStyle name="Percent 8 2 3 2 5 2 3" xfId="48159" xr:uid="{00000000-0005-0000-0000-00005EBC0000}"/>
    <cellStyle name="Percent 8 2 3 2 5 2 4" xfId="48160" xr:uid="{00000000-0005-0000-0000-00005FBC0000}"/>
    <cellStyle name="Percent 8 2 3 2 5 3" xfId="48161" xr:uid="{00000000-0005-0000-0000-000060BC0000}"/>
    <cellStyle name="Percent 8 2 3 2 5 3 2" xfId="48162" xr:uid="{00000000-0005-0000-0000-000061BC0000}"/>
    <cellStyle name="Percent 8 2 3 2 5 3 3" xfId="48163" xr:uid="{00000000-0005-0000-0000-000062BC0000}"/>
    <cellStyle name="Percent 8 2 3 2 5 3 4" xfId="48164" xr:uid="{00000000-0005-0000-0000-000063BC0000}"/>
    <cellStyle name="Percent 8 2 3 2 5 4" xfId="48165" xr:uid="{00000000-0005-0000-0000-000064BC0000}"/>
    <cellStyle name="Percent 8 2 3 2 5 5" xfId="48166" xr:uid="{00000000-0005-0000-0000-000065BC0000}"/>
    <cellStyle name="Percent 8 2 3 2 5 6" xfId="48167" xr:uid="{00000000-0005-0000-0000-000066BC0000}"/>
    <cellStyle name="Percent 8 2 3 2 6" xfId="48168" xr:uid="{00000000-0005-0000-0000-000067BC0000}"/>
    <cellStyle name="Percent 8 2 3 2 6 2" xfId="48169" xr:uid="{00000000-0005-0000-0000-000068BC0000}"/>
    <cellStyle name="Percent 8 2 3 2 6 3" xfId="48170" xr:uid="{00000000-0005-0000-0000-000069BC0000}"/>
    <cellStyle name="Percent 8 2 3 2 6 4" xfId="48171" xr:uid="{00000000-0005-0000-0000-00006ABC0000}"/>
    <cellStyle name="Percent 8 2 3 2 7" xfId="48172" xr:uid="{00000000-0005-0000-0000-00006BBC0000}"/>
    <cellStyle name="Percent 8 2 3 2 7 2" xfId="48173" xr:uid="{00000000-0005-0000-0000-00006CBC0000}"/>
    <cellStyle name="Percent 8 2 3 2 7 3" xfId="48174" xr:uid="{00000000-0005-0000-0000-00006DBC0000}"/>
    <cellStyle name="Percent 8 2 3 2 7 4" xfId="48175" xr:uid="{00000000-0005-0000-0000-00006EBC0000}"/>
    <cellStyle name="Percent 8 2 3 2 8" xfId="48176" xr:uid="{00000000-0005-0000-0000-00006FBC0000}"/>
    <cellStyle name="Percent 8 2 3 2 9" xfId="48177" xr:uid="{00000000-0005-0000-0000-000070BC0000}"/>
    <cellStyle name="Percent 8 2 3 3" xfId="48178" xr:uid="{00000000-0005-0000-0000-000071BC0000}"/>
    <cellStyle name="Percent 8 2 3 3 2" xfId="48179" xr:uid="{00000000-0005-0000-0000-000072BC0000}"/>
    <cellStyle name="Percent 8 2 3 3 2 2" xfId="48180" xr:uid="{00000000-0005-0000-0000-000073BC0000}"/>
    <cellStyle name="Percent 8 2 3 3 2 2 2" xfId="48181" xr:uid="{00000000-0005-0000-0000-000074BC0000}"/>
    <cellStyle name="Percent 8 2 3 3 2 2 3" xfId="48182" xr:uid="{00000000-0005-0000-0000-000075BC0000}"/>
    <cellStyle name="Percent 8 2 3 3 2 2 4" xfId="48183" xr:uid="{00000000-0005-0000-0000-000076BC0000}"/>
    <cellStyle name="Percent 8 2 3 3 2 3" xfId="48184" xr:uid="{00000000-0005-0000-0000-000077BC0000}"/>
    <cellStyle name="Percent 8 2 3 3 2 3 2" xfId="48185" xr:uid="{00000000-0005-0000-0000-000078BC0000}"/>
    <cellStyle name="Percent 8 2 3 3 2 3 3" xfId="48186" xr:uid="{00000000-0005-0000-0000-000079BC0000}"/>
    <cellStyle name="Percent 8 2 3 3 2 3 4" xfId="48187" xr:uid="{00000000-0005-0000-0000-00007ABC0000}"/>
    <cellStyle name="Percent 8 2 3 3 2 4" xfId="48188" xr:uid="{00000000-0005-0000-0000-00007BBC0000}"/>
    <cellStyle name="Percent 8 2 3 3 2 5" xfId="48189" xr:uid="{00000000-0005-0000-0000-00007CBC0000}"/>
    <cellStyle name="Percent 8 2 3 3 2 6" xfId="48190" xr:uid="{00000000-0005-0000-0000-00007DBC0000}"/>
    <cellStyle name="Percent 8 2 3 3 3" xfId="48191" xr:uid="{00000000-0005-0000-0000-00007EBC0000}"/>
    <cellStyle name="Percent 8 2 3 3 3 2" xfId="48192" xr:uid="{00000000-0005-0000-0000-00007FBC0000}"/>
    <cellStyle name="Percent 8 2 3 3 3 2 2" xfId="48193" xr:uid="{00000000-0005-0000-0000-000080BC0000}"/>
    <cellStyle name="Percent 8 2 3 3 3 2 3" xfId="48194" xr:uid="{00000000-0005-0000-0000-000081BC0000}"/>
    <cellStyle name="Percent 8 2 3 3 3 2 4" xfId="48195" xr:uid="{00000000-0005-0000-0000-000082BC0000}"/>
    <cellStyle name="Percent 8 2 3 3 3 3" xfId="48196" xr:uid="{00000000-0005-0000-0000-000083BC0000}"/>
    <cellStyle name="Percent 8 2 3 3 3 3 2" xfId="48197" xr:uid="{00000000-0005-0000-0000-000084BC0000}"/>
    <cellStyle name="Percent 8 2 3 3 3 3 3" xfId="48198" xr:uid="{00000000-0005-0000-0000-000085BC0000}"/>
    <cellStyle name="Percent 8 2 3 3 3 3 4" xfId="48199" xr:uid="{00000000-0005-0000-0000-000086BC0000}"/>
    <cellStyle name="Percent 8 2 3 3 3 4" xfId="48200" xr:uid="{00000000-0005-0000-0000-000087BC0000}"/>
    <cellStyle name="Percent 8 2 3 3 3 5" xfId="48201" xr:uid="{00000000-0005-0000-0000-000088BC0000}"/>
    <cellStyle name="Percent 8 2 3 3 3 6" xfId="48202" xr:uid="{00000000-0005-0000-0000-000089BC0000}"/>
    <cellStyle name="Percent 8 2 3 3 4" xfId="48203" xr:uid="{00000000-0005-0000-0000-00008ABC0000}"/>
    <cellStyle name="Percent 8 2 3 3 4 2" xfId="48204" xr:uid="{00000000-0005-0000-0000-00008BBC0000}"/>
    <cellStyle name="Percent 8 2 3 3 4 3" xfId="48205" xr:uid="{00000000-0005-0000-0000-00008CBC0000}"/>
    <cellStyle name="Percent 8 2 3 3 4 4" xfId="48206" xr:uid="{00000000-0005-0000-0000-00008DBC0000}"/>
    <cellStyle name="Percent 8 2 3 3 5" xfId="48207" xr:uid="{00000000-0005-0000-0000-00008EBC0000}"/>
    <cellStyle name="Percent 8 2 3 3 5 2" xfId="48208" xr:uid="{00000000-0005-0000-0000-00008FBC0000}"/>
    <cellStyle name="Percent 8 2 3 3 5 3" xfId="48209" xr:uid="{00000000-0005-0000-0000-000090BC0000}"/>
    <cellStyle name="Percent 8 2 3 3 5 4" xfId="48210" xr:uid="{00000000-0005-0000-0000-000091BC0000}"/>
    <cellStyle name="Percent 8 2 3 3 6" xfId="48211" xr:uid="{00000000-0005-0000-0000-000092BC0000}"/>
    <cellStyle name="Percent 8 2 3 3 7" xfId="48212" xr:uid="{00000000-0005-0000-0000-000093BC0000}"/>
    <cellStyle name="Percent 8 2 3 3 8" xfId="48213" xr:uid="{00000000-0005-0000-0000-000094BC0000}"/>
    <cellStyle name="Percent 8 2 3 4" xfId="48214" xr:uid="{00000000-0005-0000-0000-000095BC0000}"/>
    <cellStyle name="Percent 8 2 3 4 2" xfId="48215" xr:uid="{00000000-0005-0000-0000-000096BC0000}"/>
    <cellStyle name="Percent 8 2 3 4 2 2" xfId="48216" xr:uid="{00000000-0005-0000-0000-000097BC0000}"/>
    <cellStyle name="Percent 8 2 3 4 2 2 2" xfId="48217" xr:uid="{00000000-0005-0000-0000-000098BC0000}"/>
    <cellStyle name="Percent 8 2 3 4 2 2 3" xfId="48218" xr:uid="{00000000-0005-0000-0000-000099BC0000}"/>
    <cellStyle name="Percent 8 2 3 4 2 2 4" xfId="48219" xr:uid="{00000000-0005-0000-0000-00009ABC0000}"/>
    <cellStyle name="Percent 8 2 3 4 2 3" xfId="48220" xr:uid="{00000000-0005-0000-0000-00009BBC0000}"/>
    <cellStyle name="Percent 8 2 3 4 2 3 2" xfId="48221" xr:uid="{00000000-0005-0000-0000-00009CBC0000}"/>
    <cellStyle name="Percent 8 2 3 4 2 3 3" xfId="48222" xr:uid="{00000000-0005-0000-0000-00009DBC0000}"/>
    <cellStyle name="Percent 8 2 3 4 2 3 4" xfId="48223" xr:uid="{00000000-0005-0000-0000-00009EBC0000}"/>
    <cellStyle name="Percent 8 2 3 4 2 4" xfId="48224" xr:uid="{00000000-0005-0000-0000-00009FBC0000}"/>
    <cellStyle name="Percent 8 2 3 4 2 5" xfId="48225" xr:uid="{00000000-0005-0000-0000-0000A0BC0000}"/>
    <cellStyle name="Percent 8 2 3 4 2 6" xfId="48226" xr:uid="{00000000-0005-0000-0000-0000A1BC0000}"/>
    <cellStyle name="Percent 8 2 3 4 3" xfId="48227" xr:uid="{00000000-0005-0000-0000-0000A2BC0000}"/>
    <cellStyle name="Percent 8 2 3 4 3 2" xfId="48228" xr:uid="{00000000-0005-0000-0000-0000A3BC0000}"/>
    <cellStyle name="Percent 8 2 3 4 3 2 2" xfId="48229" xr:uid="{00000000-0005-0000-0000-0000A4BC0000}"/>
    <cellStyle name="Percent 8 2 3 4 3 2 3" xfId="48230" xr:uid="{00000000-0005-0000-0000-0000A5BC0000}"/>
    <cellStyle name="Percent 8 2 3 4 3 2 4" xfId="48231" xr:uid="{00000000-0005-0000-0000-0000A6BC0000}"/>
    <cellStyle name="Percent 8 2 3 4 3 3" xfId="48232" xr:uid="{00000000-0005-0000-0000-0000A7BC0000}"/>
    <cellStyle name="Percent 8 2 3 4 3 3 2" xfId="48233" xr:uid="{00000000-0005-0000-0000-0000A8BC0000}"/>
    <cellStyle name="Percent 8 2 3 4 3 3 3" xfId="48234" xr:uid="{00000000-0005-0000-0000-0000A9BC0000}"/>
    <cellStyle name="Percent 8 2 3 4 3 3 4" xfId="48235" xr:uid="{00000000-0005-0000-0000-0000AABC0000}"/>
    <cellStyle name="Percent 8 2 3 4 3 4" xfId="48236" xr:uid="{00000000-0005-0000-0000-0000ABBC0000}"/>
    <cellStyle name="Percent 8 2 3 4 3 5" xfId="48237" xr:uid="{00000000-0005-0000-0000-0000ACBC0000}"/>
    <cellStyle name="Percent 8 2 3 4 3 6" xfId="48238" xr:uid="{00000000-0005-0000-0000-0000ADBC0000}"/>
    <cellStyle name="Percent 8 2 3 4 4" xfId="48239" xr:uid="{00000000-0005-0000-0000-0000AEBC0000}"/>
    <cellStyle name="Percent 8 2 3 4 4 2" xfId="48240" xr:uid="{00000000-0005-0000-0000-0000AFBC0000}"/>
    <cellStyle name="Percent 8 2 3 4 4 3" xfId="48241" xr:uid="{00000000-0005-0000-0000-0000B0BC0000}"/>
    <cellStyle name="Percent 8 2 3 4 4 4" xfId="48242" xr:uid="{00000000-0005-0000-0000-0000B1BC0000}"/>
    <cellStyle name="Percent 8 2 3 4 5" xfId="48243" xr:uid="{00000000-0005-0000-0000-0000B2BC0000}"/>
    <cellStyle name="Percent 8 2 3 4 5 2" xfId="48244" xr:uid="{00000000-0005-0000-0000-0000B3BC0000}"/>
    <cellStyle name="Percent 8 2 3 4 5 3" xfId="48245" xr:uid="{00000000-0005-0000-0000-0000B4BC0000}"/>
    <cellStyle name="Percent 8 2 3 4 5 4" xfId="48246" xr:uid="{00000000-0005-0000-0000-0000B5BC0000}"/>
    <cellStyle name="Percent 8 2 3 4 6" xfId="48247" xr:uid="{00000000-0005-0000-0000-0000B6BC0000}"/>
    <cellStyle name="Percent 8 2 3 4 7" xfId="48248" xr:uid="{00000000-0005-0000-0000-0000B7BC0000}"/>
    <cellStyle name="Percent 8 2 3 4 8" xfId="48249" xr:uid="{00000000-0005-0000-0000-0000B8BC0000}"/>
    <cellStyle name="Percent 8 2 3 5" xfId="48250" xr:uid="{00000000-0005-0000-0000-0000B9BC0000}"/>
    <cellStyle name="Percent 8 2 3 5 2" xfId="48251" xr:uid="{00000000-0005-0000-0000-0000BABC0000}"/>
    <cellStyle name="Percent 8 2 3 5 2 2" xfId="48252" xr:uid="{00000000-0005-0000-0000-0000BBBC0000}"/>
    <cellStyle name="Percent 8 2 3 5 2 2 2" xfId="48253" xr:uid="{00000000-0005-0000-0000-0000BCBC0000}"/>
    <cellStyle name="Percent 8 2 3 5 2 2 3" xfId="48254" xr:uid="{00000000-0005-0000-0000-0000BDBC0000}"/>
    <cellStyle name="Percent 8 2 3 5 2 2 4" xfId="48255" xr:uid="{00000000-0005-0000-0000-0000BEBC0000}"/>
    <cellStyle name="Percent 8 2 3 5 2 3" xfId="48256" xr:uid="{00000000-0005-0000-0000-0000BFBC0000}"/>
    <cellStyle name="Percent 8 2 3 5 2 3 2" xfId="48257" xr:uid="{00000000-0005-0000-0000-0000C0BC0000}"/>
    <cellStyle name="Percent 8 2 3 5 2 3 3" xfId="48258" xr:uid="{00000000-0005-0000-0000-0000C1BC0000}"/>
    <cellStyle name="Percent 8 2 3 5 2 3 4" xfId="48259" xr:uid="{00000000-0005-0000-0000-0000C2BC0000}"/>
    <cellStyle name="Percent 8 2 3 5 2 4" xfId="48260" xr:uid="{00000000-0005-0000-0000-0000C3BC0000}"/>
    <cellStyle name="Percent 8 2 3 5 2 5" xfId="48261" xr:uid="{00000000-0005-0000-0000-0000C4BC0000}"/>
    <cellStyle name="Percent 8 2 3 5 2 6" xfId="48262" xr:uid="{00000000-0005-0000-0000-0000C5BC0000}"/>
    <cellStyle name="Percent 8 2 3 5 3" xfId="48263" xr:uid="{00000000-0005-0000-0000-0000C6BC0000}"/>
    <cellStyle name="Percent 8 2 3 5 3 2" xfId="48264" xr:uid="{00000000-0005-0000-0000-0000C7BC0000}"/>
    <cellStyle name="Percent 8 2 3 5 3 2 2" xfId="48265" xr:uid="{00000000-0005-0000-0000-0000C8BC0000}"/>
    <cellStyle name="Percent 8 2 3 5 3 2 3" xfId="48266" xr:uid="{00000000-0005-0000-0000-0000C9BC0000}"/>
    <cellStyle name="Percent 8 2 3 5 3 2 4" xfId="48267" xr:uid="{00000000-0005-0000-0000-0000CABC0000}"/>
    <cellStyle name="Percent 8 2 3 5 3 3" xfId="48268" xr:uid="{00000000-0005-0000-0000-0000CBBC0000}"/>
    <cellStyle name="Percent 8 2 3 5 3 3 2" xfId="48269" xr:uid="{00000000-0005-0000-0000-0000CCBC0000}"/>
    <cellStyle name="Percent 8 2 3 5 3 3 3" xfId="48270" xr:uid="{00000000-0005-0000-0000-0000CDBC0000}"/>
    <cellStyle name="Percent 8 2 3 5 3 3 4" xfId="48271" xr:uid="{00000000-0005-0000-0000-0000CEBC0000}"/>
    <cellStyle name="Percent 8 2 3 5 3 4" xfId="48272" xr:uid="{00000000-0005-0000-0000-0000CFBC0000}"/>
    <cellStyle name="Percent 8 2 3 5 3 5" xfId="48273" xr:uid="{00000000-0005-0000-0000-0000D0BC0000}"/>
    <cellStyle name="Percent 8 2 3 5 3 6" xfId="48274" xr:uid="{00000000-0005-0000-0000-0000D1BC0000}"/>
    <cellStyle name="Percent 8 2 3 5 4" xfId="48275" xr:uid="{00000000-0005-0000-0000-0000D2BC0000}"/>
    <cellStyle name="Percent 8 2 3 5 4 2" xfId="48276" xr:uid="{00000000-0005-0000-0000-0000D3BC0000}"/>
    <cellStyle name="Percent 8 2 3 5 4 3" xfId="48277" xr:uid="{00000000-0005-0000-0000-0000D4BC0000}"/>
    <cellStyle name="Percent 8 2 3 5 4 4" xfId="48278" xr:uid="{00000000-0005-0000-0000-0000D5BC0000}"/>
    <cellStyle name="Percent 8 2 3 5 5" xfId="48279" xr:uid="{00000000-0005-0000-0000-0000D6BC0000}"/>
    <cellStyle name="Percent 8 2 3 5 5 2" xfId="48280" xr:uid="{00000000-0005-0000-0000-0000D7BC0000}"/>
    <cellStyle name="Percent 8 2 3 5 5 3" xfId="48281" xr:uid="{00000000-0005-0000-0000-0000D8BC0000}"/>
    <cellStyle name="Percent 8 2 3 5 5 4" xfId="48282" xr:uid="{00000000-0005-0000-0000-0000D9BC0000}"/>
    <cellStyle name="Percent 8 2 3 5 6" xfId="48283" xr:uid="{00000000-0005-0000-0000-0000DABC0000}"/>
    <cellStyle name="Percent 8 2 3 5 7" xfId="48284" xr:uid="{00000000-0005-0000-0000-0000DBBC0000}"/>
    <cellStyle name="Percent 8 2 3 5 8" xfId="48285" xr:uid="{00000000-0005-0000-0000-0000DCBC0000}"/>
    <cellStyle name="Percent 8 2 3 6" xfId="48286" xr:uid="{00000000-0005-0000-0000-0000DDBC0000}"/>
    <cellStyle name="Percent 8 2 3 6 2" xfId="48287" xr:uid="{00000000-0005-0000-0000-0000DEBC0000}"/>
    <cellStyle name="Percent 8 2 3 6 2 2" xfId="48288" xr:uid="{00000000-0005-0000-0000-0000DFBC0000}"/>
    <cellStyle name="Percent 8 2 3 6 2 3" xfId="48289" xr:uid="{00000000-0005-0000-0000-0000E0BC0000}"/>
    <cellStyle name="Percent 8 2 3 6 2 4" xfId="48290" xr:uid="{00000000-0005-0000-0000-0000E1BC0000}"/>
    <cellStyle name="Percent 8 2 3 6 3" xfId="48291" xr:uid="{00000000-0005-0000-0000-0000E2BC0000}"/>
    <cellStyle name="Percent 8 2 3 6 3 2" xfId="48292" xr:uid="{00000000-0005-0000-0000-0000E3BC0000}"/>
    <cellStyle name="Percent 8 2 3 6 3 3" xfId="48293" xr:uid="{00000000-0005-0000-0000-0000E4BC0000}"/>
    <cellStyle name="Percent 8 2 3 6 3 4" xfId="48294" xr:uid="{00000000-0005-0000-0000-0000E5BC0000}"/>
    <cellStyle name="Percent 8 2 3 6 4" xfId="48295" xr:uid="{00000000-0005-0000-0000-0000E6BC0000}"/>
    <cellStyle name="Percent 8 2 3 6 5" xfId="48296" xr:uid="{00000000-0005-0000-0000-0000E7BC0000}"/>
    <cellStyle name="Percent 8 2 3 6 6" xfId="48297" xr:uid="{00000000-0005-0000-0000-0000E8BC0000}"/>
    <cellStyle name="Percent 8 2 3 7" xfId="48298" xr:uid="{00000000-0005-0000-0000-0000E9BC0000}"/>
    <cellStyle name="Percent 8 2 3 7 2" xfId="48299" xr:uid="{00000000-0005-0000-0000-0000EABC0000}"/>
    <cellStyle name="Percent 8 2 3 7 2 2" xfId="48300" xr:uid="{00000000-0005-0000-0000-0000EBBC0000}"/>
    <cellStyle name="Percent 8 2 3 7 2 3" xfId="48301" xr:uid="{00000000-0005-0000-0000-0000ECBC0000}"/>
    <cellStyle name="Percent 8 2 3 7 2 4" xfId="48302" xr:uid="{00000000-0005-0000-0000-0000EDBC0000}"/>
    <cellStyle name="Percent 8 2 3 7 3" xfId="48303" xr:uid="{00000000-0005-0000-0000-0000EEBC0000}"/>
    <cellStyle name="Percent 8 2 3 7 3 2" xfId="48304" xr:uid="{00000000-0005-0000-0000-0000EFBC0000}"/>
    <cellStyle name="Percent 8 2 3 7 3 3" xfId="48305" xr:uid="{00000000-0005-0000-0000-0000F0BC0000}"/>
    <cellStyle name="Percent 8 2 3 7 3 4" xfId="48306" xr:uid="{00000000-0005-0000-0000-0000F1BC0000}"/>
    <cellStyle name="Percent 8 2 3 7 4" xfId="48307" xr:uid="{00000000-0005-0000-0000-0000F2BC0000}"/>
    <cellStyle name="Percent 8 2 3 7 5" xfId="48308" xr:uid="{00000000-0005-0000-0000-0000F3BC0000}"/>
    <cellStyle name="Percent 8 2 3 7 6" xfId="48309" xr:uid="{00000000-0005-0000-0000-0000F4BC0000}"/>
    <cellStyle name="Percent 8 2 3 8" xfId="48310" xr:uid="{00000000-0005-0000-0000-0000F5BC0000}"/>
    <cellStyle name="Percent 8 2 3 8 2" xfId="48311" xr:uid="{00000000-0005-0000-0000-0000F6BC0000}"/>
    <cellStyle name="Percent 8 2 3 8 3" xfId="48312" xr:uid="{00000000-0005-0000-0000-0000F7BC0000}"/>
    <cellStyle name="Percent 8 2 3 8 4" xfId="48313" xr:uid="{00000000-0005-0000-0000-0000F8BC0000}"/>
    <cellStyle name="Percent 8 2 3 9" xfId="48314" xr:uid="{00000000-0005-0000-0000-0000F9BC0000}"/>
    <cellStyle name="Percent 8 2 3 9 2" xfId="48315" xr:uid="{00000000-0005-0000-0000-0000FABC0000}"/>
    <cellStyle name="Percent 8 2 3 9 3" xfId="48316" xr:uid="{00000000-0005-0000-0000-0000FBBC0000}"/>
    <cellStyle name="Percent 8 2 3 9 4" xfId="48317" xr:uid="{00000000-0005-0000-0000-0000FCBC0000}"/>
    <cellStyle name="Percent 8 2 4" xfId="48318" xr:uid="{00000000-0005-0000-0000-0000FDBC0000}"/>
    <cellStyle name="Percent 8 2 4 10" xfId="48319" xr:uid="{00000000-0005-0000-0000-0000FEBC0000}"/>
    <cellStyle name="Percent 8 2 4 2" xfId="48320" xr:uid="{00000000-0005-0000-0000-0000FFBC0000}"/>
    <cellStyle name="Percent 8 2 4 2 2" xfId="48321" xr:uid="{00000000-0005-0000-0000-000000BD0000}"/>
    <cellStyle name="Percent 8 2 4 2 2 2" xfId="48322" xr:uid="{00000000-0005-0000-0000-000001BD0000}"/>
    <cellStyle name="Percent 8 2 4 2 2 2 2" xfId="48323" xr:uid="{00000000-0005-0000-0000-000002BD0000}"/>
    <cellStyle name="Percent 8 2 4 2 2 2 3" xfId="48324" xr:uid="{00000000-0005-0000-0000-000003BD0000}"/>
    <cellStyle name="Percent 8 2 4 2 2 2 4" xfId="48325" xr:uid="{00000000-0005-0000-0000-000004BD0000}"/>
    <cellStyle name="Percent 8 2 4 2 2 3" xfId="48326" xr:uid="{00000000-0005-0000-0000-000005BD0000}"/>
    <cellStyle name="Percent 8 2 4 2 2 3 2" xfId="48327" xr:uid="{00000000-0005-0000-0000-000006BD0000}"/>
    <cellStyle name="Percent 8 2 4 2 2 3 3" xfId="48328" xr:uid="{00000000-0005-0000-0000-000007BD0000}"/>
    <cellStyle name="Percent 8 2 4 2 2 3 4" xfId="48329" xr:uid="{00000000-0005-0000-0000-000008BD0000}"/>
    <cellStyle name="Percent 8 2 4 2 2 4" xfId="48330" xr:uid="{00000000-0005-0000-0000-000009BD0000}"/>
    <cellStyle name="Percent 8 2 4 2 2 5" xfId="48331" xr:uid="{00000000-0005-0000-0000-00000ABD0000}"/>
    <cellStyle name="Percent 8 2 4 2 2 6" xfId="48332" xr:uid="{00000000-0005-0000-0000-00000BBD0000}"/>
    <cellStyle name="Percent 8 2 4 2 3" xfId="48333" xr:uid="{00000000-0005-0000-0000-00000CBD0000}"/>
    <cellStyle name="Percent 8 2 4 2 3 2" xfId="48334" xr:uid="{00000000-0005-0000-0000-00000DBD0000}"/>
    <cellStyle name="Percent 8 2 4 2 3 2 2" xfId="48335" xr:uid="{00000000-0005-0000-0000-00000EBD0000}"/>
    <cellStyle name="Percent 8 2 4 2 3 2 3" xfId="48336" xr:uid="{00000000-0005-0000-0000-00000FBD0000}"/>
    <cellStyle name="Percent 8 2 4 2 3 2 4" xfId="48337" xr:uid="{00000000-0005-0000-0000-000010BD0000}"/>
    <cellStyle name="Percent 8 2 4 2 3 3" xfId="48338" xr:uid="{00000000-0005-0000-0000-000011BD0000}"/>
    <cellStyle name="Percent 8 2 4 2 3 3 2" xfId="48339" xr:uid="{00000000-0005-0000-0000-000012BD0000}"/>
    <cellStyle name="Percent 8 2 4 2 3 3 3" xfId="48340" xr:uid="{00000000-0005-0000-0000-000013BD0000}"/>
    <cellStyle name="Percent 8 2 4 2 3 3 4" xfId="48341" xr:uid="{00000000-0005-0000-0000-000014BD0000}"/>
    <cellStyle name="Percent 8 2 4 2 3 4" xfId="48342" xr:uid="{00000000-0005-0000-0000-000015BD0000}"/>
    <cellStyle name="Percent 8 2 4 2 3 5" xfId="48343" xr:uid="{00000000-0005-0000-0000-000016BD0000}"/>
    <cellStyle name="Percent 8 2 4 2 3 6" xfId="48344" xr:uid="{00000000-0005-0000-0000-000017BD0000}"/>
    <cellStyle name="Percent 8 2 4 2 4" xfId="48345" xr:uid="{00000000-0005-0000-0000-000018BD0000}"/>
    <cellStyle name="Percent 8 2 4 2 4 2" xfId="48346" xr:uid="{00000000-0005-0000-0000-000019BD0000}"/>
    <cellStyle name="Percent 8 2 4 2 4 3" xfId="48347" xr:uid="{00000000-0005-0000-0000-00001ABD0000}"/>
    <cellStyle name="Percent 8 2 4 2 4 4" xfId="48348" xr:uid="{00000000-0005-0000-0000-00001BBD0000}"/>
    <cellStyle name="Percent 8 2 4 2 5" xfId="48349" xr:uid="{00000000-0005-0000-0000-00001CBD0000}"/>
    <cellStyle name="Percent 8 2 4 2 5 2" xfId="48350" xr:uid="{00000000-0005-0000-0000-00001DBD0000}"/>
    <cellStyle name="Percent 8 2 4 2 5 3" xfId="48351" xr:uid="{00000000-0005-0000-0000-00001EBD0000}"/>
    <cellStyle name="Percent 8 2 4 2 5 4" xfId="48352" xr:uid="{00000000-0005-0000-0000-00001FBD0000}"/>
    <cellStyle name="Percent 8 2 4 2 6" xfId="48353" xr:uid="{00000000-0005-0000-0000-000020BD0000}"/>
    <cellStyle name="Percent 8 2 4 2 7" xfId="48354" xr:uid="{00000000-0005-0000-0000-000021BD0000}"/>
    <cellStyle name="Percent 8 2 4 2 8" xfId="48355" xr:uid="{00000000-0005-0000-0000-000022BD0000}"/>
    <cellStyle name="Percent 8 2 4 3" xfId="48356" xr:uid="{00000000-0005-0000-0000-000023BD0000}"/>
    <cellStyle name="Percent 8 2 4 3 2" xfId="48357" xr:uid="{00000000-0005-0000-0000-000024BD0000}"/>
    <cellStyle name="Percent 8 2 4 3 2 2" xfId="48358" xr:uid="{00000000-0005-0000-0000-000025BD0000}"/>
    <cellStyle name="Percent 8 2 4 3 2 2 2" xfId="48359" xr:uid="{00000000-0005-0000-0000-000026BD0000}"/>
    <cellStyle name="Percent 8 2 4 3 2 2 3" xfId="48360" xr:uid="{00000000-0005-0000-0000-000027BD0000}"/>
    <cellStyle name="Percent 8 2 4 3 2 2 4" xfId="48361" xr:uid="{00000000-0005-0000-0000-000028BD0000}"/>
    <cellStyle name="Percent 8 2 4 3 2 3" xfId="48362" xr:uid="{00000000-0005-0000-0000-000029BD0000}"/>
    <cellStyle name="Percent 8 2 4 3 2 3 2" xfId="48363" xr:uid="{00000000-0005-0000-0000-00002ABD0000}"/>
    <cellStyle name="Percent 8 2 4 3 2 3 3" xfId="48364" xr:uid="{00000000-0005-0000-0000-00002BBD0000}"/>
    <cellStyle name="Percent 8 2 4 3 2 3 4" xfId="48365" xr:uid="{00000000-0005-0000-0000-00002CBD0000}"/>
    <cellStyle name="Percent 8 2 4 3 2 4" xfId="48366" xr:uid="{00000000-0005-0000-0000-00002DBD0000}"/>
    <cellStyle name="Percent 8 2 4 3 2 5" xfId="48367" xr:uid="{00000000-0005-0000-0000-00002EBD0000}"/>
    <cellStyle name="Percent 8 2 4 3 2 6" xfId="48368" xr:uid="{00000000-0005-0000-0000-00002FBD0000}"/>
    <cellStyle name="Percent 8 2 4 3 3" xfId="48369" xr:uid="{00000000-0005-0000-0000-000030BD0000}"/>
    <cellStyle name="Percent 8 2 4 3 3 2" xfId="48370" xr:uid="{00000000-0005-0000-0000-000031BD0000}"/>
    <cellStyle name="Percent 8 2 4 3 3 2 2" xfId="48371" xr:uid="{00000000-0005-0000-0000-000032BD0000}"/>
    <cellStyle name="Percent 8 2 4 3 3 2 3" xfId="48372" xr:uid="{00000000-0005-0000-0000-000033BD0000}"/>
    <cellStyle name="Percent 8 2 4 3 3 2 4" xfId="48373" xr:uid="{00000000-0005-0000-0000-000034BD0000}"/>
    <cellStyle name="Percent 8 2 4 3 3 3" xfId="48374" xr:uid="{00000000-0005-0000-0000-000035BD0000}"/>
    <cellStyle name="Percent 8 2 4 3 3 3 2" xfId="48375" xr:uid="{00000000-0005-0000-0000-000036BD0000}"/>
    <cellStyle name="Percent 8 2 4 3 3 3 3" xfId="48376" xr:uid="{00000000-0005-0000-0000-000037BD0000}"/>
    <cellStyle name="Percent 8 2 4 3 3 3 4" xfId="48377" xr:uid="{00000000-0005-0000-0000-000038BD0000}"/>
    <cellStyle name="Percent 8 2 4 3 3 4" xfId="48378" xr:uid="{00000000-0005-0000-0000-000039BD0000}"/>
    <cellStyle name="Percent 8 2 4 3 3 5" xfId="48379" xr:uid="{00000000-0005-0000-0000-00003ABD0000}"/>
    <cellStyle name="Percent 8 2 4 3 3 6" xfId="48380" xr:uid="{00000000-0005-0000-0000-00003BBD0000}"/>
    <cellStyle name="Percent 8 2 4 3 4" xfId="48381" xr:uid="{00000000-0005-0000-0000-00003CBD0000}"/>
    <cellStyle name="Percent 8 2 4 3 4 2" xfId="48382" xr:uid="{00000000-0005-0000-0000-00003DBD0000}"/>
    <cellStyle name="Percent 8 2 4 3 4 3" xfId="48383" xr:uid="{00000000-0005-0000-0000-00003EBD0000}"/>
    <cellStyle name="Percent 8 2 4 3 4 4" xfId="48384" xr:uid="{00000000-0005-0000-0000-00003FBD0000}"/>
    <cellStyle name="Percent 8 2 4 3 5" xfId="48385" xr:uid="{00000000-0005-0000-0000-000040BD0000}"/>
    <cellStyle name="Percent 8 2 4 3 5 2" xfId="48386" xr:uid="{00000000-0005-0000-0000-000041BD0000}"/>
    <cellStyle name="Percent 8 2 4 3 5 3" xfId="48387" xr:uid="{00000000-0005-0000-0000-000042BD0000}"/>
    <cellStyle name="Percent 8 2 4 3 5 4" xfId="48388" xr:uid="{00000000-0005-0000-0000-000043BD0000}"/>
    <cellStyle name="Percent 8 2 4 3 6" xfId="48389" xr:uid="{00000000-0005-0000-0000-000044BD0000}"/>
    <cellStyle name="Percent 8 2 4 3 7" xfId="48390" xr:uid="{00000000-0005-0000-0000-000045BD0000}"/>
    <cellStyle name="Percent 8 2 4 3 8" xfId="48391" xr:uid="{00000000-0005-0000-0000-000046BD0000}"/>
    <cellStyle name="Percent 8 2 4 4" xfId="48392" xr:uid="{00000000-0005-0000-0000-000047BD0000}"/>
    <cellStyle name="Percent 8 2 4 4 2" xfId="48393" xr:uid="{00000000-0005-0000-0000-000048BD0000}"/>
    <cellStyle name="Percent 8 2 4 4 2 2" xfId="48394" xr:uid="{00000000-0005-0000-0000-000049BD0000}"/>
    <cellStyle name="Percent 8 2 4 4 2 3" xfId="48395" xr:uid="{00000000-0005-0000-0000-00004ABD0000}"/>
    <cellStyle name="Percent 8 2 4 4 2 4" xfId="48396" xr:uid="{00000000-0005-0000-0000-00004BBD0000}"/>
    <cellStyle name="Percent 8 2 4 4 3" xfId="48397" xr:uid="{00000000-0005-0000-0000-00004CBD0000}"/>
    <cellStyle name="Percent 8 2 4 4 3 2" xfId="48398" xr:uid="{00000000-0005-0000-0000-00004DBD0000}"/>
    <cellStyle name="Percent 8 2 4 4 3 3" xfId="48399" xr:uid="{00000000-0005-0000-0000-00004EBD0000}"/>
    <cellStyle name="Percent 8 2 4 4 3 4" xfId="48400" xr:uid="{00000000-0005-0000-0000-00004FBD0000}"/>
    <cellStyle name="Percent 8 2 4 4 4" xfId="48401" xr:uid="{00000000-0005-0000-0000-000050BD0000}"/>
    <cellStyle name="Percent 8 2 4 4 5" xfId="48402" xr:uid="{00000000-0005-0000-0000-000051BD0000}"/>
    <cellStyle name="Percent 8 2 4 4 6" xfId="48403" xr:uid="{00000000-0005-0000-0000-000052BD0000}"/>
    <cellStyle name="Percent 8 2 4 5" xfId="48404" xr:uid="{00000000-0005-0000-0000-000053BD0000}"/>
    <cellStyle name="Percent 8 2 4 5 2" xfId="48405" xr:uid="{00000000-0005-0000-0000-000054BD0000}"/>
    <cellStyle name="Percent 8 2 4 5 2 2" xfId="48406" xr:uid="{00000000-0005-0000-0000-000055BD0000}"/>
    <cellStyle name="Percent 8 2 4 5 2 3" xfId="48407" xr:uid="{00000000-0005-0000-0000-000056BD0000}"/>
    <cellStyle name="Percent 8 2 4 5 2 4" xfId="48408" xr:uid="{00000000-0005-0000-0000-000057BD0000}"/>
    <cellStyle name="Percent 8 2 4 5 3" xfId="48409" xr:uid="{00000000-0005-0000-0000-000058BD0000}"/>
    <cellStyle name="Percent 8 2 4 5 3 2" xfId="48410" xr:uid="{00000000-0005-0000-0000-000059BD0000}"/>
    <cellStyle name="Percent 8 2 4 5 3 3" xfId="48411" xr:uid="{00000000-0005-0000-0000-00005ABD0000}"/>
    <cellStyle name="Percent 8 2 4 5 3 4" xfId="48412" xr:uid="{00000000-0005-0000-0000-00005BBD0000}"/>
    <cellStyle name="Percent 8 2 4 5 4" xfId="48413" xr:uid="{00000000-0005-0000-0000-00005CBD0000}"/>
    <cellStyle name="Percent 8 2 4 5 5" xfId="48414" xr:uid="{00000000-0005-0000-0000-00005DBD0000}"/>
    <cellStyle name="Percent 8 2 4 5 6" xfId="48415" xr:uid="{00000000-0005-0000-0000-00005EBD0000}"/>
    <cellStyle name="Percent 8 2 4 6" xfId="48416" xr:uid="{00000000-0005-0000-0000-00005FBD0000}"/>
    <cellStyle name="Percent 8 2 4 6 2" xfId="48417" xr:uid="{00000000-0005-0000-0000-000060BD0000}"/>
    <cellStyle name="Percent 8 2 4 6 3" xfId="48418" xr:uid="{00000000-0005-0000-0000-000061BD0000}"/>
    <cellStyle name="Percent 8 2 4 6 4" xfId="48419" xr:uid="{00000000-0005-0000-0000-000062BD0000}"/>
    <cellStyle name="Percent 8 2 4 7" xfId="48420" xr:uid="{00000000-0005-0000-0000-000063BD0000}"/>
    <cellStyle name="Percent 8 2 4 7 2" xfId="48421" xr:uid="{00000000-0005-0000-0000-000064BD0000}"/>
    <cellStyle name="Percent 8 2 4 7 3" xfId="48422" xr:uid="{00000000-0005-0000-0000-000065BD0000}"/>
    <cellStyle name="Percent 8 2 4 7 4" xfId="48423" xr:uid="{00000000-0005-0000-0000-000066BD0000}"/>
    <cellStyle name="Percent 8 2 4 8" xfId="48424" xr:uid="{00000000-0005-0000-0000-000067BD0000}"/>
    <cellStyle name="Percent 8 2 4 9" xfId="48425" xr:uid="{00000000-0005-0000-0000-000068BD0000}"/>
    <cellStyle name="Percent 8 2 5" xfId="48426" xr:uid="{00000000-0005-0000-0000-000069BD0000}"/>
    <cellStyle name="Percent 8 2 5 2" xfId="48427" xr:uid="{00000000-0005-0000-0000-00006ABD0000}"/>
    <cellStyle name="Percent 8 2 5 2 2" xfId="48428" xr:uid="{00000000-0005-0000-0000-00006BBD0000}"/>
    <cellStyle name="Percent 8 2 5 2 2 2" xfId="48429" xr:uid="{00000000-0005-0000-0000-00006CBD0000}"/>
    <cellStyle name="Percent 8 2 5 2 2 3" xfId="48430" xr:uid="{00000000-0005-0000-0000-00006DBD0000}"/>
    <cellStyle name="Percent 8 2 5 2 2 4" xfId="48431" xr:uid="{00000000-0005-0000-0000-00006EBD0000}"/>
    <cellStyle name="Percent 8 2 5 2 3" xfId="48432" xr:uid="{00000000-0005-0000-0000-00006FBD0000}"/>
    <cellStyle name="Percent 8 2 5 2 3 2" xfId="48433" xr:uid="{00000000-0005-0000-0000-000070BD0000}"/>
    <cellStyle name="Percent 8 2 5 2 3 3" xfId="48434" xr:uid="{00000000-0005-0000-0000-000071BD0000}"/>
    <cellStyle name="Percent 8 2 5 2 3 4" xfId="48435" xr:uid="{00000000-0005-0000-0000-000072BD0000}"/>
    <cellStyle name="Percent 8 2 5 2 4" xfId="48436" xr:uid="{00000000-0005-0000-0000-000073BD0000}"/>
    <cellStyle name="Percent 8 2 5 2 5" xfId="48437" xr:uid="{00000000-0005-0000-0000-000074BD0000}"/>
    <cellStyle name="Percent 8 2 5 2 6" xfId="48438" xr:uid="{00000000-0005-0000-0000-000075BD0000}"/>
    <cellStyle name="Percent 8 2 5 3" xfId="48439" xr:uid="{00000000-0005-0000-0000-000076BD0000}"/>
    <cellStyle name="Percent 8 2 5 3 2" xfId="48440" xr:uid="{00000000-0005-0000-0000-000077BD0000}"/>
    <cellStyle name="Percent 8 2 5 3 2 2" xfId="48441" xr:uid="{00000000-0005-0000-0000-000078BD0000}"/>
    <cellStyle name="Percent 8 2 5 3 2 3" xfId="48442" xr:uid="{00000000-0005-0000-0000-000079BD0000}"/>
    <cellStyle name="Percent 8 2 5 3 2 4" xfId="48443" xr:uid="{00000000-0005-0000-0000-00007ABD0000}"/>
    <cellStyle name="Percent 8 2 5 3 3" xfId="48444" xr:uid="{00000000-0005-0000-0000-00007BBD0000}"/>
    <cellStyle name="Percent 8 2 5 3 3 2" xfId="48445" xr:uid="{00000000-0005-0000-0000-00007CBD0000}"/>
    <cellStyle name="Percent 8 2 5 3 3 3" xfId="48446" xr:uid="{00000000-0005-0000-0000-00007DBD0000}"/>
    <cellStyle name="Percent 8 2 5 3 3 4" xfId="48447" xr:uid="{00000000-0005-0000-0000-00007EBD0000}"/>
    <cellStyle name="Percent 8 2 5 3 4" xfId="48448" xr:uid="{00000000-0005-0000-0000-00007FBD0000}"/>
    <cellStyle name="Percent 8 2 5 3 5" xfId="48449" xr:uid="{00000000-0005-0000-0000-000080BD0000}"/>
    <cellStyle name="Percent 8 2 5 3 6" xfId="48450" xr:uid="{00000000-0005-0000-0000-000081BD0000}"/>
    <cellStyle name="Percent 8 2 5 4" xfId="48451" xr:uid="{00000000-0005-0000-0000-000082BD0000}"/>
    <cellStyle name="Percent 8 2 5 4 2" xfId="48452" xr:uid="{00000000-0005-0000-0000-000083BD0000}"/>
    <cellStyle name="Percent 8 2 5 4 3" xfId="48453" xr:uid="{00000000-0005-0000-0000-000084BD0000}"/>
    <cellStyle name="Percent 8 2 5 4 4" xfId="48454" xr:uid="{00000000-0005-0000-0000-000085BD0000}"/>
    <cellStyle name="Percent 8 2 5 5" xfId="48455" xr:uid="{00000000-0005-0000-0000-000086BD0000}"/>
    <cellStyle name="Percent 8 2 5 5 2" xfId="48456" xr:uid="{00000000-0005-0000-0000-000087BD0000}"/>
    <cellStyle name="Percent 8 2 5 5 3" xfId="48457" xr:uid="{00000000-0005-0000-0000-000088BD0000}"/>
    <cellStyle name="Percent 8 2 5 5 4" xfId="48458" xr:uid="{00000000-0005-0000-0000-000089BD0000}"/>
    <cellStyle name="Percent 8 2 5 6" xfId="48459" xr:uid="{00000000-0005-0000-0000-00008ABD0000}"/>
    <cellStyle name="Percent 8 2 5 7" xfId="48460" xr:uid="{00000000-0005-0000-0000-00008BBD0000}"/>
    <cellStyle name="Percent 8 2 5 8" xfId="48461" xr:uid="{00000000-0005-0000-0000-00008CBD0000}"/>
    <cellStyle name="Percent 8 2 6" xfId="48462" xr:uid="{00000000-0005-0000-0000-00008DBD0000}"/>
    <cellStyle name="Percent 8 2 6 2" xfId="48463" xr:uid="{00000000-0005-0000-0000-00008EBD0000}"/>
    <cellStyle name="Percent 8 2 6 2 2" xfId="48464" xr:uid="{00000000-0005-0000-0000-00008FBD0000}"/>
    <cellStyle name="Percent 8 2 6 2 2 2" xfId="48465" xr:uid="{00000000-0005-0000-0000-000090BD0000}"/>
    <cellStyle name="Percent 8 2 6 2 2 3" xfId="48466" xr:uid="{00000000-0005-0000-0000-000091BD0000}"/>
    <cellStyle name="Percent 8 2 6 2 2 4" xfId="48467" xr:uid="{00000000-0005-0000-0000-000092BD0000}"/>
    <cellStyle name="Percent 8 2 6 2 3" xfId="48468" xr:uid="{00000000-0005-0000-0000-000093BD0000}"/>
    <cellStyle name="Percent 8 2 6 2 3 2" xfId="48469" xr:uid="{00000000-0005-0000-0000-000094BD0000}"/>
    <cellStyle name="Percent 8 2 6 2 3 3" xfId="48470" xr:uid="{00000000-0005-0000-0000-000095BD0000}"/>
    <cellStyle name="Percent 8 2 6 2 3 4" xfId="48471" xr:uid="{00000000-0005-0000-0000-000096BD0000}"/>
    <cellStyle name="Percent 8 2 6 2 4" xfId="48472" xr:uid="{00000000-0005-0000-0000-000097BD0000}"/>
    <cellStyle name="Percent 8 2 6 2 5" xfId="48473" xr:uid="{00000000-0005-0000-0000-000098BD0000}"/>
    <cellStyle name="Percent 8 2 6 2 6" xfId="48474" xr:uid="{00000000-0005-0000-0000-000099BD0000}"/>
    <cellStyle name="Percent 8 2 6 3" xfId="48475" xr:uid="{00000000-0005-0000-0000-00009ABD0000}"/>
    <cellStyle name="Percent 8 2 6 3 2" xfId="48476" xr:uid="{00000000-0005-0000-0000-00009BBD0000}"/>
    <cellStyle name="Percent 8 2 6 3 2 2" xfId="48477" xr:uid="{00000000-0005-0000-0000-00009CBD0000}"/>
    <cellStyle name="Percent 8 2 6 3 2 3" xfId="48478" xr:uid="{00000000-0005-0000-0000-00009DBD0000}"/>
    <cellStyle name="Percent 8 2 6 3 2 4" xfId="48479" xr:uid="{00000000-0005-0000-0000-00009EBD0000}"/>
    <cellStyle name="Percent 8 2 6 3 3" xfId="48480" xr:uid="{00000000-0005-0000-0000-00009FBD0000}"/>
    <cellStyle name="Percent 8 2 6 3 3 2" xfId="48481" xr:uid="{00000000-0005-0000-0000-0000A0BD0000}"/>
    <cellStyle name="Percent 8 2 6 3 3 3" xfId="48482" xr:uid="{00000000-0005-0000-0000-0000A1BD0000}"/>
    <cellStyle name="Percent 8 2 6 3 3 4" xfId="48483" xr:uid="{00000000-0005-0000-0000-0000A2BD0000}"/>
    <cellStyle name="Percent 8 2 6 3 4" xfId="48484" xr:uid="{00000000-0005-0000-0000-0000A3BD0000}"/>
    <cellStyle name="Percent 8 2 6 3 5" xfId="48485" xr:uid="{00000000-0005-0000-0000-0000A4BD0000}"/>
    <cellStyle name="Percent 8 2 6 3 6" xfId="48486" xr:uid="{00000000-0005-0000-0000-0000A5BD0000}"/>
    <cellStyle name="Percent 8 2 6 4" xfId="48487" xr:uid="{00000000-0005-0000-0000-0000A6BD0000}"/>
    <cellStyle name="Percent 8 2 6 4 2" xfId="48488" xr:uid="{00000000-0005-0000-0000-0000A7BD0000}"/>
    <cellStyle name="Percent 8 2 6 4 3" xfId="48489" xr:uid="{00000000-0005-0000-0000-0000A8BD0000}"/>
    <cellStyle name="Percent 8 2 6 4 4" xfId="48490" xr:uid="{00000000-0005-0000-0000-0000A9BD0000}"/>
    <cellStyle name="Percent 8 2 6 5" xfId="48491" xr:uid="{00000000-0005-0000-0000-0000AABD0000}"/>
    <cellStyle name="Percent 8 2 6 5 2" xfId="48492" xr:uid="{00000000-0005-0000-0000-0000ABBD0000}"/>
    <cellStyle name="Percent 8 2 6 5 3" xfId="48493" xr:uid="{00000000-0005-0000-0000-0000ACBD0000}"/>
    <cellStyle name="Percent 8 2 6 5 4" xfId="48494" xr:uid="{00000000-0005-0000-0000-0000ADBD0000}"/>
    <cellStyle name="Percent 8 2 6 6" xfId="48495" xr:uid="{00000000-0005-0000-0000-0000AEBD0000}"/>
    <cellStyle name="Percent 8 2 6 7" xfId="48496" xr:uid="{00000000-0005-0000-0000-0000AFBD0000}"/>
    <cellStyle name="Percent 8 2 6 8" xfId="48497" xr:uid="{00000000-0005-0000-0000-0000B0BD0000}"/>
    <cellStyle name="Percent 8 2 7" xfId="48498" xr:uid="{00000000-0005-0000-0000-0000B1BD0000}"/>
    <cellStyle name="Percent 8 2 7 2" xfId="48499" xr:uid="{00000000-0005-0000-0000-0000B2BD0000}"/>
    <cellStyle name="Percent 8 2 7 2 2" xfId="48500" xr:uid="{00000000-0005-0000-0000-0000B3BD0000}"/>
    <cellStyle name="Percent 8 2 7 2 2 2" xfId="48501" xr:uid="{00000000-0005-0000-0000-0000B4BD0000}"/>
    <cellStyle name="Percent 8 2 7 2 2 3" xfId="48502" xr:uid="{00000000-0005-0000-0000-0000B5BD0000}"/>
    <cellStyle name="Percent 8 2 7 2 2 4" xfId="48503" xr:uid="{00000000-0005-0000-0000-0000B6BD0000}"/>
    <cellStyle name="Percent 8 2 7 2 3" xfId="48504" xr:uid="{00000000-0005-0000-0000-0000B7BD0000}"/>
    <cellStyle name="Percent 8 2 7 2 3 2" xfId="48505" xr:uid="{00000000-0005-0000-0000-0000B8BD0000}"/>
    <cellStyle name="Percent 8 2 7 2 3 3" xfId="48506" xr:uid="{00000000-0005-0000-0000-0000B9BD0000}"/>
    <cellStyle name="Percent 8 2 7 2 3 4" xfId="48507" xr:uid="{00000000-0005-0000-0000-0000BABD0000}"/>
    <cellStyle name="Percent 8 2 7 2 4" xfId="48508" xr:uid="{00000000-0005-0000-0000-0000BBBD0000}"/>
    <cellStyle name="Percent 8 2 7 2 5" xfId="48509" xr:uid="{00000000-0005-0000-0000-0000BCBD0000}"/>
    <cellStyle name="Percent 8 2 7 2 6" xfId="48510" xr:uid="{00000000-0005-0000-0000-0000BDBD0000}"/>
    <cellStyle name="Percent 8 2 7 3" xfId="48511" xr:uid="{00000000-0005-0000-0000-0000BEBD0000}"/>
    <cellStyle name="Percent 8 2 7 3 2" xfId="48512" xr:uid="{00000000-0005-0000-0000-0000BFBD0000}"/>
    <cellStyle name="Percent 8 2 7 3 2 2" xfId="48513" xr:uid="{00000000-0005-0000-0000-0000C0BD0000}"/>
    <cellStyle name="Percent 8 2 7 3 2 3" xfId="48514" xr:uid="{00000000-0005-0000-0000-0000C1BD0000}"/>
    <cellStyle name="Percent 8 2 7 3 2 4" xfId="48515" xr:uid="{00000000-0005-0000-0000-0000C2BD0000}"/>
    <cellStyle name="Percent 8 2 7 3 3" xfId="48516" xr:uid="{00000000-0005-0000-0000-0000C3BD0000}"/>
    <cellStyle name="Percent 8 2 7 3 3 2" xfId="48517" xr:uid="{00000000-0005-0000-0000-0000C4BD0000}"/>
    <cellStyle name="Percent 8 2 7 3 3 3" xfId="48518" xr:uid="{00000000-0005-0000-0000-0000C5BD0000}"/>
    <cellStyle name="Percent 8 2 7 3 3 4" xfId="48519" xr:uid="{00000000-0005-0000-0000-0000C6BD0000}"/>
    <cellStyle name="Percent 8 2 7 3 4" xfId="48520" xr:uid="{00000000-0005-0000-0000-0000C7BD0000}"/>
    <cellStyle name="Percent 8 2 7 3 5" xfId="48521" xr:uid="{00000000-0005-0000-0000-0000C8BD0000}"/>
    <cellStyle name="Percent 8 2 7 3 6" xfId="48522" xr:uid="{00000000-0005-0000-0000-0000C9BD0000}"/>
    <cellStyle name="Percent 8 2 7 4" xfId="48523" xr:uid="{00000000-0005-0000-0000-0000CABD0000}"/>
    <cellStyle name="Percent 8 2 7 4 2" xfId="48524" xr:uid="{00000000-0005-0000-0000-0000CBBD0000}"/>
    <cellStyle name="Percent 8 2 7 4 3" xfId="48525" xr:uid="{00000000-0005-0000-0000-0000CCBD0000}"/>
    <cellStyle name="Percent 8 2 7 4 4" xfId="48526" xr:uid="{00000000-0005-0000-0000-0000CDBD0000}"/>
    <cellStyle name="Percent 8 2 7 5" xfId="48527" xr:uid="{00000000-0005-0000-0000-0000CEBD0000}"/>
    <cellStyle name="Percent 8 2 7 5 2" xfId="48528" xr:uid="{00000000-0005-0000-0000-0000CFBD0000}"/>
    <cellStyle name="Percent 8 2 7 5 3" xfId="48529" xr:uid="{00000000-0005-0000-0000-0000D0BD0000}"/>
    <cellStyle name="Percent 8 2 7 5 4" xfId="48530" xr:uid="{00000000-0005-0000-0000-0000D1BD0000}"/>
    <cellStyle name="Percent 8 2 7 6" xfId="48531" xr:uid="{00000000-0005-0000-0000-0000D2BD0000}"/>
    <cellStyle name="Percent 8 2 7 7" xfId="48532" xr:uid="{00000000-0005-0000-0000-0000D3BD0000}"/>
    <cellStyle name="Percent 8 2 7 8" xfId="48533" xr:uid="{00000000-0005-0000-0000-0000D4BD0000}"/>
    <cellStyle name="Percent 8 2 8" xfId="48534" xr:uid="{00000000-0005-0000-0000-0000D5BD0000}"/>
    <cellStyle name="Percent 8 2 8 2" xfId="48535" xr:uid="{00000000-0005-0000-0000-0000D6BD0000}"/>
    <cellStyle name="Percent 8 2 8 2 2" xfId="48536" xr:uid="{00000000-0005-0000-0000-0000D7BD0000}"/>
    <cellStyle name="Percent 8 2 8 2 3" xfId="48537" xr:uid="{00000000-0005-0000-0000-0000D8BD0000}"/>
    <cellStyle name="Percent 8 2 8 2 4" xfId="48538" xr:uid="{00000000-0005-0000-0000-0000D9BD0000}"/>
    <cellStyle name="Percent 8 2 8 3" xfId="48539" xr:uid="{00000000-0005-0000-0000-0000DABD0000}"/>
    <cellStyle name="Percent 8 2 8 3 2" xfId="48540" xr:uid="{00000000-0005-0000-0000-0000DBBD0000}"/>
    <cellStyle name="Percent 8 2 8 3 3" xfId="48541" xr:uid="{00000000-0005-0000-0000-0000DCBD0000}"/>
    <cellStyle name="Percent 8 2 8 3 4" xfId="48542" xr:uid="{00000000-0005-0000-0000-0000DDBD0000}"/>
    <cellStyle name="Percent 8 2 8 4" xfId="48543" xr:uid="{00000000-0005-0000-0000-0000DEBD0000}"/>
    <cellStyle name="Percent 8 2 8 5" xfId="48544" xr:uid="{00000000-0005-0000-0000-0000DFBD0000}"/>
    <cellStyle name="Percent 8 2 8 6" xfId="48545" xr:uid="{00000000-0005-0000-0000-0000E0BD0000}"/>
    <cellStyle name="Percent 8 2 9" xfId="48546" xr:uid="{00000000-0005-0000-0000-0000E1BD0000}"/>
    <cellStyle name="Percent 8 2 9 2" xfId="48547" xr:uid="{00000000-0005-0000-0000-0000E2BD0000}"/>
    <cellStyle name="Percent 8 2 9 2 2" xfId="48548" xr:uid="{00000000-0005-0000-0000-0000E3BD0000}"/>
    <cellStyle name="Percent 8 2 9 2 3" xfId="48549" xr:uid="{00000000-0005-0000-0000-0000E4BD0000}"/>
    <cellStyle name="Percent 8 2 9 2 4" xfId="48550" xr:uid="{00000000-0005-0000-0000-0000E5BD0000}"/>
    <cellStyle name="Percent 8 2 9 3" xfId="48551" xr:uid="{00000000-0005-0000-0000-0000E6BD0000}"/>
    <cellStyle name="Percent 8 2 9 3 2" xfId="48552" xr:uid="{00000000-0005-0000-0000-0000E7BD0000}"/>
    <cellStyle name="Percent 8 2 9 3 3" xfId="48553" xr:uid="{00000000-0005-0000-0000-0000E8BD0000}"/>
    <cellStyle name="Percent 8 2 9 3 4" xfId="48554" xr:uid="{00000000-0005-0000-0000-0000E9BD0000}"/>
    <cellStyle name="Percent 8 2 9 4" xfId="48555" xr:uid="{00000000-0005-0000-0000-0000EABD0000}"/>
    <cellStyle name="Percent 8 2 9 5" xfId="48556" xr:uid="{00000000-0005-0000-0000-0000EBBD0000}"/>
    <cellStyle name="Percent 8 2 9 6" xfId="48557" xr:uid="{00000000-0005-0000-0000-0000ECBD0000}"/>
    <cellStyle name="Percent 8 3" xfId="48558" xr:uid="{00000000-0005-0000-0000-0000EDBD0000}"/>
    <cellStyle name="Percent 8 3 10" xfId="48559" xr:uid="{00000000-0005-0000-0000-0000EEBD0000}"/>
    <cellStyle name="Percent 8 3 10 2" xfId="48560" xr:uid="{00000000-0005-0000-0000-0000EFBD0000}"/>
    <cellStyle name="Percent 8 3 10 3" xfId="48561" xr:uid="{00000000-0005-0000-0000-0000F0BD0000}"/>
    <cellStyle name="Percent 8 3 10 4" xfId="48562" xr:uid="{00000000-0005-0000-0000-0000F1BD0000}"/>
    <cellStyle name="Percent 8 3 11" xfId="48563" xr:uid="{00000000-0005-0000-0000-0000F2BD0000}"/>
    <cellStyle name="Percent 8 3 12" xfId="48564" xr:uid="{00000000-0005-0000-0000-0000F3BD0000}"/>
    <cellStyle name="Percent 8 3 13" xfId="48565" xr:uid="{00000000-0005-0000-0000-0000F4BD0000}"/>
    <cellStyle name="Percent 8 3 2" xfId="48566" xr:uid="{00000000-0005-0000-0000-0000F5BD0000}"/>
    <cellStyle name="Percent 8 3 2 10" xfId="48567" xr:uid="{00000000-0005-0000-0000-0000F6BD0000}"/>
    <cellStyle name="Percent 8 3 2 11" xfId="48568" xr:uid="{00000000-0005-0000-0000-0000F7BD0000}"/>
    <cellStyle name="Percent 8 3 2 12" xfId="48569" xr:uid="{00000000-0005-0000-0000-0000F8BD0000}"/>
    <cellStyle name="Percent 8 3 2 2" xfId="48570" xr:uid="{00000000-0005-0000-0000-0000F9BD0000}"/>
    <cellStyle name="Percent 8 3 2 2 10" xfId="48571" xr:uid="{00000000-0005-0000-0000-0000FABD0000}"/>
    <cellStyle name="Percent 8 3 2 2 2" xfId="48572" xr:uid="{00000000-0005-0000-0000-0000FBBD0000}"/>
    <cellStyle name="Percent 8 3 2 2 2 2" xfId="48573" xr:uid="{00000000-0005-0000-0000-0000FCBD0000}"/>
    <cellStyle name="Percent 8 3 2 2 2 2 2" xfId="48574" xr:uid="{00000000-0005-0000-0000-0000FDBD0000}"/>
    <cellStyle name="Percent 8 3 2 2 2 2 2 2" xfId="48575" xr:uid="{00000000-0005-0000-0000-0000FEBD0000}"/>
    <cellStyle name="Percent 8 3 2 2 2 2 2 3" xfId="48576" xr:uid="{00000000-0005-0000-0000-0000FFBD0000}"/>
    <cellStyle name="Percent 8 3 2 2 2 2 2 4" xfId="48577" xr:uid="{00000000-0005-0000-0000-000000BE0000}"/>
    <cellStyle name="Percent 8 3 2 2 2 2 3" xfId="48578" xr:uid="{00000000-0005-0000-0000-000001BE0000}"/>
    <cellStyle name="Percent 8 3 2 2 2 2 3 2" xfId="48579" xr:uid="{00000000-0005-0000-0000-000002BE0000}"/>
    <cellStyle name="Percent 8 3 2 2 2 2 3 3" xfId="48580" xr:uid="{00000000-0005-0000-0000-000003BE0000}"/>
    <cellStyle name="Percent 8 3 2 2 2 2 3 4" xfId="48581" xr:uid="{00000000-0005-0000-0000-000004BE0000}"/>
    <cellStyle name="Percent 8 3 2 2 2 2 4" xfId="48582" xr:uid="{00000000-0005-0000-0000-000005BE0000}"/>
    <cellStyle name="Percent 8 3 2 2 2 2 5" xfId="48583" xr:uid="{00000000-0005-0000-0000-000006BE0000}"/>
    <cellStyle name="Percent 8 3 2 2 2 2 6" xfId="48584" xr:uid="{00000000-0005-0000-0000-000007BE0000}"/>
    <cellStyle name="Percent 8 3 2 2 2 3" xfId="48585" xr:uid="{00000000-0005-0000-0000-000008BE0000}"/>
    <cellStyle name="Percent 8 3 2 2 2 3 2" xfId="48586" xr:uid="{00000000-0005-0000-0000-000009BE0000}"/>
    <cellStyle name="Percent 8 3 2 2 2 3 2 2" xfId="48587" xr:uid="{00000000-0005-0000-0000-00000ABE0000}"/>
    <cellStyle name="Percent 8 3 2 2 2 3 2 3" xfId="48588" xr:uid="{00000000-0005-0000-0000-00000BBE0000}"/>
    <cellStyle name="Percent 8 3 2 2 2 3 2 4" xfId="48589" xr:uid="{00000000-0005-0000-0000-00000CBE0000}"/>
    <cellStyle name="Percent 8 3 2 2 2 3 3" xfId="48590" xr:uid="{00000000-0005-0000-0000-00000DBE0000}"/>
    <cellStyle name="Percent 8 3 2 2 2 3 3 2" xfId="48591" xr:uid="{00000000-0005-0000-0000-00000EBE0000}"/>
    <cellStyle name="Percent 8 3 2 2 2 3 3 3" xfId="48592" xr:uid="{00000000-0005-0000-0000-00000FBE0000}"/>
    <cellStyle name="Percent 8 3 2 2 2 3 3 4" xfId="48593" xr:uid="{00000000-0005-0000-0000-000010BE0000}"/>
    <cellStyle name="Percent 8 3 2 2 2 3 4" xfId="48594" xr:uid="{00000000-0005-0000-0000-000011BE0000}"/>
    <cellStyle name="Percent 8 3 2 2 2 3 5" xfId="48595" xr:uid="{00000000-0005-0000-0000-000012BE0000}"/>
    <cellStyle name="Percent 8 3 2 2 2 3 6" xfId="48596" xr:uid="{00000000-0005-0000-0000-000013BE0000}"/>
    <cellStyle name="Percent 8 3 2 2 2 4" xfId="48597" xr:uid="{00000000-0005-0000-0000-000014BE0000}"/>
    <cellStyle name="Percent 8 3 2 2 2 4 2" xfId="48598" xr:uid="{00000000-0005-0000-0000-000015BE0000}"/>
    <cellStyle name="Percent 8 3 2 2 2 4 3" xfId="48599" xr:uid="{00000000-0005-0000-0000-000016BE0000}"/>
    <cellStyle name="Percent 8 3 2 2 2 4 4" xfId="48600" xr:uid="{00000000-0005-0000-0000-000017BE0000}"/>
    <cellStyle name="Percent 8 3 2 2 2 5" xfId="48601" xr:uid="{00000000-0005-0000-0000-000018BE0000}"/>
    <cellStyle name="Percent 8 3 2 2 2 5 2" xfId="48602" xr:uid="{00000000-0005-0000-0000-000019BE0000}"/>
    <cellStyle name="Percent 8 3 2 2 2 5 3" xfId="48603" xr:uid="{00000000-0005-0000-0000-00001ABE0000}"/>
    <cellStyle name="Percent 8 3 2 2 2 5 4" xfId="48604" xr:uid="{00000000-0005-0000-0000-00001BBE0000}"/>
    <cellStyle name="Percent 8 3 2 2 2 6" xfId="48605" xr:uid="{00000000-0005-0000-0000-00001CBE0000}"/>
    <cellStyle name="Percent 8 3 2 2 2 7" xfId="48606" xr:uid="{00000000-0005-0000-0000-00001DBE0000}"/>
    <cellStyle name="Percent 8 3 2 2 2 8" xfId="48607" xr:uid="{00000000-0005-0000-0000-00001EBE0000}"/>
    <cellStyle name="Percent 8 3 2 2 3" xfId="48608" xr:uid="{00000000-0005-0000-0000-00001FBE0000}"/>
    <cellStyle name="Percent 8 3 2 2 3 2" xfId="48609" xr:uid="{00000000-0005-0000-0000-000020BE0000}"/>
    <cellStyle name="Percent 8 3 2 2 3 2 2" xfId="48610" xr:uid="{00000000-0005-0000-0000-000021BE0000}"/>
    <cellStyle name="Percent 8 3 2 2 3 2 2 2" xfId="48611" xr:uid="{00000000-0005-0000-0000-000022BE0000}"/>
    <cellStyle name="Percent 8 3 2 2 3 2 2 3" xfId="48612" xr:uid="{00000000-0005-0000-0000-000023BE0000}"/>
    <cellStyle name="Percent 8 3 2 2 3 2 2 4" xfId="48613" xr:uid="{00000000-0005-0000-0000-000024BE0000}"/>
    <cellStyle name="Percent 8 3 2 2 3 2 3" xfId="48614" xr:uid="{00000000-0005-0000-0000-000025BE0000}"/>
    <cellStyle name="Percent 8 3 2 2 3 2 3 2" xfId="48615" xr:uid="{00000000-0005-0000-0000-000026BE0000}"/>
    <cellStyle name="Percent 8 3 2 2 3 2 3 3" xfId="48616" xr:uid="{00000000-0005-0000-0000-000027BE0000}"/>
    <cellStyle name="Percent 8 3 2 2 3 2 3 4" xfId="48617" xr:uid="{00000000-0005-0000-0000-000028BE0000}"/>
    <cellStyle name="Percent 8 3 2 2 3 2 4" xfId="48618" xr:uid="{00000000-0005-0000-0000-000029BE0000}"/>
    <cellStyle name="Percent 8 3 2 2 3 2 5" xfId="48619" xr:uid="{00000000-0005-0000-0000-00002ABE0000}"/>
    <cellStyle name="Percent 8 3 2 2 3 2 6" xfId="48620" xr:uid="{00000000-0005-0000-0000-00002BBE0000}"/>
    <cellStyle name="Percent 8 3 2 2 3 3" xfId="48621" xr:uid="{00000000-0005-0000-0000-00002CBE0000}"/>
    <cellStyle name="Percent 8 3 2 2 3 3 2" xfId="48622" xr:uid="{00000000-0005-0000-0000-00002DBE0000}"/>
    <cellStyle name="Percent 8 3 2 2 3 3 2 2" xfId="48623" xr:uid="{00000000-0005-0000-0000-00002EBE0000}"/>
    <cellStyle name="Percent 8 3 2 2 3 3 2 3" xfId="48624" xr:uid="{00000000-0005-0000-0000-00002FBE0000}"/>
    <cellStyle name="Percent 8 3 2 2 3 3 2 4" xfId="48625" xr:uid="{00000000-0005-0000-0000-000030BE0000}"/>
    <cellStyle name="Percent 8 3 2 2 3 3 3" xfId="48626" xr:uid="{00000000-0005-0000-0000-000031BE0000}"/>
    <cellStyle name="Percent 8 3 2 2 3 3 3 2" xfId="48627" xr:uid="{00000000-0005-0000-0000-000032BE0000}"/>
    <cellStyle name="Percent 8 3 2 2 3 3 3 3" xfId="48628" xr:uid="{00000000-0005-0000-0000-000033BE0000}"/>
    <cellStyle name="Percent 8 3 2 2 3 3 3 4" xfId="48629" xr:uid="{00000000-0005-0000-0000-000034BE0000}"/>
    <cellStyle name="Percent 8 3 2 2 3 3 4" xfId="48630" xr:uid="{00000000-0005-0000-0000-000035BE0000}"/>
    <cellStyle name="Percent 8 3 2 2 3 3 5" xfId="48631" xr:uid="{00000000-0005-0000-0000-000036BE0000}"/>
    <cellStyle name="Percent 8 3 2 2 3 3 6" xfId="48632" xr:uid="{00000000-0005-0000-0000-000037BE0000}"/>
    <cellStyle name="Percent 8 3 2 2 3 4" xfId="48633" xr:uid="{00000000-0005-0000-0000-000038BE0000}"/>
    <cellStyle name="Percent 8 3 2 2 3 4 2" xfId="48634" xr:uid="{00000000-0005-0000-0000-000039BE0000}"/>
    <cellStyle name="Percent 8 3 2 2 3 4 3" xfId="48635" xr:uid="{00000000-0005-0000-0000-00003ABE0000}"/>
    <cellStyle name="Percent 8 3 2 2 3 4 4" xfId="48636" xr:uid="{00000000-0005-0000-0000-00003BBE0000}"/>
    <cellStyle name="Percent 8 3 2 2 3 5" xfId="48637" xr:uid="{00000000-0005-0000-0000-00003CBE0000}"/>
    <cellStyle name="Percent 8 3 2 2 3 5 2" xfId="48638" xr:uid="{00000000-0005-0000-0000-00003DBE0000}"/>
    <cellStyle name="Percent 8 3 2 2 3 5 3" xfId="48639" xr:uid="{00000000-0005-0000-0000-00003EBE0000}"/>
    <cellStyle name="Percent 8 3 2 2 3 5 4" xfId="48640" xr:uid="{00000000-0005-0000-0000-00003FBE0000}"/>
    <cellStyle name="Percent 8 3 2 2 3 6" xfId="48641" xr:uid="{00000000-0005-0000-0000-000040BE0000}"/>
    <cellStyle name="Percent 8 3 2 2 3 7" xfId="48642" xr:uid="{00000000-0005-0000-0000-000041BE0000}"/>
    <cellStyle name="Percent 8 3 2 2 3 8" xfId="48643" xr:uid="{00000000-0005-0000-0000-000042BE0000}"/>
    <cellStyle name="Percent 8 3 2 2 4" xfId="48644" xr:uid="{00000000-0005-0000-0000-000043BE0000}"/>
    <cellStyle name="Percent 8 3 2 2 4 2" xfId="48645" xr:uid="{00000000-0005-0000-0000-000044BE0000}"/>
    <cellStyle name="Percent 8 3 2 2 4 2 2" xfId="48646" xr:uid="{00000000-0005-0000-0000-000045BE0000}"/>
    <cellStyle name="Percent 8 3 2 2 4 2 3" xfId="48647" xr:uid="{00000000-0005-0000-0000-000046BE0000}"/>
    <cellStyle name="Percent 8 3 2 2 4 2 4" xfId="48648" xr:uid="{00000000-0005-0000-0000-000047BE0000}"/>
    <cellStyle name="Percent 8 3 2 2 4 3" xfId="48649" xr:uid="{00000000-0005-0000-0000-000048BE0000}"/>
    <cellStyle name="Percent 8 3 2 2 4 3 2" xfId="48650" xr:uid="{00000000-0005-0000-0000-000049BE0000}"/>
    <cellStyle name="Percent 8 3 2 2 4 3 3" xfId="48651" xr:uid="{00000000-0005-0000-0000-00004ABE0000}"/>
    <cellStyle name="Percent 8 3 2 2 4 3 4" xfId="48652" xr:uid="{00000000-0005-0000-0000-00004BBE0000}"/>
    <cellStyle name="Percent 8 3 2 2 4 4" xfId="48653" xr:uid="{00000000-0005-0000-0000-00004CBE0000}"/>
    <cellStyle name="Percent 8 3 2 2 4 5" xfId="48654" xr:uid="{00000000-0005-0000-0000-00004DBE0000}"/>
    <cellStyle name="Percent 8 3 2 2 4 6" xfId="48655" xr:uid="{00000000-0005-0000-0000-00004EBE0000}"/>
    <cellStyle name="Percent 8 3 2 2 5" xfId="48656" xr:uid="{00000000-0005-0000-0000-00004FBE0000}"/>
    <cellStyle name="Percent 8 3 2 2 5 2" xfId="48657" xr:uid="{00000000-0005-0000-0000-000050BE0000}"/>
    <cellStyle name="Percent 8 3 2 2 5 2 2" xfId="48658" xr:uid="{00000000-0005-0000-0000-000051BE0000}"/>
    <cellStyle name="Percent 8 3 2 2 5 2 3" xfId="48659" xr:uid="{00000000-0005-0000-0000-000052BE0000}"/>
    <cellStyle name="Percent 8 3 2 2 5 2 4" xfId="48660" xr:uid="{00000000-0005-0000-0000-000053BE0000}"/>
    <cellStyle name="Percent 8 3 2 2 5 3" xfId="48661" xr:uid="{00000000-0005-0000-0000-000054BE0000}"/>
    <cellStyle name="Percent 8 3 2 2 5 3 2" xfId="48662" xr:uid="{00000000-0005-0000-0000-000055BE0000}"/>
    <cellStyle name="Percent 8 3 2 2 5 3 3" xfId="48663" xr:uid="{00000000-0005-0000-0000-000056BE0000}"/>
    <cellStyle name="Percent 8 3 2 2 5 3 4" xfId="48664" xr:uid="{00000000-0005-0000-0000-000057BE0000}"/>
    <cellStyle name="Percent 8 3 2 2 5 4" xfId="48665" xr:uid="{00000000-0005-0000-0000-000058BE0000}"/>
    <cellStyle name="Percent 8 3 2 2 5 5" xfId="48666" xr:uid="{00000000-0005-0000-0000-000059BE0000}"/>
    <cellStyle name="Percent 8 3 2 2 5 6" xfId="48667" xr:uid="{00000000-0005-0000-0000-00005ABE0000}"/>
    <cellStyle name="Percent 8 3 2 2 6" xfId="48668" xr:uid="{00000000-0005-0000-0000-00005BBE0000}"/>
    <cellStyle name="Percent 8 3 2 2 6 2" xfId="48669" xr:uid="{00000000-0005-0000-0000-00005CBE0000}"/>
    <cellStyle name="Percent 8 3 2 2 6 3" xfId="48670" xr:uid="{00000000-0005-0000-0000-00005DBE0000}"/>
    <cellStyle name="Percent 8 3 2 2 6 4" xfId="48671" xr:uid="{00000000-0005-0000-0000-00005EBE0000}"/>
    <cellStyle name="Percent 8 3 2 2 7" xfId="48672" xr:uid="{00000000-0005-0000-0000-00005FBE0000}"/>
    <cellStyle name="Percent 8 3 2 2 7 2" xfId="48673" xr:uid="{00000000-0005-0000-0000-000060BE0000}"/>
    <cellStyle name="Percent 8 3 2 2 7 3" xfId="48674" xr:uid="{00000000-0005-0000-0000-000061BE0000}"/>
    <cellStyle name="Percent 8 3 2 2 7 4" xfId="48675" xr:uid="{00000000-0005-0000-0000-000062BE0000}"/>
    <cellStyle name="Percent 8 3 2 2 8" xfId="48676" xr:uid="{00000000-0005-0000-0000-000063BE0000}"/>
    <cellStyle name="Percent 8 3 2 2 9" xfId="48677" xr:uid="{00000000-0005-0000-0000-000064BE0000}"/>
    <cellStyle name="Percent 8 3 2 3" xfId="48678" xr:uid="{00000000-0005-0000-0000-000065BE0000}"/>
    <cellStyle name="Percent 8 3 2 3 2" xfId="48679" xr:uid="{00000000-0005-0000-0000-000066BE0000}"/>
    <cellStyle name="Percent 8 3 2 3 2 2" xfId="48680" xr:uid="{00000000-0005-0000-0000-000067BE0000}"/>
    <cellStyle name="Percent 8 3 2 3 2 2 2" xfId="48681" xr:uid="{00000000-0005-0000-0000-000068BE0000}"/>
    <cellStyle name="Percent 8 3 2 3 2 2 3" xfId="48682" xr:uid="{00000000-0005-0000-0000-000069BE0000}"/>
    <cellStyle name="Percent 8 3 2 3 2 2 4" xfId="48683" xr:uid="{00000000-0005-0000-0000-00006ABE0000}"/>
    <cellStyle name="Percent 8 3 2 3 2 3" xfId="48684" xr:uid="{00000000-0005-0000-0000-00006BBE0000}"/>
    <cellStyle name="Percent 8 3 2 3 2 3 2" xfId="48685" xr:uid="{00000000-0005-0000-0000-00006CBE0000}"/>
    <cellStyle name="Percent 8 3 2 3 2 3 3" xfId="48686" xr:uid="{00000000-0005-0000-0000-00006DBE0000}"/>
    <cellStyle name="Percent 8 3 2 3 2 3 4" xfId="48687" xr:uid="{00000000-0005-0000-0000-00006EBE0000}"/>
    <cellStyle name="Percent 8 3 2 3 2 4" xfId="48688" xr:uid="{00000000-0005-0000-0000-00006FBE0000}"/>
    <cellStyle name="Percent 8 3 2 3 2 5" xfId="48689" xr:uid="{00000000-0005-0000-0000-000070BE0000}"/>
    <cellStyle name="Percent 8 3 2 3 2 6" xfId="48690" xr:uid="{00000000-0005-0000-0000-000071BE0000}"/>
    <cellStyle name="Percent 8 3 2 3 3" xfId="48691" xr:uid="{00000000-0005-0000-0000-000072BE0000}"/>
    <cellStyle name="Percent 8 3 2 3 3 2" xfId="48692" xr:uid="{00000000-0005-0000-0000-000073BE0000}"/>
    <cellStyle name="Percent 8 3 2 3 3 2 2" xfId="48693" xr:uid="{00000000-0005-0000-0000-000074BE0000}"/>
    <cellStyle name="Percent 8 3 2 3 3 2 3" xfId="48694" xr:uid="{00000000-0005-0000-0000-000075BE0000}"/>
    <cellStyle name="Percent 8 3 2 3 3 2 4" xfId="48695" xr:uid="{00000000-0005-0000-0000-000076BE0000}"/>
    <cellStyle name="Percent 8 3 2 3 3 3" xfId="48696" xr:uid="{00000000-0005-0000-0000-000077BE0000}"/>
    <cellStyle name="Percent 8 3 2 3 3 3 2" xfId="48697" xr:uid="{00000000-0005-0000-0000-000078BE0000}"/>
    <cellStyle name="Percent 8 3 2 3 3 3 3" xfId="48698" xr:uid="{00000000-0005-0000-0000-000079BE0000}"/>
    <cellStyle name="Percent 8 3 2 3 3 3 4" xfId="48699" xr:uid="{00000000-0005-0000-0000-00007ABE0000}"/>
    <cellStyle name="Percent 8 3 2 3 3 4" xfId="48700" xr:uid="{00000000-0005-0000-0000-00007BBE0000}"/>
    <cellStyle name="Percent 8 3 2 3 3 5" xfId="48701" xr:uid="{00000000-0005-0000-0000-00007CBE0000}"/>
    <cellStyle name="Percent 8 3 2 3 3 6" xfId="48702" xr:uid="{00000000-0005-0000-0000-00007DBE0000}"/>
    <cellStyle name="Percent 8 3 2 3 4" xfId="48703" xr:uid="{00000000-0005-0000-0000-00007EBE0000}"/>
    <cellStyle name="Percent 8 3 2 3 4 2" xfId="48704" xr:uid="{00000000-0005-0000-0000-00007FBE0000}"/>
    <cellStyle name="Percent 8 3 2 3 4 3" xfId="48705" xr:uid="{00000000-0005-0000-0000-000080BE0000}"/>
    <cellStyle name="Percent 8 3 2 3 4 4" xfId="48706" xr:uid="{00000000-0005-0000-0000-000081BE0000}"/>
    <cellStyle name="Percent 8 3 2 3 5" xfId="48707" xr:uid="{00000000-0005-0000-0000-000082BE0000}"/>
    <cellStyle name="Percent 8 3 2 3 5 2" xfId="48708" xr:uid="{00000000-0005-0000-0000-000083BE0000}"/>
    <cellStyle name="Percent 8 3 2 3 5 3" xfId="48709" xr:uid="{00000000-0005-0000-0000-000084BE0000}"/>
    <cellStyle name="Percent 8 3 2 3 5 4" xfId="48710" xr:uid="{00000000-0005-0000-0000-000085BE0000}"/>
    <cellStyle name="Percent 8 3 2 3 6" xfId="48711" xr:uid="{00000000-0005-0000-0000-000086BE0000}"/>
    <cellStyle name="Percent 8 3 2 3 7" xfId="48712" xr:uid="{00000000-0005-0000-0000-000087BE0000}"/>
    <cellStyle name="Percent 8 3 2 3 8" xfId="48713" xr:uid="{00000000-0005-0000-0000-000088BE0000}"/>
    <cellStyle name="Percent 8 3 2 4" xfId="48714" xr:uid="{00000000-0005-0000-0000-000089BE0000}"/>
    <cellStyle name="Percent 8 3 2 4 2" xfId="48715" xr:uid="{00000000-0005-0000-0000-00008ABE0000}"/>
    <cellStyle name="Percent 8 3 2 4 2 2" xfId="48716" xr:uid="{00000000-0005-0000-0000-00008BBE0000}"/>
    <cellStyle name="Percent 8 3 2 4 2 2 2" xfId="48717" xr:uid="{00000000-0005-0000-0000-00008CBE0000}"/>
    <cellStyle name="Percent 8 3 2 4 2 2 3" xfId="48718" xr:uid="{00000000-0005-0000-0000-00008DBE0000}"/>
    <cellStyle name="Percent 8 3 2 4 2 2 4" xfId="48719" xr:uid="{00000000-0005-0000-0000-00008EBE0000}"/>
    <cellStyle name="Percent 8 3 2 4 2 3" xfId="48720" xr:uid="{00000000-0005-0000-0000-00008FBE0000}"/>
    <cellStyle name="Percent 8 3 2 4 2 3 2" xfId="48721" xr:uid="{00000000-0005-0000-0000-000090BE0000}"/>
    <cellStyle name="Percent 8 3 2 4 2 3 3" xfId="48722" xr:uid="{00000000-0005-0000-0000-000091BE0000}"/>
    <cellStyle name="Percent 8 3 2 4 2 3 4" xfId="48723" xr:uid="{00000000-0005-0000-0000-000092BE0000}"/>
    <cellStyle name="Percent 8 3 2 4 2 4" xfId="48724" xr:uid="{00000000-0005-0000-0000-000093BE0000}"/>
    <cellStyle name="Percent 8 3 2 4 2 5" xfId="48725" xr:uid="{00000000-0005-0000-0000-000094BE0000}"/>
    <cellStyle name="Percent 8 3 2 4 2 6" xfId="48726" xr:uid="{00000000-0005-0000-0000-000095BE0000}"/>
    <cellStyle name="Percent 8 3 2 4 3" xfId="48727" xr:uid="{00000000-0005-0000-0000-000096BE0000}"/>
    <cellStyle name="Percent 8 3 2 4 3 2" xfId="48728" xr:uid="{00000000-0005-0000-0000-000097BE0000}"/>
    <cellStyle name="Percent 8 3 2 4 3 2 2" xfId="48729" xr:uid="{00000000-0005-0000-0000-000098BE0000}"/>
    <cellStyle name="Percent 8 3 2 4 3 2 3" xfId="48730" xr:uid="{00000000-0005-0000-0000-000099BE0000}"/>
    <cellStyle name="Percent 8 3 2 4 3 2 4" xfId="48731" xr:uid="{00000000-0005-0000-0000-00009ABE0000}"/>
    <cellStyle name="Percent 8 3 2 4 3 3" xfId="48732" xr:uid="{00000000-0005-0000-0000-00009BBE0000}"/>
    <cellStyle name="Percent 8 3 2 4 3 3 2" xfId="48733" xr:uid="{00000000-0005-0000-0000-00009CBE0000}"/>
    <cellStyle name="Percent 8 3 2 4 3 3 3" xfId="48734" xr:uid="{00000000-0005-0000-0000-00009DBE0000}"/>
    <cellStyle name="Percent 8 3 2 4 3 3 4" xfId="48735" xr:uid="{00000000-0005-0000-0000-00009EBE0000}"/>
    <cellStyle name="Percent 8 3 2 4 3 4" xfId="48736" xr:uid="{00000000-0005-0000-0000-00009FBE0000}"/>
    <cellStyle name="Percent 8 3 2 4 3 5" xfId="48737" xr:uid="{00000000-0005-0000-0000-0000A0BE0000}"/>
    <cellStyle name="Percent 8 3 2 4 3 6" xfId="48738" xr:uid="{00000000-0005-0000-0000-0000A1BE0000}"/>
    <cellStyle name="Percent 8 3 2 4 4" xfId="48739" xr:uid="{00000000-0005-0000-0000-0000A2BE0000}"/>
    <cellStyle name="Percent 8 3 2 4 4 2" xfId="48740" xr:uid="{00000000-0005-0000-0000-0000A3BE0000}"/>
    <cellStyle name="Percent 8 3 2 4 4 3" xfId="48741" xr:uid="{00000000-0005-0000-0000-0000A4BE0000}"/>
    <cellStyle name="Percent 8 3 2 4 4 4" xfId="48742" xr:uid="{00000000-0005-0000-0000-0000A5BE0000}"/>
    <cellStyle name="Percent 8 3 2 4 5" xfId="48743" xr:uid="{00000000-0005-0000-0000-0000A6BE0000}"/>
    <cellStyle name="Percent 8 3 2 4 5 2" xfId="48744" xr:uid="{00000000-0005-0000-0000-0000A7BE0000}"/>
    <cellStyle name="Percent 8 3 2 4 5 3" xfId="48745" xr:uid="{00000000-0005-0000-0000-0000A8BE0000}"/>
    <cellStyle name="Percent 8 3 2 4 5 4" xfId="48746" xr:uid="{00000000-0005-0000-0000-0000A9BE0000}"/>
    <cellStyle name="Percent 8 3 2 4 6" xfId="48747" xr:uid="{00000000-0005-0000-0000-0000AABE0000}"/>
    <cellStyle name="Percent 8 3 2 4 7" xfId="48748" xr:uid="{00000000-0005-0000-0000-0000ABBE0000}"/>
    <cellStyle name="Percent 8 3 2 4 8" xfId="48749" xr:uid="{00000000-0005-0000-0000-0000ACBE0000}"/>
    <cellStyle name="Percent 8 3 2 5" xfId="48750" xr:uid="{00000000-0005-0000-0000-0000ADBE0000}"/>
    <cellStyle name="Percent 8 3 2 5 2" xfId="48751" xr:uid="{00000000-0005-0000-0000-0000AEBE0000}"/>
    <cellStyle name="Percent 8 3 2 5 2 2" xfId="48752" xr:uid="{00000000-0005-0000-0000-0000AFBE0000}"/>
    <cellStyle name="Percent 8 3 2 5 2 2 2" xfId="48753" xr:uid="{00000000-0005-0000-0000-0000B0BE0000}"/>
    <cellStyle name="Percent 8 3 2 5 2 2 3" xfId="48754" xr:uid="{00000000-0005-0000-0000-0000B1BE0000}"/>
    <cellStyle name="Percent 8 3 2 5 2 2 4" xfId="48755" xr:uid="{00000000-0005-0000-0000-0000B2BE0000}"/>
    <cellStyle name="Percent 8 3 2 5 2 3" xfId="48756" xr:uid="{00000000-0005-0000-0000-0000B3BE0000}"/>
    <cellStyle name="Percent 8 3 2 5 2 3 2" xfId="48757" xr:uid="{00000000-0005-0000-0000-0000B4BE0000}"/>
    <cellStyle name="Percent 8 3 2 5 2 3 3" xfId="48758" xr:uid="{00000000-0005-0000-0000-0000B5BE0000}"/>
    <cellStyle name="Percent 8 3 2 5 2 3 4" xfId="48759" xr:uid="{00000000-0005-0000-0000-0000B6BE0000}"/>
    <cellStyle name="Percent 8 3 2 5 2 4" xfId="48760" xr:uid="{00000000-0005-0000-0000-0000B7BE0000}"/>
    <cellStyle name="Percent 8 3 2 5 2 5" xfId="48761" xr:uid="{00000000-0005-0000-0000-0000B8BE0000}"/>
    <cellStyle name="Percent 8 3 2 5 2 6" xfId="48762" xr:uid="{00000000-0005-0000-0000-0000B9BE0000}"/>
    <cellStyle name="Percent 8 3 2 5 3" xfId="48763" xr:uid="{00000000-0005-0000-0000-0000BABE0000}"/>
    <cellStyle name="Percent 8 3 2 5 3 2" xfId="48764" xr:uid="{00000000-0005-0000-0000-0000BBBE0000}"/>
    <cellStyle name="Percent 8 3 2 5 3 2 2" xfId="48765" xr:uid="{00000000-0005-0000-0000-0000BCBE0000}"/>
    <cellStyle name="Percent 8 3 2 5 3 2 3" xfId="48766" xr:uid="{00000000-0005-0000-0000-0000BDBE0000}"/>
    <cellStyle name="Percent 8 3 2 5 3 2 4" xfId="48767" xr:uid="{00000000-0005-0000-0000-0000BEBE0000}"/>
    <cellStyle name="Percent 8 3 2 5 3 3" xfId="48768" xr:uid="{00000000-0005-0000-0000-0000BFBE0000}"/>
    <cellStyle name="Percent 8 3 2 5 3 3 2" xfId="48769" xr:uid="{00000000-0005-0000-0000-0000C0BE0000}"/>
    <cellStyle name="Percent 8 3 2 5 3 3 3" xfId="48770" xr:uid="{00000000-0005-0000-0000-0000C1BE0000}"/>
    <cellStyle name="Percent 8 3 2 5 3 3 4" xfId="48771" xr:uid="{00000000-0005-0000-0000-0000C2BE0000}"/>
    <cellStyle name="Percent 8 3 2 5 3 4" xfId="48772" xr:uid="{00000000-0005-0000-0000-0000C3BE0000}"/>
    <cellStyle name="Percent 8 3 2 5 3 5" xfId="48773" xr:uid="{00000000-0005-0000-0000-0000C4BE0000}"/>
    <cellStyle name="Percent 8 3 2 5 3 6" xfId="48774" xr:uid="{00000000-0005-0000-0000-0000C5BE0000}"/>
    <cellStyle name="Percent 8 3 2 5 4" xfId="48775" xr:uid="{00000000-0005-0000-0000-0000C6BE0000}"/>
    <cellStyle name="Percent 8 3 2 5 4 2" xfId="48776" xr:uid="{00000000-0005-0000-0000-0000C7BE0000}"/>
    <cellStyle name="Percent 8 3 2 5 4 3" xfId="48777" xr:uid="{00000000-0005-0000-0000-0000C8BE0000}"/>
    <cellStyle name="Percent 8 3 2 5 4 4" xfId="48778" xr:uid="{00000000-0005-0000-0000-0000C9BE0000}"/>
    <cellStyle name="Percent 8 3 2 5 5" xfId="48779" xr:uid="{00000000-0005-0000-0000-0000CABE0000}"/>
    <cellStyle name="Percent 8 3 2 5 5 2" xfId="48780" xr:uid="{00000000-0005-0000-0000-0000CBBE0000}"/>
    <cellStyle name="Percent 8 3 2 5 5 3" xfId="48781" xr:uid="{00000000-0005-0000-0000-0000CCBE0000}"/>
    <cellStyle name="Percent 8 3 2 5 5 4" xfId="48782" xr:uid="{00000000-0005-0000-0000-0000CDBE0000}"/>
    <cellStyle name="Percent 8 3 2 5 6" xfId="48783" xr:uid="{00000000-0005-0000-0000-0000CEBE0000}"/>
    <cellStyle name="Percent 8 3 2 5 7" xfId="48784" xr:uid="{00000000-0005-0000-0000-0000CFBE0000}"/>
    <cellStyle name="Percent 8 3 2 5 8" xfId="48785" xr:uid="{00000000-0005-0000-0000-0000D0BE0000}"/>
    <cellStyle name="Percent 8 3 2 6" xfId="48786" xr:uid="{00000000-0005-0000-0000-0000D1BE0000}"/>
    <cellStyle name="Percent 8 3 2 6 2" xfId="48787" xr:uid="{00000000-0005-0000-0000-0000D2BE0000}"/>
    <cellStyle name="Percent 8 3 2 6 2 2" xfId="48788" xr:uid="{00000000-0005-0000-0000-0000D3BE0000}"/>
    <cellStyle name="Percent 8 3 2 6 2 3" xfId="48789" xr:uid="{00000000-0005-0000-0000-0000D4BE0000}"/>
    <cellStyle name="Percent 8 3 2 6 2 4" xfId="48790" xr:uid="{00000000-0005-0000-0000-0000D5BE0000}"/>
    <cellStyle name="Percent 8 3 2 6 3" xfId="48791" xr:uid="{00000000-0005-0000-0000-0000D6BE0000}"/>
    <cellStyle name="Percent 8 3 2 6 3 2" xfId="48792" xr:uid="{00000000-0005-0000-0000-0000D7BE0000}"/>
    <cellStyle name="Percent 8 3 2 6 3 3" xfId="48793" xr:uid="{00000000-0005-0000-0000-0000D8BE0000}"/>
    <cellStyle name="Percent 8 3 2 6 3 4" xfId="48794" xr:uid="{00000000-0005-0000-0000-0000D9BE0000}"/>
    <cellStyle name="Percent 8 3 2 6 4" xfId="48795" xr:uid="{00000000-0005-0000-0000-0000DABE0000}"/>
    <cellStyle name="Percent 8 3 2 6 5" xfId="48796" xr:uid="{00000000-0005-0000-0000-0000DBBE0000}"/>
    <cellStyle name="Percent 8 3 2 6 6" xfId="48797" xr:uid="{00000000-0005-0000-0000-0000DCBE0000}"/>
    <cellStyle name="Percent 8 3 2 7" xfId="48798" xr:uid="{00000000-0005-0000-0000-0000DDBE0000}"/>
    <cellStyle name="Percent 8 3 2 7 2" xfId="48799" xr:uid="{00000000-0005-0000-0000-0000DEBE0000}"/>
    <cellStyle name="Percent 8 3 2 7 2 2" xfId="48800" xr:uid="{00000000-0005-0000-0000-0000DFBE0000}"/>
    <cellStyle name="Percent 8 3 2 7 2 3" xfId="48801" xr:uid="{00000000-0005-0000-0000-0000E0BE0000}"/>
    <cellStyle name="Percent 8 3 2 7 2 4" xfId="48802" xr:uid="{00000000-0005-0000-0000-0000E1BE0000}"/>
    <cellStyle name="Percent 8 3 2 7 3" xfId="48803" xr:uid="{00000000-0005-0000-0000-0000E2BE0000}"/>
    <cellStyle name="Percent 8 3 2 7 3 2" xfId="48804" xr:uid="{00000000-0005-0000-0000-0000E3BE0000}"/>
    <cellStyle name="Percent 8 3 2 7 3 3" xfId="48805" xr:uid="{00000000-0005-0000-0000-0000E4BE0000}"/>
    <cellStyle name="Percent 8 3 2 7 3 4" xfId="48806" xr:uid="{00000000-0005-0000-0000-0000E5BE0000}"/>
    <cellStyle name="Percent 8 3 2 7 4" xfId="48807" xr:uid="{00000000-0005-0000-0000-0000E6BE0000}"/>
    <cellStyle name="Percent 8 3 2 7 5" xfId="48808" xr:uid="{00000000-0005-0000-0000-0000E7BE0000}"/>
    <cellStyle name="Percent 8 3 2 7 6" xfId="48809" xr:uid="{00000000-0005-0000-0000-0000E8BE0000}"/>
    <cellStyle name="Percent 8 3 2 8" xfId="48810" xr:uid="{00000000-0005-0000-0000-0000E9BE0000}"/>
    <cellStyle name="Percent 8 3 2 8 2" xfId="48811" xr:uid="{00000000-0005-0000-0000-0000EABE0000}"/>
    <cellStyle name="Percent 8 3 2 8 3" xfId="48812" xr:uid="{00000000-0005-0000-0000-0000EBBE0000}"/>
    <cellStyle name="Percent 8 3 2 8 4" xfId="48813" xr:uid="{00000000-0005-0000-0000-0000ECBE0000}"/>
    <cellStyle name="Percent 8 3 2 9" xfId="48814" xr:uid="{00000000-0005-0000-0000-0000EDBE0000}"/>
    <cellStyle name="Percent 8 3 2 9 2" xfId="48815" xr:uid="{00000000-0005-0000-0000-0000EEBE0000}"/>
    <cellStyle name="Percent 8 3 2 9 3" xfId="48816" xr:uid="{00000000-0005-0000-0000-0000EFBE0000}"/>
    <cellStyle name="Percent 8 3 2 9 4" xfId="48817" xr:uid="{00000000-0005-0000-0000-0000F0BE0000}"/>
    <cellStyle name="Percent 8 3 3" xfId="48818" xr:uid="{00000000-0005-0000-0000-0000F1BE0000}"/>
    <cellStyle name="Percent 8 3 3 10" xfId="48819" xr:uid="{00000000-0005-0000-0000-0000F2BE0000}"/>
    <cellStyle name="Percent 8 3 3 2" xfId="48820" xr:uid="{00000000-0005-0000-0000-0000F3BE0000}"/>
    <cellStyle name="Percent 8 3 3 2 2" xfId="48821" xr:uid="{00000000-0005-0000-0000-0000F4BE0000}"/>
    <cellStyle name="Percent 8 3 3 2 2 2" xfId="48822" xr:uid="{00000000-0005-0000-0000-0000F5BE0000}"/>
    <cellStyle name="Percent 8 3 3 2 2 2 2" xfId="48823" xr:uid="{00000000-0005-0000-0000-0000F6BE0000}"/>
    <cellStyle name="Percent 8 3 3 2 2 2 3" xfId="48824" xr:uid="{00000000-0005-0000-0000-0000F7BE0000}"/>
    <cellStyle name="Percent 8 3 3 2 2 2 4" xfId="48825" xr:uid="{00000000-0005-0000-0000-0000F8BE0000}"/>
    <cellStyle name="Percent 8 3 3 2 2 3" xfId="48826" xr:uid="{00000000-0005-0000-0000-0000F9BE0000}"/>
    <cellStyle name="Percent 8 3 3 2 2 3 2" xfId="48827" xr:uid="{00000000-0005-0000-0000-0000FABE0000}"/>
    <cellStyle name="Percent 8 3 3 2 2 3 3" xfId="48828" xr:uid="{00000000-0005-0000-0000-0000FBBE0000}"/>
    <cellStyle name="Percent 8 3 3 2 2 3 4" xfId="48829" xr:uid="{00000000-0005-0000-0000-0000FCBE0000}"/>
    <cellStyle name="Percent 8 3 3 2 2 4" xfId="48830" xr:uid="{00000000-0005-0000-0000-0000FDBE0000}"/>
    <cellStyle name="Percent 8 3 3 2 2 5" xfId="48831" xr:uid="{00000000-0005-0000-0000-0000FEBE0000}"/>
    <cellStyle name="Percent 8 3 3 2 2 6" xfId="48832" xr:uid="{00000000-0005-0000-0000-0000FFBE0000}"/>
    <cellStyle name="Percent 8 3 3 2 3" xfId="48833" xr:uid="{00000000-0005-0000-0000-000000BF0000}"/>
    <cellStyle name="Percent 8 3 3 2 3 2" xfId="48834" xr:uid="{00000000-0005-0000-0000-000001BF0000}"/>
    <cellStyle name="Percent 8 3 3 2 3 2 2" xfId="48835" xr:uid="{00000000-0005-0000-0000-000002BF0000}"/>
    <cellStyle name="Percent 8 3 3 2 3 2 3" xfId="48836" xr:uid="{00000000-0005-0000-0000-000003BF0000}"/>
    <cellStyle name="Percent 8 3 3 2 3 2 4" xfId="48837" xr:uid="{00000000-0005-0000-0000-000004BF0000}"/>
    <cellStyle name="Percent 8 3 3 2 3 3" xfId="48838" xr:uid="{00000000-0005-0000-0000-000005BF0000}"/>
    <cellStyle name="Percent 8 3 3 2 3 3 2" xfId="48839" xr:uid="{00000000-0005-0000-0000-000006BF0000}"/>
    <cellStyle name="Percent 8 3 3 2 3 3 3" xfId="48840" xr:uid="{00000000-0005-0000-0000-000007BF0000}"/>
    <cellStyle name="Percent 8 3 3 2 3 3 4" xfId="48841" xr:uid="{00000000-0005-0000-0000-000008BF0000}"/>
    <cellStyle name="Percent 8 3 3 2 3 4" xfId="48842" xr:uid="{00000000-0005-0000-0000-000009BF0000}"/>
    <cellStyle name="Percent 8 3 3 2 3 5" xfId="48843" xr:uid="{00000000-0005-0000-0000-00000ABF0000}"/>
    <cellStyle name="Percent 8 3 3 2 3 6" xfId="48844" xr:uid="{00000000-0005-0000-0000-00000BBF0000}"/>
    <cellStyle name="Percent 8 3 3 2 4" xfId="48845" xr:uid="{00000000-0005-0000-0000-00000CBF0000}"/>
    <cellStyle name="Percent 8 3 3 2 4 2" xfId="48846" xr:uid="{00000000-0005-0000-0000-00000DBF0000}"/>
    <cellStyle name="Percent 8 3 3 2 4 3" xfId="48847" xr:uid="{00000000-0005-0000-0000-00000EBF0000}"/>
    <cellStyle name="Percent 8 3 3 2 4 4" xfId="48848" xr:uid="{00000000-0005-0000-0000-00000FBF0000}"/>
    <cellStyle name="Percent 8 3 3 2 5" xfId="48849" xr:uid="{00000000-0005-0000-0000-000010BF0000}"/>
    <cellStyle name="Percent 8 3 3 2 5 2" xfId="48850" xr:uid="{00000000-0005-0000-0000-000011BF0000}"/>
    <cellStyle name="Percent 8 3 3 2 5 3" xfId="48851" xr:uid="{00000000-0005-0000-0000-000012BF0000}"/>
    <cellStyle name="Percent 8 3 3 2 5 4" xfId="48852" xr:uid="{00000000-0005-0000-0000-000013BF0000}"/>
    <cellStyle name="Percent 8 3 3 2 6" xfId="48853" xr:uid="{00000000-0005-0000-0000-000014BF0000}"/>
    <cellStyle name="Percent 8 3 3 2 7" xfId="48854" xr:uid="{00000000-0005-0000-0000-000015BF0000}"/>
    <cellStyle name="Percent 8 3 3 2 8" xfId="48855" xr:uid="{00000000-0005-0000-0000-000016BF0000}"/>
    <cellStyle name="Percent 8 3 3 3" xfId="48856" xr:uid="{00000000-0005-0000-0000-000017BF0000}"/>
    <cellStyle name="Percent 8 3 3 3 2" xfId="48857" xr:uid="{00000000-0005-0000-0000-000018BF0000}"/>
    <cellStyle name="Percent 8 3 3 3 2 2" xfId="48858" xr:uid="{00000000-0005-0000-0000-000019BF0000}"/>
    <cellStyle name="Percent 8 3 3 3 2 2 2" xfId="48859" xr:uid="{00000000-0005-0000-0000-00001ABF0000}"/>
    <cellStyle name="Percent 8 3 3 3 2 2 3" xfId="48860" xr:uid="{00000000-0005-0000-0000-00001BBF0000}"/>
    <cellStyle name="Percent 8 3 3 3 2 2 4" xfId="48861" xr:uid="{00000000-0005-0000-0000-00001CBF0000}"/>
    <cellStyle name="Percent 8 3 3 3 2 3" xfId="48862" xr:uid="{00000000-0005-0000-0000-00001DBF0000}"/>
    <cellStyle name="Percent 8 3 3 3 2 3 2" xfId="48863" xr:uid="{00000000-0005-0000-0000-00001EBF0000}"/>
    <cellStyle name="Percent 8 3 3 3 2 3 3" xfId="48864" xr:uid="{00000000-0005-0000-0000-00001FBF0000}"/>
    <cellStyle name="Percent 8 3 3 3 2 3 4" xfId="48865" xr:uid="{00000000-0005-0000-0000-000020BF0000}"/>
    <cellStyle name="Percent 8 3 3 3 2 4" xfId="48866" xr:uid="{00000000-0005-0000-0000-000021BF0000}"/>
    <cellStyle name="Percent 8 3 3 3 2 5" xfId="48867" xr:uid="{00000000-0005-0000-0000-000022BF0000}"/>
    <cellStyle name="Percent 8 3 3 3 2 6" xfId="48868" xr:uid="{00000000-0005-0000-0000-000023BF0000}"/>
    <cellStyle name="Percent 8 3 3 3 3" xfId="48869" xr:uid="{00000000-0005-0000-0000-000024BF0000}"/>
    <cellStyle name="Percent 8 3 3 3 3 2" xfId="48870" xr:uid="{00000000-0005-0000-0000-000025BF0000}"/>
    <cellStyle name="Percent 8 3 3 3 3 2 2" xfId="48871" xr:uid="{00000000-0005-0000-0000-000026BF0000}"/>
    <cellStyle name="Percent 8 3 3 3 3 2 3" xfId="48872" xr:uid="{00000000-0005-0000-0000-000027BF0000}"/>
    <cellStyle name="Percent 8 3 3 3 3 2 4" xfId="48873" xr:uid="{00000000-0005-0000-0000-000028BF0000}"/>
    <cellStyle name="Percent 8 3 3 3 3 3" xfId="48874" xr:uid="{00000000-0005-0000-0000-000029BF0000}"/>
    <cellStyle name="Percent 8 3 3 3 3 3 2" xfId="48875" xr:uid="{00000000-0005-0000-0000-00002ABF0000}"/>
    <cellStyle name="Percent 8 3 3 3 3 3 3" xfId="48876" xr:uid="{00000000-0005-0000-0000-00002BBF0000}"/>
    <cellStyle name="Percent 8 3 3 3 3 3 4" xfId="48877" xr:uid="{00000000-0005-0000-0000-00002CBF0000}"/>
    <cellStyle name="Percent 8 3 3 3 3 4" xfId="48878" xr:uid="{00000000-0005-0000-0000-00002DBF0000}"/>
    <cellStyle name="Percent 8 3 3 3 3 5" xfId="48879" xr:uid="{00000000-0005-0000-0000-00002EBF0000}"/>
    <cellStyle name="Percent 8 3 3 3 3 6" xfId="48880" xr:uid="{00000000-0005-0000-0000-00002FBF0000}"/>
    <cellStyle name="Percent 8 3 3 3 4" xfId="48881" xr:uid="{00000000-0005-0000-0000-000030BF0000}"/>
    <cellStyle name="Percent 8 3 3 3 4 2" xfId="48882" xr:uid="{00000000-0005-0000-0000-000031BF0000}"/>
    <cellStyle name="Percent 8 3 3 3 4 3" xfId="48883" xr:uid="{00000000-0005-0000-0000-000032BF0000}"/>
    <cellStyle name="Percent 8 3 3 3 4 4" xfId="48884" xr:uid="{00000000-0005-0000-0000-000033BF0000}"/>
    <cellStyle name="Percent 8 3 3 3 5" xfId="48885" xr:uid="{00000000-0005-0000-0000-000034BF0000}"/>
    <cellStyle name="Percent 8 3 3 3 5 2" xfId="48886" xr:uid="{00000000-0005-0000-0000-000035BF0000}"/>
    <cellStyle name="Percent 8 3 3 3 5 3" xfId="48887" xr:uid="{00000000-0005-0000-0000-000036BF0000}"/>
    <cellStyle name="Percent 8 3 3 3 5 4" xfId="48888" xr:uid="{00000000-0005-0000-0000-000037BF0000}"/>
    <cellStyle name="Percent 8 3 3 3 6" xfId="48889" xr:uid="{00000000-0005-0000-0000-000038BF0000}"/>
    <cellStyle name="Percent 8 3 3 3 7" xfId="48890" xr:uid="{00000000-0005-0000-0000-000039BF0000}"/>
    <cellStyle name="Percent 8 3 3 3 8" xfId="48891" xr:uid="{00000000-0005-0000-0000-00003ABF0000}"/>
    <cellStyle name="Percent 8 3 3 4" xfId="48892" xr:uid="{00000000-0005-0000-0000-00003BBF0000}"/>
    <cellStyle name="Percent 8 3 3 4 2" xfId="48893" xr:uid="{00000000-0005-0000-0000-00003CBF0000}"/>
    <cellStyle name="Percent 8 3 3 4 2 2" xfId="48894" xr:uid="{00000000-0005-0000-0000-00003DBF0000}"/>
    <cellStyle name="Percent 8 3 3 4 2 3" xfId="48895" xr:uid="{00000000-0005-0000-0000-00003EBF0000}"/>
    <cellStyle name="Percent 8 3 3 4 2 4" xfId="48896" xr:uid="{00000000-0005-0000-0000-00003FBF0000}"/>
    <cellStyle name="Percent 8 3 3 4 3" xfId="48897" xr:uid="{00000000-0005-0000-0000-000040BF0000}"/>
    <cellStyle name="Percent 8 3 3 4 3 2" xfId="48898" xr:uid="{00000000-0005-0000-0000-000041BF0000}"/>
    <cellStyle name="Percent 8 3 3 4 3 3" xfId="48899" xr:uid="{00000000-0005-0000-0000-000042BF0000}"/>
    <cellStyle name="Percent 8 3 3 4 3 4" xfId="48900" xr:uid="{00000000-0005-0000-0000-000043BF0000}"/>
    <cellStyle name="Percent 8 3 3 4 4" xfId="48901" xr:uid="{00000000-0005-0000-0000-000044BF0000}"/>
    <cellStyle name="Percent 8 3 3 4 5" xfId="48902" xr:uid="{00000000-0005-0000-0000-000045BF0000}"/>
    <cellStyle name="Percent 8 3 3 4 6" xfId="48903" xr:uid="{00000000-0005-0000-0000-000046BF0000}"/>
    <cellStyle name="Percent 8 3 3 5" xfId="48904" xr:uid="{00000000-0005-0000-0000-000047BF0000}"/>
    <cellStyle name="Percent 8 3 3 5 2" xfId="48905" xr:uid="{00000000-0005-0000-0000-000048BF0000}"/>
    <cellStyle name="Percent 8 3 3 5 2 2" xfId="48906" xr:uid="{00000000-0005-0000-0000-000049BF0000}"/>
    <cellStyle name="Percent 8 3 3 5 2 3" xfId="48907" xr:uid="{00000000-0005-0000-0000-00004ABF0000}"/>
    <cellStyle name="Percent 8 3 3 5 2 4" xfId="48908" xr:uid="{00000000-0005-0000-0000-00004BBF0000}"/>
    <cellStyle name="Percent 8 3 3 5 3" xfId="48909" xr:uid="{00000000-0005-0000-0000-00004CBF0000}"/>
    <cellStyle name="Percent 8 3 3 5 3 2" xfId="48910" xr:uid="{00000000-0005-0000-0000-00004DBF0000}"/>
    <cellStyle name="Percent 8 3 3 5 3 3" xfId="48911" xr:uid="{00000000-0005-0000-0000-00004EBF0000}"/>
    <cellStyle name="Percent 8 3 3 5 3 4" xfId="48912" xr:uid="{00000000-0005-0000-0000-00004FBF0000}"/>
    <cellStyle name="Percent 8 3 3 5 4" xfId="48913" xr:uid="{00000000-0005-0000-0000-000050BF0000}"/>
    <cellStyle name="Percent 8 3 3 5 5" xfId="48914" xr:uid="{00000000-0005-0000-0000-000051BF0000}"/>
    <cellStyle name="Percent 8 3 3 5 6" xfId="48915" xr:uid="{00000000-0005-0000-0000-000052BF0000}"/>
    <cellStyle name="Percent 8 3 3 6" xfId="48916" xr:uid="{00000000-0005-0000-0000-000053BF0000}"/>
    <cellStyle name="Percent 8 3 3 6 2" xfId="48917" xr:uid="{00000000-0005-0000-0000-000054BF0000}"/>
    <cellStyle name="Percent 8 3 3 6 3" xfId="48918" xr:uid="{00000000-0005-0000-0000-000055BF0000}"/>
    <cellStyle name="Percent 8 3 3 6 4" xfId="48919" xr:uid="{00000000-0005-0000-0000-000056BF0000}"/>
    <cellStyle name="Percent 8 3 3 7" xfId="48920" xr:uid="{00000000-0005-0000-0000-000057BF0000}"/>
    <cellStyle name="Percent 8 3 3 7 2" xfId="48921" xr:uid="{00000000-0005-0000-0000-000058BF0000}"/>
    <cellStyle name="Percent 8 3 3 7 3" xfId="48922" xr:uid="{00000000-0005-0000-0000-000059BF0000}"/>
    <cellStyle name="Percent 8 3 3 7 4" xfId="48923" xr:uid="{00000000-0005-0000-0000-00005ABF0000}"/>
    <cellStyle name="Percent 8 3 3 8" xfId="48924" xr:uid="{00000000-0005-0000-0000-00005BBF0000}"/>
    <cellStyle name="Percent 8 3 3 9" xfId="48925" xr:uid="{00000000-0005-0000-0000-00005CBF0000}"/>
    <cellStyle name="Percent 8 3 4" xfId="48926" xr:uid="{00000000-0005-0000-0000-00005DBF0000}"/>
    <cellStyle name="Percent 8 3 4 2" xfId="48927" xr:uid="{00000000-0005-0000-0000-00005EBF0000}"/>
    <cellStyle name="Percent 8 3 4 2 2" xfId="48928" xr:uid="{00000000-0005-0000-0000-00005FBF0000}"/>
    <cellStyle name="Percent 8 3 4 2 2 2" xfId="48929" xr:uid="{00000000-0005-0000-0000-000060BF0000}"/>
    <cellStyle name="Percent 8 3 4 2 2 3" xfId="48930" xr:uid="{00000000-0005-0000-0000-000061BF0000}"/>
    <cellStyle name="Percent 8 3 4 2 2 4" xfId="48931" xr:uid="{00000000-0005-0000-0000-000062BF0000}"/>
    <cellStyle name="Percent 8 3 4 2 3" xfId="48932" xr:uid="{00000000-0005-0000-0000-000063BF0000}"/>
    <cellStyle name="Percent 8 3 4 2 3 2" xfId="48933" xr:uid="{00000000-0005-0000-0000-000064BF0000}"/>
    <cellStyle name="Percent 8 3 4 2 3 3" xfId="48934" xr:uid="{00000000-0005-0000-0000-000065BF0000}"/>
    <cellStyle name="Percent 8 3 4 2 3 4" xfId="48935" xr:uid="{00000000-0005-0000-0000-000066BF0000}"/>
    <cellStyle name="Percent 8 3 4 2 4" xfId="48936" xr:uid="{00000000-0005-0000-0000-000067BF0000}"/>
    <cellStyle name="Percent 8 3 4 2 5" xfId="48937" xr:uid="{00000000-0005-0000-0000-000068BF0000}"/>
    <cellStyle name="Percent 8 3 4 2 6" xfId="48938" xr:uid="{00000000-0005-0000-0000-000069BF0000}"/>
    <cellStyle name="Percent 8 3 4 3" xfId="48939" xr:uid="{00000000-0005-0000-0000-00006ABF0000}"/>
    <cellStyle name="Percent 8 3 4 3 2" xfId="48940" xr:uid="{00000000-0005-0000-0000-00006BBF0000}"/>
    <cellStyle name="Percent 8 3 4 3 2 2" xfId="48941" xr:uid="{00000000-0005-0000-0000-00006CBF0000}"/>
    <cellStyle name="Percent 8 3 4 3 2 3" xfId="48942" xr:uid="{00000000-0005-0000-0000-00006DBF0000}"/>
    <cellStyle name="Percent 8 3 4 3 2 4" xfId="48943" xr:uid="{00000000-0005-0000-0000-00006EBF0000}"/>
    <cellStyle name="Percent 8 3 4 3 3" xfId="48944" xr:uid="{00000000-0005-0000-0000-00006FBF0000}"/>
    <cellStyle name="Percent 8 3 4 3 3 2" xfId="48945" xr:uid="{00000000-0005-0000-0000-000070BF0000}"/>
    <cellStyle name="Percent 8 3 4 3 3 3" xfId="48946" xr:uid="{00000000-0005-0000-0000-000071BF0000}"/>
    <cellStyle name="Percent 8 3 4 3 3 4" xfId="48947" xr:uid="{00000000-0005-0000-0000-000072BF0000}"/>
    <cellStyle name="Percent 8 3 4 3 4" xfId="48948" xr:uid="{00000000-0005-0000-0000-000073BF0000}"/>
    <cellStyle name="Percent 8 3 4 3 5" xfId="48949" xr:uid="{00000000-0005-0000-0000-000074BF0000}"/>
    <cellStyle name="Percent 8 3 4 3 6" xfId="48950" xr:uid="{00000000-0005-0000-0000-000075BF0000}"/>
    <cellStyle name="Percent 8 3 4 4" xfId="48951" xr:uid="{00000000-0005-0000-0000-000076BF0000}"/>
    <cellStyle name="Percent 8 3 4 4 2" xfId="48952" xr:uid="{00000000-0005-0000-0000-000077BF0000}"/>
    <cellStyle name="Percent 8 3 4 4 3" xfId="48953" xr:uid="{00000000-0005-0000-0000-000078BF0000}"/>
    <cellStyle name="Percent 8 3 4 4 4" xfId="48954" xr:uid="{00000000-0005-0000-0000-000079BF0000}"/>
    <cellStyle name="Percent 8 3 4 5" xfId="48955" xr:uid="{00000000-0005-0000-0000-00007ABF0000}"/>
    <cellStyle name="Percent 8 3 4 5 2" xfId="48956" xr:uid="{00000000-0005-0000-0000-00007BBF0000}"/>
    <cellStyle name="Percent 8 3 4 5 3" xfId="48957" xr:uid="{00000000-0005-0000-0000-00007CBF0000}"/>
    <cellStyle name="Percent 8 3 4 5 4" xfId="48958" xr:uid="{00000000-0005-0000-0000-00007DBF0000}"/>
    <cellStyle name="Percent 8 3 4 6" xfId="48959" xr:uid="{00000000-0005-0000-0000-00007EBF0000}"/>
    <cellStyle name="Percent 8 3 4 7" xfId="48960" xr:uid="{00000000-0005-0000-0000-00007FBF0000}"/>
    <cellStyle name="Percent 8 3 4 8" xfId="48961" xr:uid="{00000000-0005-0000-0000-000080BF0000}"/>
    <cellStyle name="Percent 8 3 5" xfId="48962" xr:uid="{00000000-0005-0000-0000-000081BF0000}"/>
    <cellStyle name="Percent 8 3 5 2" xfId="48963" xr:uid="{00000000-0005-0000-0000-000082BF0000}"/>
    <cellStyle name="Percent 8 3 5 2 2" xfId="48964" xr:uid="{00000000-0005-0000-0000-000083BF0000}"/>
    <cellStyle name="Percent 8 3 5 2 2 2" xfId="48965" xr:uid="{00000000-0005-0000-0000-000084BF0000}"/>
    <cellStyle name="Percent 8 3 5 2 2 3" xfId="48966" xr:uid="{00000000-0005-0000-0000-000085BF0000}"/>
    <cellStyle name="Percent 8 3 5 2 2 4" xfId="48967" xr:uid="{00000000-0005-0000-0000-000086BF0000}"/>
    <cellStyle name="Percent 8 3 5 2 3" xfId="48968" xr:uid="{00000000-0005-0000-0000-000087BF0000}"/>
    <cellStyle name="Percent 8 3 5 2 3 2" xfId="48969" xr:uid="{00000000-0005-0000-0000-000088BF0000}"/>
    <cellStyle name="Percent 8 3 5 2 3 3" xfId="48970" xr:uid="{00000000-0005-0000-0000-000089BF0000}"/>
    <cellStyle name="Percent 8 3 5 2 3 4" xfId="48971" xr:uid="{00000000-0005-0000-0000-00008ABF0000}"/>
    <cellStyle name="Percent 8 3 5 2 4" xfId="48972" xr:uid="{00000000-0005-0000-0000-00008BBF0000}"/>
    <cellStyle name="Percent 8 3 5 2 5" xfId="48973" xr:uid="{00000000-0005-0000-0000-00008CBF0000}"/>
    <cellStyle name="Percent 8 3 5 2 6" xfId="48974" xr:uid="{00000000-0005-0000-0000-00008DBF0000}"/>
    <cellStyle name="Percent 8 3 5 3" xfId="48975" xr:uid="{00000000-0005-0000-0000-00008EBF0000}"/>
    <cellStyle name="Percent 8 3 5 3 2" xfId="48976" xr:uid="{00000000-0005-0000-0000-00008FBF0000}"/>
    <cellStyle name="Percent 8 3 5 3 2 2" xfId="48977" xr:uid="{00000000-0005-0000-0000-000090BF0000}"/>
    <cellStyle name="Percent 8 3 5 3 2 3" xfId="48978" xr:uid="{00000000-0005-0000-0000-000091BF0000}"/>
    <cellStyle name="Percent 8 3 5 3 2 4" xfId="48979" xr:uid="{00000000-0005-0000-0000-000092BF0000}"/>
    <cellStyle name="Percent 8 3 5 3 3" xfId="48980" xr:uid="{00000000-0005-0000-0000-000093BF0000}"/>
    <cellStyle name="Percent 8 3 5 3 3 2" xfId="48981" xr:uid="{00000000-0005-0000-0000-000094BF0000}"/>
    <cellStyle name="Percent 8 3 5 3 3 3" xfId="48982" xr:uid="{00000000-0005-0000-0000-000095BF0000}"/>
    <cellStyle name="Percent 8 3 5 3 3 4" xfId="48983" xr:uid="{00000000-0005-0000-0000-000096BF0000}"/>
    <cellStyle name="Percent 8 3 5 3 4" xfId="48984" xr:uid="{00000000-0005-0000-0000-000097BF0000}"/>
    <cellStyle name="Percent 8 3 5 3 5" xfId="48985" xr:uid="{00000000-0005-0000-0000-000098BF0000}"/>
    <cellStyle name="Percent 8 3 5 3 6" xfId="48986" xr:uid="{00000000-0005-0000-0000-000099BF0000}"/>
    <cellStyle name="Percent 8 3 5 4" xfId="48987" xr:uid="{00000000-0005-0000-0000-00009ABF0000}"/>
    <cellStyle name="Percent 8 3 5 4 2" xfId="48988" xr:uid="{00000000-0005-0000-0000-00009BBF0000}"/>
    <cellStyle name="Percent 8 3 5 4 3" xfId="48989" xr:uid="{00000000-0005-0000-0000-00009CBF0000}"/>
    <cellStyle name="Percent 8 3 5 4 4" xfId="48990" xr:uid="{00000000-0005-0000-0000-00009DBF0000}"/>
    <cellStyle name="Percent 8 3 5 5" xfId="48991" xr:uid="{00000000-0005-0000-0000-00009EBF0000}"/>
    <cellStyle name="Percent 8 3 5 5 2" xfId="48992" xr:uid="{00000000-0005-0000-0000-00009FBF0000}"/>
    <cellStyle name="Percent 8 3 5 5 3" xfId="48993" xr:uid="{00000000-0005-0000-0000-0000A0BF0000}"/>
    <cellStyle name="Percent 8 3 5 5 4" xfId="48994" xr:uid="{00000000-0005-0000-0000-0000A1BF0000}"/>
    <cellStyle name="Percent 8 3 5 6" xfId="48995" xr:uid="{00000000-0005-0000-0000-0000A2BF0000}"/>
    <cellStyle name="Percent 8 3 5 7" xfId="48996" xr:uid="{00000000-0005-0000-0000-0000A3BF0000}"/>
    <cellStyle name="Percent 8 3 5 8" xfId="48997" xr:uid="{00000000-0005-0000-0000-0000A4BF0000}"/>
    <cellStyle name="Percent 8 3 6" xfId="48998" xr:uid="{00000000-0005-0000-0000-0000A5BF0000}"/>
    <cellStyle name="Percent 8 3 6 2" xfId="48999" xr:uid="{00000000-0005-0000-0000-0000A6BF0000}"/>
    <cellStyle name="Percent 8 3 6 2 2" xfId="49000" xr:uid="{00000000-0005-0000-0000-0000A7BF0000}"/>
    <cellStyle name="Percent 8 3 6 2 2 2" xfId="49001" xr:uid="{00000000-0005-0000-0000-0000A8BF0000}"/>
    <cellStyle name="Percent 8 3 6 2 2 3" xfId="49002" xr:uid="{00000000-0005-0000-0000-0000A9BF0000}"/>
    <cellStyle name="Percent 8 3 6 2 2 4" xfId="49003" xr:uid="{00000000-0005-0000-0000-0000AABF0000}"/>
    <cellStyle name="Percent 8 3 6 2 3" xfId="49004" xr:uid="{00000000-0005-0000-0000-0000ABBF0000}"/>
    <cellStyle name="Percent 8 3 6 2 3 2" xfId="49005" xr:uid="{00000000-0005-0000-0000-0000ACBF0000}"/>
    <cellStyle name="Percent 8 3 6 2 3 3" xfId="49006" xr:uid="{00000000-0005-0000-0000-0000ADBF0000}"/>
    <cellStyle name="Percent 8 3 6 2 3 4" xfId="49007" xr:uid="{00000000-0005-0000-0000-0000AEBF0000}"/>
    <cellStyle name="Percent 8 3 6 2 4" xfId="49008" xr:uid="{00000000-0005-0000-0000-0000AFBF0000}"/>
    <cellStyle name="Percent 8 3 6 2 5" xfId="49009" xr:uid="{00000000-0005-0000-0000-0000B0BF0000}"/>
    <cellStyle name="Percent 8 3 6 2 6" xfId="49010" xr:uid="{00000000-0005-0000-0000-0000B1BF0000}"/>
    <cellStyle name="Percent 8 3 6 3" xfId="49011" xr:uid="{00000000-0005-0000-0000-0000B2BF0000}"/>
    <cellStyle name="Percent 8 3 6 3 2" xfId="49012" xr:uid="{00000000-0005-0000-0000-0000B3BF0000}"/>
    <cellStyle name="Percent 8 3 6 3 2 2" xfId="49013" xr:uid="{00000000-0005-0000-0000-0000B4BF0000}"/>
    <cellStyle name="Percent 8 3 6 3 2 3" xfId="49014" xr:uid="{00000000-0005-0000-0000-0000B5BF0000}"/>
    <cellStyle name="Percent 8 3 6 3 2 4" xfId="49015" xr:uid="{00000000-0005-0000-0000-0000B6BF0000}"/>
    <cellStyle name="Percent 8 3 6 3 3" xfId="49016" xr:uid="{00000000-0005-0000-0000-0000B7BF0000}"/>
    <cellStyle name="Percent 8 3 6 3 3 2" xfId="49017" xr:uid="{00000000-0005-0000-0000-0000B8BF0000}"/>
    <cellStyle name="Percent 8 3 6 3 3 3" xfId="49018" xr:uid="{00000000-0005-0000-0000-0000B9BF0000}"/>
    <cellStyle name="Percent 8 3 6 3 3 4" xfId="49019" xr:uid="{00000000-0005-0000-0000-0000BABF0000}"/>
    <cellStyle name="Percent 8 3 6 3 4" xfId="49020" xr:uid="{00000000-0005-0000-0000-0000BBBF0000}"/>
    <cellStyle name="Percent 8 3 6 3 5" xfId="49021" xr:uid="{00000000-0005-0000-0000-0000BCBF0000}"/>
    <cellStyle name="Percent 8 3 6 3 6" xfId="49022" xr:uid="{00000000-0005-0000-0000-0000BDBF0000}"/>
    <cellStyle name="Percent 8 3 6 4" xfId="49023" xr:uid="{00000000-0005-0000-0000-0000BEBF0000}"/>
    <cellStyle name="Percent 8 3 6 4 2" xfId="49024" xr:uid="{00000000-0005-0000-0000-0000BFBF0000}"/>
    <cellStyle name="Percent 8 3 6 4 3" xfId="49025" xr:uid="{00000000-0005-0000-0000-0000C0BF0000}"/>
    <cellStyle name="Percent 8 3 6 4 4" xfId="49026" xr:uid="{00000000-0005-0000-0000-0000C1BF0000}"/>
    <cellStyle name="Percent 8 3 6 5" xfId="49027" xr:uid="{00000000-0005-0000-0000-0000C2BF0000}"/>
    <cellStyle name="Percent 8 3 6 5 2" xfId="49028" xr:uid="{00000000-0005-0000-0000-0000C3BF0000}"/>
    <cellStyle name="Percent 8 3 6 5 3" xfId="49029" xr:uid="{00000000-0005-0000-0000-0000C4BF0000}"/>
    <cellStyle name="Percent 8 3 6 5 4" xfId="49030" xr:uid="{00000000-0005-0000-0000-0000C5BF0000}"/>
    <cellStyle name="Percent 8 3 6 6" xfId="49031" xr:uid="{00000000-0005-0000-0000-0000C6BF0000}"/>
    <cellStyle name="Percent 8 3 6 7" xfId="49032" xr:uid="{00000000-0005-0000-0000-0000C7BF0000}"/>
    <cellStyle name="Percent 8 3 6 8" xfId="49033" xr:uid="{00000000-0005-0000-0000-0000C8BF0000}"/>
    <cellStyle name="Percent 8 3 7" xfId="49034" xr:uid="{00000000-0005-0000-0000-0000C9BF0000}"/>
    <cellStyle name="Percent 8 3 7 2" xfId="49035" xr:uid="{00000000-0005-0000-0000-0000CABF0000}"/>
    <cellStyle name="Percent 8 3 7 2 2" xfId="49036" xr:uid="{00000000-0005-0000-0000-0000CBBF0000}"/>
    <cellStyle name="Percent 8 3 7 2 3" xfId="49037" xr:uid="{00000000-0005-0000-0000-0000CCBF0000}"/>
    <cellStyle name="Percent 8 3 7 2 4" xfId="49038" xr:uid="{00000000-0005-0000-0000-0000CDBF0000}"/>
    <cellStyle name="Percent 8 3 7 3" xfId="49039" xr:uid="{00000000-0005-0000-0000-0000CEBF0000}"/>
    <cellStyle name="Percent 8 3 7 3 2" xfId="49040" xr:uid="{00000000-0005-0000-0000-0000CFBF0000}"/>
    <cellStyle name="Percent 8 3 7 3 3" xfId="49041" xr:uid="{00000000-0005-0000-0000-0000D0BF0000}"/>
    <cellStyle name="Percent 8 3 7 3 4" xfId="49042" xr:uid="{00000000-0005-0000-0000-0000D1BF0000}"/>
    <cellStyle name="Percent 8 3 7 4" xfId="49043" xr:uid="{00000000-0005-0000-0000-0000D2BF0000}"/>
    <cellStyle name="Percent 8 3 7 5" xfId="49044" xr:uid="{00000000-0005-0000-0000-0000D3BF0000}"/>
    <cellStyle name="Percent 8 3 7 6" xfId="49045" xr:uid="{00000000-0005-0000-0000-0000D4BF0000}"/>
    <cellStyle name="Percent 8 3 8" xfId="49046" xr:uid="{00000000-0005-0000-0000-0000D5BF0000}"/>
    <cellStyle name="Percent 8 3 8 2" xfId="49047" xr:uid="{00000000-0005-0000-0000-0000D6BF0000}"/>
    <cellStyle name="Percent 8 3 8 2 2" xfId="49048" xr:uid="{00000000-0005-0000-0000-0000D7BF0000}"/>
    <cellStyle name="Percent 8 3 8 2 3" xfId="49049" xr:uid="{00000000-0005-0000-0000-0000D8BF0000}"/>
    <cellStyle name="Percent 8 3 8 2 4" xfId="49050" xr:uid="{00000000-0005-0000-0000-0000D9BF0000}"/>
    <cellStyle name="Percent 8 3 8 3" xfId="49051" xr:uid="{00000000-0005-0000-0000-0000DABF0000}"/>
    <cellStyle name="Percent 8 3 8 3 2" xfId="49052" xr:uid="{00000000-0005-0000-0000-0000DBBF0000}"/>
    <cellStyle name="Percent 8 3 8 3 3" xfId="49053" xr:uid="{00000000-0005-0000-0000-0000DCBF0000}"/>
    <cellStyle name="Percent 8 3 8 3 4" xfId="49054" xr:uid="{00000000-0005-0000-0000-0000DDBF0000}"/>
    <cellStyle name="Percent 8 3 8 4" xfId="49055" xr:uid="{00000000-0005-0000-0000-0000DEBF0000}"/>
    <cellStyle name="Percent 8 3 8 5" xfId="49056" xr:uid="{00000000-0005-0000-0000-0000DFBF0000}"/>
    <cellStyle name="Percent 8 3 8 6" xfId="49057" xr:uid="{00000000-0005-0000-0000-0000E0BF0000}"/>
    <cellStyle name="Percent 8 3 9" xfId="49058" xr:uid="{00000000-0005-0000-0000-0000E1BF0000}"/>
    <cellStyle name="Percent 8 3 9 2" xfId="49059" xr:uid="{00000000-0005-0000-0000-0000E2BF0000}"/>
    <cellStyle name="Percent 8 3 9 3" xfId="49060" xr:uid="{00000000-0005-0000-0000-0000E3BF0000}"/>
    <cellStyle name="Percent 8 3 9 4" xfId="49061" xr:uid="{00000000-0005-0000-0000-0000E4BF0000}"/>
    <cellStyle name="Percent 8 4" xfId="49062" xr:uid="{00000000-0005-0000-0000-0000E5BF0000}"/>
    <cellStyle name="Percent 8 4 10" xfId="49063" xr:uid="{00000000-0005-0000-0000-0000E6BF0000}"/>
    <cellStyle name="Percent 8 4 11" xfId="49064" xr:uid="{00000000-0005-0000-0000-0000E7BF0000}"/>
    <cellStyle name="Percent 8 4 12" xfId="49065" xr:uid="{00000000-0005-0000-0000-0000E8BF0000}"/>
    <cellStyle name="Percent 8 4 2" xfId="49066" xr:uid="{00000000-0005-0000-0000-0000E9BF0000}"/>
    <cellStyle name="Percent 8 4 2 10" xfId="49067" xr:uid="{00000000-0005-0000-0000-0000EABF0000}"/>
    <cellStyle name="Percent 8 4 2 2" xfId="49068" xr:uid="{00000000-0005-0000-0000-0000EBBF0000}"/>
    <cellStyle name="Percent 8 4 2 2 2" xfId="49069" xr:uid="{00000000-0005-0000-0000-0000ECBF0000}"/>
    <cellStyle name="Percent 8 4 2 2 2 2" xfId="49070" xr:uid="{00000000-0005-0000-0000-0000EDBF0000}"/>
    <cellStyle name="Percent 8 4 2 2 2 2 2" xfId="49071" xr:uid="{00000000-0005-0000-0000-0000EEBF0000}"/>
    <cellStyle name="Percent 8 4 2 2 2 2 3" xfId="49072" xr:uid="{00000000-0005-0000-0000-0000EFBF0000}"/>
    <cellStyle name="Percent 8 4 2 2 2 2 4" xfId="49073" xr:uid="{00000000-0005-0000-0000-0000F0BF0000}"/>
    <cellStyle name="Percent 8 4 2 2 2 3" xfId="49074" xr:uid="{00000000-0005-0000-0000-0000F1BF0000}"/>
    <cellStyle name="Percent 8 4 2 2 2 3 2" xfId="49075" xr:uid="{00000000-0005-0000-0000-0000F2BF0000}"/>
    <cellStyle name="Percent 8 4 2 2 2 3 3" xfId="49076" xr:uid="{00000000-0005-0000-0000-0000F3BF0000}"/>
    <cellStyle name="Percent 8 4 2 2 2 3 4" xfId="49077" xr:uid="{00000000-0005-0000-0000-0000F4BF0000}"/>
    <cellStyle name="Percent 8 4 2 2 2 4" xfId="49078" xr:uid="{00000000-0005-0000-0000-0000F5BF0000}"/>
    <cellStyle name="Percent 8 4 2 2 2 5" xfId="49079" xr:uid="{00000000-0005-0000-0000-0000F6BF0000}"/>
    <cellStyle name="Percent 8 4 2 2 2 6" xfId="49080" xr:uid="{00000000-0005-0000-0000-0000F7BF0000}"/>
    <cellStyle name="Percent 8 4 2 2 3" xfId="49081" xr:uid="{00000000-0005-0000-0000-0000F8BF0000}"/>
    <cellStyle name="Percent 8 4 2 2 3 2" xfId="49082" xr:uid="{00000000-0005-0000-0000-0000F9BF0000}"/>
    <cellStyle name="Percent 8 4 2 2 3 2 2" xfId="49083" xr:uid="{00000000-0005-0000-0000-0000FABF0000}"/>
    <cellStyle name="Percent 8 4 2 2 3 2 3" xfId="49084" xr:uid="{00000000-0005-0000-0000-0000FBBF0000}"/>
    <cellStyle name="Percent 8 4 2 2 3 2 4" xfId="49085" xr:uid="{00000000-0005-0000-0000-0000FCBF0000}"/>
    <cellStyle name="Percent 8 4 2 2 3 3" xfId="49086" xr:uid="{00000000-0005-0000-0000-0000FDBF0000}"/>
    <cellStyle name="Percent 8 4 2 2 3 3 2" xfId="49087" xr:uid="{00000000-0005-0000-0000-0000FEBF0000}"/>
    <cellStyle name="Percent 8 4 2 2 3 3 3" xfId="49088" xr:uid="{00000000-0005-0000-0000-0000FFBF0000}"/>
    <cellStyle name="Percent 8 4 2 2 3 3 4" xfId="49089" xr:uid="{00000000-0005-0000-0000-000000C00000}"/>
    <cellStyle name="Percent 8 4 2 2 3 4" xfId="49090" xr:uid="{00000000-0005-0000-0000-000001C00000}"/>
    <cellStyle name="Percent 8 4 2 2 3 5" xfId="49091" xr:uid="{00000000-0005-0000-0000-000002C00000}"/>
    <cellStyle name="Percent 8 4 2 2 3 6" xfId="49092" xr:uid="{00000000-0005-0000-0000-000003C00000}"/>
    <cellStyle name="Percent 8 4 2 2 4" xfId="49093" xr:uid="{00000000-0005-0000-0000-000004C00000}"/>
    <cellStyle name="Percent 8 4 2 2 4 2" xfId="49094" xr:uid="{00000000-0005-0000-0000-000005C00000}"/>
    <cellStyle name="Percent 8 4 2 2 4 3" xfId="49095" xr:uid="{00000000-0005-0000-0000-000006C00000}"/>
    <cellStyle name="Percent 8 4 2 2 4 4" xfId="49096" xr:uid="{00000000-0005-0000-0000-000007C00000}"/>
    <cellStyle name="Percent 8 4 2 2 5" xfId="49097" xr:uid="{00000000-0005-0000-0000-000008C00000}"/>
    <cellStyle name="Percent 8 4 2 2 5 2" xfId="49098" xr:uid="{00000000-0005-0000-0000-000009C00000}"/>
    <cellStyle name="Percent 8 4 2 2 5 3" xfId="49099" xr:uid="{00000000-0005-0000-0000-00000AC00000}"/>
    <cellStyle name="Percent 8 4 2 2 5 4" xfId="49100" xr:uid="{00000000-0005-0000-0000-00000BC00000}"/>
    <cellStyle name="Percent 8 4 2 2 6" xfId="49101" xr:uid="{00000000-0005-0000-0000-00000CC00000}"/>
    <cellStyle name="Percent 8 4 2 2 7" xfId="49102" xr:uid="{00000000-0005-0000-0000-00000DC00000}"/>
    <cellStyle name="Percent 8 4 2 2 8" xfId="49103" xr:uid="{00000000-0005-0000-0000-00000EC00000}"/>
    <cellStyle name="Percent 8 4 2 3" xfId="49104" xr:uid="{00000000-0005-0000-0000-00000FC00000}"/>
    <cellStyle name="Percent 8 4 2 3 2" xfId="49105" xr:uid="{00000000-0005-0000-0000-000010C00000}"/>
    <cellStyle name="Percent 8 4 2 3 2 2" xfId="49106" xr:uid="{00000000-0005-0000-0000-000011C00000}"/>
    <cellStyle name="Percent 8 4 2 3 2 2 2" xfId="49107" xr:uid="{00000000-0005-0000-0000-000012C00000}"/>
    <cellStyle name="Percent 8 4 2 3 2 2 3" xfId="49108" xr:uid="{00000000-0005-0000-0000-000013C00000}"/>
    <cellStyle name="Percent 8 4 2 3 2 2 4" xfId="49109" xr:uid="{00000000-0005-0000-0000-000014C00000}"/>
    <cellStyle name="Percent 8 4 2 3 2 3" xfId="49110" xr:uid="{00000000-0005-0000-0000-000015C00000}"/>
    <cellStyle name="Percent 8 4 2 3 2 3 2" xfId="49111" xr:uid="{00000000-0005-0000-0000-000016C00000}"/>
    <cellStyle name="Percent 8 4 2 3 2 3 3" xfId="49112" xr:uid="{00000000-0005-0000-0000-000017C00000}"/>
    <cellStyle name="Percent 8 4 2 3 2 3 4" xfId="49113" xr:uid="{00000000-0005-0000-0000-000018C00000}"/>
    <cellStyle name="Percent 8 4 2 3 2 4" xfId="49114" xr:uid="{00000000-0005-0000-0000-000019C00000}"/>
    <cellStyle name="Percent 8 4 2 3 2 5" xfId="49115" xr:uid="{00000000-0005-0000-0000-00001AC00000}"/>
    <cellStyle name="Percent 8 4 2 3 2 6" xfId="49116" xr:uid="{00000000-0005-0000-0000-00001BC00000}"/>
    <cellStyle name="Percent 8 4 2 3 3" xfId="49117" xr:uid="{00000000-0005-0000-0000-00001CC00000}"/>
    <cellStyle name="Percent 8 4 2 3 3 2" xfId="49118" xr:uid="{00000000-0005-0000-0000-00001DC00000}"/>
    <cellStyle name="Percent 8 4 2 3 3 2 2" xfId="49119" xr:uid="{00000000-0005-0000-0000-00001EC00000}"/>
    <cellStyle name="Percent 8 4 2 3 3 2 3" xfId="49120" xr:uid="{00000000-0005-0000-0000-00001FC00000}"/>
    <cellStyle name="Percent 8 4 2 3 3 2 4" xfId="49121" xr:uid="{00000000-0005-0000-0000-000020C00000}"/>
    <cellStyle name="Percent 8 4 2 3 3 3" xfId="49122" xr:uid="{00000000-0005-0000-0000-000021C00000}"/>
    <cellStyle name="Percent 8 4 2 3 3 3 2" xfId="49123" xr:uid="{00000000-0005-0000-0000-000022C00000}"/>
    <cellStyle name="Percent 8 4 2 3 3 3 3" xfId="49124" xr:uid="{00000000-0005-0000-0000-000023C00000}"/>
    <cellStyle name="Percent 8 4 2 3 3 3 4" xfId="49125" xr:uid="{00000000-0005-0000-0000-000024C00000}"/>
    <cellStyle name="Percent 8 4 2 3 3 4" xfId="49126" xr:uid="{00000000-0005-0000-0000-000025C00000}"/>
    <cellStyle name="Percent 8 4 2 3 3 5" xfId="49127" xr:uid="{00000000-0005-0000-0000-000026C00000}"/>
    <cellStyle name="Percent 8 4 2 3 3 6" xfId="49128" xr:uid="{00000000-0005-0000-0000-000027C00000}"/>
    <cellStyle name="Percent 8 4 2 3 4" xfId="49129" xr:uid="{00000000-0005-0000-0000-000028C00000}"/>
    <cellStyle name="Percent 8 4 2 3 4 2" xfId="49130" xr:uid="{00000000-0005-0000-0000-000029C00000}"/>
    <cellStyle name="Percent 8 4 2 3 4 3" xfId="49131" xr:uid="{00000000-0005-0000-0000-00002AC00000}"/>
    <cellStyle name="Percent 8 4 2 3 4 4" xfId="49132" xr:uid="{00000000-0005-0000-0000-00002BC00000}"/>
    <cellStyle name="Percent 8 4 2 3 5" xfId="49133" xr:uid="{00000000-0005-0000-0000-00002CC00000}"/>
    <cellStyle name="Percent 8 4 2 3 5 2" xfId="49134" xr:uid="{00000000-0005-0000-0000-00002DC00000}"/>
    <cellStyle name="Percent 8 4 2 3 5 3" xfId="49135" xr:uid="{00000000-0005-0000-0000-00002EC00000}"/>
    <cellStyle name="Percent 8 4 2 3 5 4" xfId="49136" xr:uid="{00000000-0005-0000-0000-00002FC00000}"/>
    <cellStyle name="Percent 8 4 2 3 6" xfId="49137" xr:uid="{00000000-0005-0000-0000-000030C00000}"/>
    <cellStyle name="Percent 8 4 2 3 7" xfId="49138" xr:uid="{00000000-0005-0000-0000-000031C00000}"/>
    <cellStyle name="Percent 8 4 2 3 8" xfId="49139" xr:uid="{00000000-0005-0000-0000-000032C00000}"/>
    <cellStyle name="Percent 8 4 2 4" xfId="49140" xr:uid="{00000000-0005-0000-0000-000033C00000}"/>
    <cellStyle name="Percent 8 4 2 4 2" xfId="49141" xr:uid="{00000000-0005-0000-0000-000034C00000}"/>
    <cellStyle name="Percent 8 4 2 4 2 2" xfId="49142" xr:uid="{00000000-0005-0000-0000-000035C00000}"/>
    <cellStyle name="Percent 8 4 2 4 2 3" xfId="49143" xr:uid="{00000000-0005-0000-0000-000036C00000}"/>
    <cellStyle name="Percent 8 4 2 4 2 4" xfId="49144" xr:uid="{00000000-0005-0000-0000-000037C00000}"/>
    <cellStyle name="Percent 8 4 2 4 3" xfId="49145" xr:uid="{00000000-0005-0000-0000-000038C00000}"/>
    <cellStyle name="Percent 8 4 2 4 3 2" xfId="49146" xr:uid="{00000000-0005-0000-0000-000039C00000}"/>
    <cellStyle name="Percent 8 4 2 4 3 3" xfId="49147" xr:uid="{00000000-0005-0000-0000-00003AC00000}"/>
    <cellStyle name="Percent 8 4 2 4 3 4" xfId="49148" xr:uid="{00000000-0005-0000-0000-00003BC00000}"/>
    <cellStyle name="Percent 8 4 2 4 4" xfId="49149" xr:uid="{00000000-0005-0000-0000-00003CC00000}"/>
    <cellStyle name="Percent 8 4 2 4 5" xfId="49150" xr:uid="{00000000-0005-0000-0000-00003DC00000}"/>
    <cellStyle name="Percent 8 4 2 4 6" xfId="49151" xr:uid="{00000000-0005-0000-0000-00003EC00000}"/>
    <cellStyle name="Percent 8 4 2 5" xfId="49152" xr:uid="{00000000-0005-0000-0000-00003FC00000}"/>
    <cellStyle name="Percent 8 4 2 5 2" xfId="49153" xr:uid="{00000000-0005-0000-0000-000040C00000}"/>
    <cellStyle name="Percent 8 4 2 5 2 2" xfId="49154" xr:uid="{00000000-0005-0000-0000-000041C00000}"/>
    <cellStyle name="Percent 8 4 2 5 2 3" xfId="49155" xr:uid="{00000000-0005-0000-0000-000042C00000}"/>
    <cellStyle name="Percent 8 4 2 5 2 4" xfId="49156" xr:uid="{00000000-0005-0000-0000-000043C00000}"/>
    <cellStyle name="Percent 8 4 2 5 3" xfId="49157" xr:uid="{00000000-0005-0000-0000-000044C00000}"/>
    <cellStyle name="Percent 8 4 2 5 3 2" xfId="49158" xr:uid="{00000000-0005-0000-0000-000045C00000}"/>
    <cellStyle name="Percent 8 4 2 5 3 3" xfId="49159" xr:uid="{00000000-0005-0000-0000-000046C00000}"/>
    <cellStyle name="Percent 8 4 2 5 3 4" xfId="49160" xr:uid="{00000000-0005-0000-0000-000047C00000}"/>
    <cellStyle name="Percent 8 4 2 5 4" xfId="49161" xr:uid="{00000000-0005-0000-0000-000048C00000}"/>
    <cellStyle name="Percent 8 4 2 5 5" xfId="49162" xr:uid="{00000000-0005-0000-0000-000049C00000}"/>
    <cellStyle name="Percent 8 4 2 5 6" xfId="49163" xr:uid="{00000000-0005-0000-0000-00004AC00000}"/>
    <cellStyle name="Percent 8 4 2 6" xfId="49164" xr:uid="{00000000-0005-0000-0000-00004BC00000}"/>
    <cellStyle name="Percent 8 4 2 6 2" xfId="49165" xr:uid="{00000000-0005-0000-0000-00004CC00000}"/>
    <cellStyle name="Percent 8 4 2 6 3" xfId="49166" xr:uid="{00000000-0005-0000-0000-00004DC00000}"/>
    <cellStyle name="Percent 8 4 2 6 4" xfId="49167" xr:uid="{00000000-0005-0000-0000-00004EC00000}"/>
    <cellStyle name="Percent 8 4 2 7" xfId="49168" xr:uid="{00000000-0005-0000-0000-00004FC00000}"/>
    <cellStyle name="Percent 8 4 2 7 2" xfId="49169" xr:uid="{00000000-0005-0000-0000-000050C00000}"/>
    <cellStyle name="Percent 8 4 2 7 3" xfId="49170" xr:uid="{00000000-0005-0000-0000-000051C00000}"/>
    <cellStyle name="Percent 8 4 2 7 4" xfId="49171" xr:uid="{00000000-0005-0000-0000-000052C00000}"/>
    <cellStyle name="Percent 8 4 2 8" xfId="49172" xr:uid="{00000000-0005-0000-0000-000053C00000}"/>
    <cellStyle name="Percent 8 4 2 9" xfId="49173" xr:uid="{00000000-0005-0000-0000-000054C00000}"/>
    <cellStyle name="Percent 8 4 3" xfId="49174" xr:uid="{00000000-0005-0000-0000-000055C00000}"/>
    <cellStyle name="Percent 8 4 3 2" xfId="49175" xr:uid="{00000000-0005-0000-0000-000056C00000}"/>
    <cellStyle name="Percent 8 4 3 2 2" xfId="49176" xr:uid="{00000000-0005-0000-0000-000057C00000}"/>
    <cellStyle name="Percent 8 4 3 2 2 2" xfId="49177" xr:uid="{00000000-0005-0000-0000-000058C00000}"/>
    <cellStyle name="Percent 8 4 3 2 2 3" xfId="49178" xr:uid="{00000000-0005-0000-0000-000059C00000}"/>
    <cellStyle name="Percent 8 4 3 2 2 4" xfId="49179" xr:uid="{00000000-0005-0000-0000-00005AC00000}"/>
    <cellStyle name="Percent 8 4 3 2 3" xfId="49180" xr:uid="{00000000-0005-0000-0000-00005BC00000}"/>
    <cellStyle name="Percent 8 4 3 2 3 2" xfId="49181" xr:uid="{00000000-0005-0000-0000-00005CC00000}"/>
    <cellStyle name="Percent 8 4 3 2 3 3" xfId="49182" xr:uid="{00000000-0005-0000-0000-00005DC00000}"/>
    <cellStyle name="Percent 8 4 3 2 3 4" xfId="49183" xr:uid="{00000000-0005-0000-0000-00005EC00000}"/>
    <cellStyle name="Percent 8 4 3 2 4" xfId="49184" xr:uid="{00000000-0005-0000-0000-00005FC00000}"/>
    <cellStyle name="Percent 8 4 3 2 5" xfId="49185" xr:uid="{00000000-0005-0000-0000-000060C00000}"/>
    <cellStyle name="Percent 8 4 3 2 6" xfId="49186" xr:uid="{00000000-0005-0000-0000-000061C00000}"/>
    <cellStyle name="Percent 8 4 3 3" xfId="49187" xr:uid="{00000000-0005-0000-0000-000062C00000}"/>
    <cellStyle name="Percent 8 4 3 3 2" xfId="49188" xr:uid="{00000000-0005-0000-0000-000063C00000}"/>
    <cellStyle name="Percent 8 4 3 3 2 2" xfId="49189" xr:uid="{00000000-0005-0000-0000-000064C00000}"/>
    <cellStyle name="Percent 8 4 3 3 2 3" xfId="49190" xr:uid="{00000000-0005-0000-0000-000065C00000}"/>
    <cellStyle name="Percent 8 4 3 3 2 4" xfId="49191" xr:uid="{00000000-0005-0000-0000-000066C00000}"/>
    <cellStyle name="Percent 8 4 3 3 3" xfId="49192" xr:uid="{00000000-0005-0000-0000-000067C00000}"/>
    <cellStyle name="Percent 8 4 3 3 3 2" xfId="49193" xr:uid="{00000000-0005-0000-0000-000068C00000}"/>
    <cellStyle name="Percent 8 4 3 3 3 3" xfId="49194" xr:uid="{00000000-0005-0000-0000-000069C00000}"/>
    <cellStyle name="Percent 8 4 3 3 3 4" xfId="49195" xr:uid="{00000000-0005-0000-0000-00006AC00000}"/>
    <cellStyle name="Percent 8 4 3 3 4" xfId="49196" xr:uid="{00000000-0005-0000-0000-00006BC00000}"/>
    <cellStyle name="Percent 8 4 3 3 5" xfId="49197" xr:uid="{00000000-0005-0000-0000-00006CC00000}"/>
    <cellStyle name="Percent 8 4 3 3 6" xfId="49198" xr:uid="{00000000-0005-0000-0000-00006DC00000}"/>
    <cellStyle name="Percent 8 4 3 4" xfId="49199" xr:uid="{00000000-0005-0000-0000-00006EC00000}"/>
    <cellStyle name="Percent 8 4 3 4 2" xfId="49200" xr:uid="{00000000-0005-0000-0000-00006FC00000}"/>
    <cellStyle name="Percent 8 4 3 4 3" xfId="49201" xr:uid="{00000000-0005-0000-0000-000070C00000}"/>
    <cellStyle name="Percent 8 4 3 4 4" xfId="49202" xr:uid="{00000000-0005-0000-0000-000071C00000}"/>
    <cellStyle name="Percent 8 4 3 5" xfId="49203" xr:uid="{00000000-0005-0000-0000-000072C00000}"/>
    <cellStyle name="Percent 8 4 3 5 2" xfId="49204" xr:uid="{00000000-0005-0000-0000-000073C00000}"/>
    <cellStyle name="Percent 8 4 3 5 3" xfId="49205" xr:uid="{00000000-0005-0000-0000-000074C00000}"/>
    <cellStyle name="Percent 8 4 3 5 4" xfId="49206" xr:uid="{00000000-0005-0000-0000-000075C00000}"/>
    <cellStyle name="Percent 8 4 3 6" xfId="49207" xr:uid="{00000000-0005-0000-0000-000076C00000}"/>
    <cellStyle name="Percent 8 4 3 7" xfId="49208" xr:uid="{00000000-0005-0000-0000-000077C00000}"/>
    <cellStyle name="Percent 8 4 3 8" xfId="49209" xr:uid="{00000000-0005-0000-0000-000078C00000}"/>
    <cellStyle name="Percent 8 4 4" xfId="49210" xr:uid="{00000000-0005-0000-0000-000079C00000}"/>
    <cellStyle name="Percent 8 4 4 2" xfId="49211" xr:uid="{00000000-0005-0000-0000-00007AC00000}"/>
    <cellStyle name="Percent 8 4 4 2 2" xfId="49212" xr:uid="{00000000-0005-0000-0000-00007BC00000}"/>
    <cellStyle name="Percent 8 4 4 2 2 2" xfId="49213" xr:uid="{00000000-0005-0000-0000-00007CC00000}"/>
    <cellStyle name="Percent 8 4 4 2 2 3" xfId="49214" xr:uid="{00000000-0005-0000-0000-00007DC00000}"/>
    <cellStyle name="Percent 8 4 4 2 2 4" xfId="49215" xr:uid="{00000000-0005-0000-0000-00007EC00000}"/>
    <cellStyle name="Percent 8 4 4 2 3" xfId="49216" xr:uid="{00000000-0005-0000-0000-00007FC00000}"/>
    <cellStyle name="Percent 8 4 4 2 3 2" xfId="49217" xr:uid="{00000000-0005-0000-0000-000080C00000}"/>
    <cellStyle name="Percent 8 4 4 2 3 3" xfId="49218" xr:uid="{00000000-0005-0000-0000-000081C00000}"/>
    <cellStyle name="Percent 8 4 4 2 3 4" xfId="49219" xr:uid="{00000000-0005-0000-0000-000082C00000}"/>
    <cellStyle name="Percent 8 4 4 2 4" xfId="49220" xr:uid="{00000000-0005-0000-0000-000083C00000}"/>
    <cellStyle name="Percent 8 4 4 2 5" xfId="49221" xr:uid="{00000000-0005-0000-0000-000084C00000}"/>
    <cellStyle name="Percent 8 4 4 2 6" xfId="49222" xr:uid="{00000000-0005-0000-0000-000085C00000}"/>
    <cellStyle name="Percent 8 4 4 3" xfId="49223" xr:uid="{00000000-0005-0000-0000-000086C00000}"/>
    <cellStyle name="Percent 8 4 4 3 2" xfId="49224" xr:uid="{00000000-0005-0000-0000-000087C00000}"/>
    <cellStyle name="Percent 8 4 4 3 2 2" xfId="49225" xr:uid="{00000000-0005-0000-0000-000088C00000}"/>
    <cellStyle name="Percent 8 4 4 3 2 3" xfId="49226" xr:uid="{00000000-0005-0000-0000-000089C00000}"/>
    <cellStyle name="Percent 8 4 4 3 2 4" xfId="49227" xr:uid="{00000000-0005-0000-0000-00008AC00000}"/>
    <cellStyle name="Percent 8 4 4 3 3" xfId="49228" xr:uid="{00000000-0005-0000-0000-00008BC00000}"/>
    <cellStyle name="Percent 8 4 4 3 3 2" xfId="49229" xr:uid="{00000000-0005-0000-0000-00008CC00000}"/>
    <cellStyle name="Percent 8 4 4 3 3 3" xfId="49230" xr:uid="{00000000-0005-0000-0000-00008DC00000}"/>
    <cellStyle name="Percent 8 4 4 3 3 4" xfId="49231" xr:uid="{00000000-0005-0000-0000-00008EC00000}"/>
    <cellStyle name="Percent 8 4 4 3 4" xfId="49232" xr:uid="{00000000-0005-0000-0000-00008FC00000}"/>
    <cellStyle name="Percent 8 4 4 3 5" xfId="49233" xr:uid="{00000000-0005-0000-0000-000090C00000}"/>
    <cellStyle name="Percent 8 4 4 3 6" xfId="49234" xr:uid="{00000000-0005-0000-0000-000091C00000}"/>
    <cellStyle name="Percent 8 4 4 4" xfId="49235" xr:uid="{00000000-0005-0000-0000-000092C00000}"/>
    <cellStyle name="Percent 8 4 4 4 2" xfId="49236" xr:uid="{00000000-0005-0000-0000-000093C00000}"/>
    <cellStyle name="Percent 8 4 4 4 3" xfId="49237" xr:uid="{00000000-0005-0000-0000-000094C00000}"/>
    <cellStyle name="Percent 8 4 4 4 4" xfId="49238" xr:uid="{00000000-0005-0000-0000-000095C00000}"/>
    <cellStyle name="Percent 8 4 4 5" xfId="49239" xr:uid="{00000000-0005-0000-0000-000096C00000}"/>
    <cellStyle name="Percent 8 4 4 5 2" xfId="49240" xr:uid="{00000000-0005-0000-0000-000097C00000}"/>
    <cellStyle name="Percent 8 4 4 5 3" xfId="49241" xr:uid="{00000000-0005-0000-0000-000098C00000}"/>
    <cellStyle name="Percent 8 4 4 5 4" xfId="49242" xr:uid="{00000000-0005-0000-0000-000099C00000}"/>
    <cellStyle name="Percent 8 4 4 6" xfId="49243" xr:uid="{00000000-0005-0000-0000-00009AC00000}"/>
    <cellStyle name="Percent 8 4 4 7" xfId="49244" xr:uid="{00000000-0005-0000-0000-00009BC00000}"/>
    <cellStyle name="Percent 8 4 4 8" xfId="49245" xr:uid="{00000000-0005-0000-0000-00009CC00000}"/>
    <cellStyle name="Percent 8 4 5" xfId="49246" xr:uid="{00000000-0005-0000-0000-00009DC00000}"/>
    <cellStyle name="Percent 8 4 5 2" xfId="49247" xr:uid="{00000000-0005-0000-0000-00009EC00000}"/>
    <cellStyle name="Percent 8 4 5 2 2" xfId="49248" xr:uid="{00000000-0005-0000-0000-00009FC00000}"/>
    <cellStyle name="Percent 8 4 5 2 2 2" xfId="49249" xr:uid="{00000000-0005-0000-0000-0000A0C00000}"/>
    <cellStyle name="Percent 8 4 5 2 2 3" xfId="49250" xr:uid="{00000000-0005-0000-0000-0000A1C00000}"/>
    <cellStyle name="Percent 8 4 5 2 2 4" xfId="49251" xr:uid="{00000000-0005-0000-0000-0000A2C00000}"/>
    <cellStyle name="Percent 8 4 5 2 3" xfId="49252" xr:uid="{00000000-0005-0000-0000-0000A3C00000}"/>
    <cellStyle name="Percent 8 4 5 2 3 2" xfId="49253" xr:uid="{00000000-0005-0000-0000-0000A4C00000}"/>
    <cellStyle name="Percent 8 4 5 2 3 3" xfId="49254" xr:uid="{00000000-0005-0000-0000-0000A5C00000}"/>
    <cellStyle name="Percent 8 4 5 2 3 4" xfId="49255" xr:uid="{00000000-0005-0000-0000-0000A6C00000}"/>
    <cellStyle name="Percent 8 4 5 2 4" xfId="49256" xr:uid="{00000000-0005-0000-0000-0000A7C00000}"/>
    <cellStyle name="Percent 8 4 5 2 5" xfId="49257" xr:uid="{00000000-0005-0000-0000-0000A8C00000}"/>
    <cellStyle name="Percent 8 4 5 2 6" xfId="49258" xr:uid="{00000000-0005-0000-0000-0000A9C00000}"/>
    <cellStyle name="Percent 8 4 5 3" xfId="49259" xr:uid="{00000000-0005-0000-0000-0000AAC00000}"/>
    <cellStyle name="Percent 8 4 5 3 2" xfId="49260" xr:uid="{00000000-0005-0000-0000-0000ABC00000}"/>
    <cellStyle name="Percent 8 4 5 3 2 2" xfId="49261" xr:uid="{00000000-0005-0000-0000-0000ACC00000}"/>
    <cellStyle name="Percent 8 4 5 3 2 3" xfId="49262" xr:uid="{00000000-0005-0000-0000-0000ADC00000}"/>
    <cellStyle name="Percent 8 4 5 3 2 4" xfId="49263" xr:uid="{00000000-0005-0000-0000-0000AEC00000}"/>
    <cellStyle name="Percent 8 4 5 3 3" xfId="49264" xr:uid="{00000000-0005-0000-0000-0000AFC00000}"/>
    <cellStyle name="Percent 8 4 5 3 3 2" xfId="49265" xr:uid="{00000000-0005-0000-0000-0000B0C00000}"/>
    <cellStyle name="Percent 8 4 5 3 3 3" xfId="49266" xr:uid="{00000000-0005-0000-0000-0000B1C00000}"/>
    <cellStyle name="Percent 8 4 5 3 3 4" xfId="49267" xr:uid="{00000000-0005-0000-0000-0000B2C00000}"/>
    <cellStyle name="Percent 8 4 5 3 4" xfId="49268" xr:uid="{00000000-0005-0000-0000-0000B3C00000}"/>
    <cellStyle name="Percent 8 4 5 3 5" xfId="49269" xr:uid="{00000000-0005-0000-0000-0000B4C00000}"/>
    <cellStyle name="Percent 8 4 5 3 6" xfId="49270" xr:uid="{00000000-0005-0000-0000-0000B5C00000}"/>
    <cellStyle name="Percent 8 4 5 4" xfId="49271" xr:uid="{00000000-0005-0000-0000-0000B6C00000}"/>
    <cellStyle name="Percent 8 4 5 4 2" xfId="49272" xr:uid="{00000000-0005-0000-0000-0000B7C00000}"/>
    <cellStyle name="Percent 8 4 5 4 3" xfId="49273" xr:uid="{00000000-0005-0000-0000-0000B8C00000}"/>
    <cellStyle name="Percent 8 4 5 4 4" xfId="49274" xr:uid="{00000000-0005-0000-0000-0000B9C00000}"/>
    <cellStyle name="Percent 8 4 5 5" xfId="49275" xr:uid="{00000000-0005-0000-0000-0000BAC00000}"/>
    <cellStyle name="Percent 8 4 5 5 2" xfId="49276" xr:uid="{00000000-0005-0000-0000-0000BBC00000}"/>
    <cellStyle name="Percent 8 4 5 5 3" xfId="49277" xr:uid="{00000000-0005-0000-0000-0000BCC00000}"/>
    <cellStyle name="Percent 8 4 5 5 4" xfId="49278" xr:uid="{00000000-0005-0000-0000-0000BDC00000}"/>
    <cellStyle name="Percent 8 4 5 6" xfId="49279" xr:uid="{00000000-0005-0000-0000-0000BEC00000}"/>
    <cellStyle name="Percent 8 4 5 7" xfId="49280" xr:uid="{00000000-0005-0000-0000-0000BFC00000}"/>
    <cellStyle name="Percent 8 4 5 8" xfId="49281" xr:uid="{00000000-0005-0000-0000-0000C0C00000}"/>
    <cellStyle name="Percent 8 4 6" xfId="49282" xr:uid="{00000000-0005-0000-0000-0000C1C00000}"/>
    <cellStyle name="Percent 8 4 6 2" xfId="49283" xr:uid="{00000000-0005-0000-0000-0000C2C00000}"/>
    <cellStyle name="Percent 8 4 6 2 2" xfId="49284" xr:uid="{00000000-0005-0000-0000-0000C3C00000}"/>
    <cellStyle name="Percent 8 4 6 2 3" xfId="49285" xr:uid="{00000000-0005-0000-0000-0000C4C00000}"/>
    <cellStyle name="Percent 8 4 6 2 4" xfId="49286" xr:uid="{00000000-0005-0000-0000-0000C5C00000}"/>
    <cellStyle name="Percent 8 4 6 3" xfId="49287" xr:uid="{00000000-0005-0000-0000-0000C6C00000}"/>
    <cellStyle name="Percent 8 4 6 3 2" xfId="49288" xr:uid="{00000000-0005-0000-0000-0000C7C00000}"/>
    <cellStyle name="Percent 8 4 6 3 3" xfId="49289" xr:uid="{00000000-0005-0000-0000-0000C8C00000}"/>
    <cellStyle name="Percent 8 4 6 3 4" xfId="49290" xr:uid="{00000000-0005-0000-0000-0000C9C00000}"/>
    <cellStyle name="Percent 8 4 6 4" xfId="49291" xr:uid="{00000000-0005-0000-0000-0000CAC00000}"/>
    <cellStyle name="Percent 8 4 6 5" xfId="49292" xr:uid="{00000000-0005-0000-0000-0000CBC00000}"/>
    <cellStyle name="Percent 8 4 6 6" xfId="49293" xr:uid="{00000000-0005-0000-0000-0000CCC00000}"/>
    <cellStyle name="Percent 8 4 7" xfId="49294" xr:uid="{00000000-0005-0000-0000-0000CDC00000}"/>
    <cellStyle name="Percent 8 4 7 2" xfId="49295" xr:uid="{00000000-0005-0000-0000-0000CEC00000}"/>
    <cellStyle name="Percent 8 4 7 2 2" xfId="49296" xr:uid="{00000000-0005-0000-0000-0000CFC00000}"/>
    <cellStyle name="Percent 8 4 7 2 3" xfId="49297" xr:uid="{00000000-0005-0000-0000-0000D0C00000}"/>
    <cellStyle name="Percent 8 4 7 2 4" xfId="49298" xr:uid="{00000000-0005-0000-0000-0000D1C00000}"/>
    <cellStyle name="Percent 8 4 7 3" xfId="49299" xr:uid="{00000000-0005-0000-0000-0000D2C00000}"/>
    <cellStyle name="Percent 8 4 7 3 2" xfId="49300" xr:uid="{00000000-0005-0000-0000-0000D3C00000}"/>
    <cellStyle name="Percent 8 4 7 3 3" xfId="49301" xr:uid="{00000000-0005-0000-0000-0000D4C00000}"/>
    <cellStyle name="Percent 8 4 7 3 4" xfId="49302" xr:uid="{00000000-0005-0000-0000-0000D5C00000}"/>
    <cellStyle name="Percent 8 4 7 4" xfId="49303" xr:uid="{00000000-0005-0000-0000-0000D6C00000}"/>
    <cellStyle name="Percent 8 4 7 5" xfId="49304" xr:uid="{00000000-0005-0000-0000-0000D7C00000}"/>
    <cellStyle name="Percent 8 4 7 6" xfId="49305" xr:uid="{00000000-0005-0000-0000-0000D8C00000}"/>
    <cellStyle name="Percent 8 4 8" xfId="49306" xr:uid="{00000000-0005-0000-0000-0000D9C00000}"/>
    <cellStyle name="Percent 8 4 8 2" xfId="49307" xr:uid="{00000000-0005-0000-0000-0000DAC00000}"/>
    <cellStyle name="Percent 8 4 8 3" xfId="49308" xr:uid="{00000000-0005-0000-0000-0000DBC00000}"/>
    <cellStyle name="Percent 8 4 8 4" xfId="49309" xr:uid="{00000000-0005-0000-0000-0000DCC00000}"/>
    <cellStyle name="Percent 8 4 9" xfId="49310" xr:uid="{00000000-0005-0000-0000-0000DDC00000}"/>
    <cellStyle name="Percent 8 4 9 2" xfId="49311" xr:uid="{00000000-0005-0000-0000-0000DEC00000}"/>
    <cellStyle name="Percent 8 4 9 3" xfId="49312" xr:uid="{00000000-0005-0000-0000-0000DFC00000}"/>
    <cellStyle name="Percent 8 4 9 4" xfId="49313" xr:uid="{00000000-0005-0000-0000-0000E0C00000}"/>
    <cellStyle name="Percent 8 5" xfId="49314" xr:uid="{00000000-0005-0000-0000-0000E1C00000}"/>
    <cellStyle name="Percent 8 5 10" xfId="49315" xr:uid="{00000000-0005-0000-0000-0000E2C00000}"/>
    <cellStyle name="Percent 8 5 2" xfId="49316" xr:uid="{00000000-0005-0000-0000-0000E3C00000}"/>
    <cellStyle name="Percent 8 5 2 2" xfId="49317" xr:uid="{00000000-0005-0000-0000-0000E4C00000}"/>
    <cellStyle name="Percent 8 5 2 2 2" xfId="49318" xr:uid="{00000000-0005-0000-0000-0000E5C00000}"/>
    <cellStyle name="Percent 8 5 2 2 2 2" xfId="49319" xr:uid="{00000000-0005-0000-0000-0000E6C00000}"/>
    <cellStyle name="Percent 8 5 2 2 2 3" xfId="49320" xr:uid="{00000000-0005-0000-0000-0000E7C00000}"/>
    <cellStyle name="Percent 8 5 2 2 2 4" xfId="49321" xr:uid="{00000000-0005-0000-0000-0000E8C00000}"/>
    <cellStyle name="Percent 8 5 2 2 3" xfId="49322" xr:uid="{00000000-0005-0000-0000-0000E9C00000}"/>
    <cellStyle name="Percent 8 5 2 2 3 2" xfId="49323" xr:uid="{00000000-0005-0000-0000-0000EAC00000}"/>
    <cellStyle name="Percent 8 5 2 2 3 3" xfId="49324" xr:uid="{00000000-0005-0000-0000-0000EBC00000}"/>
    <cellStyle name="Percent 8 5 2 2 3 4" xfId="49325" xr:uid="{00000000-0005-0000-0000-0000ECC00000}"/>
    <cellStyle name="Percent 8 5 2 2 4" xfId="49326" xr:uid="{00000000-0005-0000-0000-0000EDC00000}"/>
    <cellStyle name="Percent 8 5 2 2 5" xfId="49327" xr:uid="{00000000-0005-0000-0000-0000EEC00000}"/>
    <cellStyle name="Percent 8 5 2 2 6" xfId="49328" xr:uid="{00000000-0005-0000-0000-0000EFC00000}"/>
    <cellStyle name="Percent 8 5 2 3" xfId="49329" xr:uid="{00000000-0005-0000-0000-0000F0C00000}"/>
    <cellStyle name="Percent 8 5 2 3 2" xfId="49330" xr:uid="{00000000-0005-0000-0000-0000F1C00000}"/>
    <cellStyle name="Percent 8 5 2 3 2 2" xfId="49331" xr:uid="{00000000-0005-0000-0000-0000F2C00000}"/>
    <cellStyle name="Percent 8 5 2 3 2 3" xfId="49332" xr:uid="{00000000-0005-0000-0000-0000F3C00000}"/>
    <cellStyle name="Percent 8 5 2 3 2 4" xfId="49333" xr:uid="{00000000-0005-0000-0000-0000F4C00000}"/>
    <cellStyle name="Percent 8 5 2 3 3" xfId="49334" xr:uid="{00000000-0005-0000-0000-0000F5C00000}"/>
    <cellStyle name="Percent 8 5 2 3 3 2" xfId="49335" xr:uid="{00000000-0005-0000-0000-0000F6C00000}"/>
    <cellStyle name="Percent 8 5 2 3 3 3" xfId="49336" xr:uid="{00000000-0005-0000-0000-0000F7C00000}"/>
    <cellStyle name="Percent 8 5 2 3 3 4" xfId="49337" xr:uid="{00000000-0005-0000-0000-0000F8C00000}"/>
    <cellStyle name="Percent 8 5 2 3 4" xfId="49338" xr:uid="{00000000-0005-0000-0000-0000F9C00000}"/>
    <cellStyle name="Percent 8 5 2 3 5" xfId="49339" xr:uid="{00000000-0005-0000-0000-0000FAC00000}"/>
    <cellStyle name="Percent 8 5 2 3 6" xfId="49340" xr:uid="{00000000-0005-0000-0000-0000FBC00000}"/>
    <cellStyle name="Percent 8 5 2 4" xfId="49341" xr:uid="{00000000-0005-0000-0000-0000FCC00000}"/>
    <cellStyle name="Percent 8 5 2 4 2" xfId="49342" xr:uid="{00000000-0005-0000-0000-0000FDC00000}"/>
    <cellStyle name="Percent 8 5 2 4 3" xfId="49343" xr:uid="{00000000-0005-0000-0000-0000FEC00000}"/>
    <cellStyle name="Percent 8 5 2 4 4" xfId="49344" xr:uid="{00000000-0005-0000-0000-0000FFC00000}"/>
    <cellStyle name="Percent 8 5 2 5" xfId="49345" xr:uid="{00000000-0005-0000-0000-000000C10000}"/>
    <cellStyle name="Percent 8 5 2 5 2" xfId="49346" xr:uid="{00000000-0005-0000-0000-000001C10000}"/>
    <cellStyle name="Percent 8 5 2 5 3" xfId="49347" xr:uid="{00000000-0005-0000-0000-000002C10000}"/>
    <cellStyle name="Percent 8 5 2 5 4" xfId="49348" xr:uid="{00000000-0005-0000-0000-000003C10000}"/>
    <cellStyle name="Percent 8 5 2 6" xfId="49349" xr:uid="{00000000-0005-0000-0000-000004C10000}"/>
    <cellStyle name="Percent 8 5 2 7" xfId="49350" xr:uid="{00000000-0005-0000-0000-000005C10000}"/>
    <cellStyle name="Percent 8 5 2 8" xfId="49351" xr:uid="{00000000-0005-0000-0000-000006C10000}"/>
    <cellStyle name="Percent 8 5 3" xfId="49352" xr:uid="{00000000-0005-0000-0000-000007C10000}"/>
    <cellStyle name="Percent 8 5 3 2" xfId="49353" xr:uid="{00000000-0005-0000-0000-000008C10000}"/>
    <cellStyle name="Percent 8 5 3 2 2" xfId="49354" xr:uid="{00000000-0005-0000-0000-000009C10000}"/>
    <cellStyle name="Percent 8 5 3 2 2 2" xfId="49355" xr:uid="{00000000-0005-0000-0000-00000AC10000}"/>
    <cellStyle name="Percent 8 5 3 2 2 3" xfId="49356" xr:uid="{00000000-0005-0000-0000-00000BC10000}"/>
    <cellStyle name="Percent 8 5 3 2 2 4" xfId="49357" xr:uid="{00000000-0005-0000-0000-00000CC10000}"/>
    <cellStyle name="Percent 8 5 3 2 3" xfId="49358" xr:uid="{00000000-0005-0000-0000-00000DC10000}"/>
    <cellStyle name="Percent 8 5 3 2 3 2" xfId="49359" xr:uid="{00000000-0005-0000-0000-00000EC10000}"/>
    <cellStyle name="Percent 8 5 3 2 3 3" xfId="49360" xr:uid="{00000000-0005-0000-0000-00000FC10000}"/>
    <cellStyle name="Percent 8 5 3 2 3 4" xfId="49361" xr:uid="{00000000-0005-0000-0000-000010C10000}"/>
    <cellStyle name="Percent 8 5 3 2 4" xfId="49362" xr:uid="{00000000-0005-0000-0000-000011C10000}"/>
    <cellStyle name="Percent 8 5 3 2 5" xfId="49363" xr:uid="{00000000-0005-0000-0000-000012C10000}"/>
    <cellStyle name="Percent 8 5 3 2 6" xfId="49364" xr:uid="{00000000-0005-0000-0000-000013C10000}"/>
    <cellStyle name="Percent 8 5 3 3" xfId="49365" xr:uid="{00000000-0005-0000-0000-000014C10000}"/>
    <cellStyle name="Percent 8 5 3 3 2" xfId="49366" xr:uid="{00000000-0005-0000-0000-000015C10000}"/>
    <cellStyle name="Percent 8 5 3 3 2 2" xfId="49367" xr:uid="{00000000-0005-0000-0000-000016C10000}"/>
    <cellStyle name="Percent 8 5 3 3 2 3" xfId="49368" xr:uid="{00000000-0005-0000-0000-000017C10000}"/>
    <cellStyle name="Percent 8 5 3 3 2 4" xfId="49369" xr:uid="{00000000-0005-0000-0000-000018C10000}"/>
    <cellStyle name="Percent 8 5 3 3 3" xfId="49370" xr:uid="{00000000-0005-0000-0000-000019C10000}"/>
    <cellStyle name="Percent 8 5 3 3 3 2" xfId="49371" xr:uid="{00000000-0005-0000-0000-00001AC10000}"/>
    <cellStyle name="Percent 8 5 3 3 3 3" xfId="49372" xr:uid="{00000000-0005-0000-0000-00001BC10000}"/>
    <cellStyle name="Percent 8 5 3 3 3 4" xfId="49373" xr:uid="{00000000-0005-0000-0000-00001CC10000}"/>
    <cellStyle name="Percent 8 5 3 3 4" xfId="49374" xr:uid="{00000000-0005-0000-0000-00001DC10000}"/>
    <cellStyle name="Percent 8 5 3 3 5" xfId="49375" xr:uid="{00000000-0005-0000-0000-00001EC10000}"/>
    <cellStyle name="Percent 8 5 3 3 6" xfId="49376" xr:uid="{00000000-0005-0000-0000-00001FC10000}"/>
    <cellStyle name="Percent 8 5 3 4" xfId="49377" xr:uid="{00000000-0005-0000-0000-000020C10000}"/>
    <cellStyle name="Percent 8 5 3 4 2" xfId="49378" xr:uid="{00000000-0005-0000-0000-000021C10000}"/>
    <cellStyle name="Percent 8 5 3 4 3" xfId="49379" xr:uid="{00000000-0005-0000-0000-000022C10000}"/>
    <cellStyle name="Percent 8 5 3 4 4" xfId="49380" xr:uid="{00000000-0005-0000-0000-000023C10000}"/>
    <cellStyle name="Percent 8 5 3 5" xfId="49381" xr:uid="{00000000-0005-0000-0000-000024C10000}"/>
    <cellStyle name="Percent 8 5 3 5 2" xfId="49382" xr:uid="{00000000-0005-0000-0000-000025C10000}"/>
    <cellStyle name="Percent 8 5 3 5 3" xfId="49383" xr:uid="{00000000-0005-0000-0000-000026C10000}"/>
    <cellStyle name="Percent 8 5 3 5 4" xfId="49384" xr:uid="{00000000-0005-0000-0000-000027C10000}"/>
    <cellStyle name="Percent 8 5 3 6" xfId="49385" xr:uid="{00000000-0005-0000-0000-000028C10000}"/>
    <cellStyle name="Percent 8 5 3 7" xfId="49386" xr:uid="{00000000-0005-0000-0000-000029C10000}"/>
    <cellStyle name="Percent 8 5 3 8" xfId="49387" xr:uid="{00000000-0005-0000-0000-00002AC10000}"/>
    <cellStyle name="Percent 8 5 4" xfId="49388" xr:uid="{00000000-0005-0000-0000-00002BC10000}"/>
    <cellStyle name="Percent 8 5 4 2" xfId="49389" xr:uid="{00000000-0005-0000-0000-00002CC10000}"/>
    <cellStyle name="Percent 8 5 4 2 2" xfId="49390" xr:uid="{00000000-0005-0000-0000-00002DC10000}"/>
    <cellStyle name="Percent 8 5 4 2 3" xfId="49391" xr:uid="{00000000-0005-0000-0000-00002EC10000}"/>
    <cellStyle name="Percent 8 5 4 2 4" xfId="49392" xr:uid="{00000000-0005-0000-0000-00002FC10000}"/>
    <cellStyle name="Percent 8 5 4 3" xfId="49393" xr:uid="{00000000-0005-0000-0000-000030C10000}"/>
    <cellStyle name="Percent 8 5 4 3 2" xfId="49394" xr:uid="{00000000-0005-0000-0000-000031C10000}"/>
    <cellStyle name="Percent 8 5 4 3 3" xfId="49395" xr:uid="{00000000-0005-0000-0000-000032C10000}"/>
    <cellStyle name="Percent 8 5 4 3 4" xfId="49396" xr:uid="{00000000-0005-0000-0000-000033C10000}"/>
    <cellStyle name="Percent 8 5 4 4" xfId="49397" xr:uid="{00000000-0005-0000-0000-000034C10000}"/>
    <cellStyle name="Percent 8 5 4 5" xfId="49398" xr:uid="{00000000-0005-0000-0000-000035C10000}"/>
    <cellStyle name="Percent 8 5 4 6" xfId="49399" xr:uid="{00000000-0005-0000-0000-000036C10000}"/>
    <cellStyle name="Percent 8 5 5" xfId="49400" xr:uid="{00000000-0005-0000-0000-000037C10000}"/>
    <cellStyle name="Percent 8 5 5 2" xfId="49401" xr:uid="{00000000-0005-0000-0000-000038C10000}"/>
    <cellStyle name="Percent 8 5 5 2 2" xfId="49402" xr:uid="{00000000-0005-0000-0000-000039C10000}"/>
    <cellStyle name="Percent 8 5 5 2 3" xfId="49403" xr:uid="{00000000-0005-0000-0000-00003AC10000}"/>
    <cellStyle name="Percent 8 5 5 2 4" xfId="49404" xr:uid="{00000000-0005-0000-0000-00003BC10000}"/>
    <cellStyle name="Percent 8 5 5 3" xfId="49405" xr:uid="{00000000-0005-0000-0000-00003CC10000}"/>
    <cellStyle name="Percent 8 5 5 3 2" xfId="49406" xr:uid="{00000000-0005-0000-0000-00003DC10000}"/>
    <cellStyle name="Percent 8 5 5 3 3" xfId="49407" xr:uid="{00000000-0005-0000-0000-00003EC10000}"/>
    <cellStyle name="Percent 8 5 5 3 4" xfId="49408" xr:uid="{00000000-0005-0000-0000-00003FC10000}"/>
    <cellStyle name="Percent 8 5 5 4" xfId="49409" xr:uid="{00000000-0005-0000-0000-000040C10000}"/>
    <cellStyle name="Percent 8 5 5 5" xfId="49410" xr:uid="{00000000-0005-0000-0000-000041C10000}"/>
    <cellStyle name="Percent 8 5 5 6" xfId="49411" xr:uid="{00000000-0005-0000-0000-000042C10000}"/>
    <cellStyle name="Percent 8 5 6" xfId="49412" xr:uid="{00000000-0005-0000-0000-000043C10000}"/>
    <cellStyle name="Percent 8 5 6 2" xfId="49413" xr:uid="{00000000-0005-0000-0000-000044C10000}"/>
    <cellStyle name="Percent 8 5 6 3" xfId="49414" xr:uid="{00000000-0005-0000-0000-000045C10000}"/>
    <cellStyle name="Percent 8 5 6 4" xfId="49415" xr:uid="{00000000-0005-0000-0000-000046C10000}"/>
    <cellStyle name="Percent 8 5 7" xfId="49416" xr:uid="{00000000-0005-0000-0000-000047C10000}"/>
    <cellStyle name="Percent 8 5 7 2" xfId="49417" xr:uid="{00000000-0005-0000-0000-000048C10000}"/>
    <cellStyle name="Percent 8 5 7 3" xfId="49418" xr:uid="{00000000-0005-0000-0000-000049C10000}"/>
    <cellStyle name="Percent 8 5 7 4" xfId="49419" xr:uid="{00000000-0005-0000-0000-00004AC10000}"/>
    <cellStyle name="Percent 8 5 8" xfId="49420" xr:uid="{00000000-0005-0000-0000-00004BC10000}"/>
    <cellStyle name="Percent 8 5 9" xfId="49421" xr:uid="{00000000-0005-0000-0000-00004CC10000}"/>
    <cellStyle name="Percent 8 6" xfId="49422" xr:uid="{00000000-0005-0000-0000-00004DC10000}"/>
    <cellStyle name="Percent 8 6 2" xfId="49423" xr:uid="{00000000-0005-0000-0000-00004EC10000}"/>
    <cellStyle name="Percent 8 6 2 2" xfId="49424" xr:uid="{00000000-0005-0000-0000-00004FC10000}"/>
    <cellStyle name="Percent 8 6 2 2 2" xfId="49425" xr:uid="{00000000-0005-0000-0000-000050C10000}"/>
    <cellStyle name="Percent 8 6 2 2 3" xfId="49426" xr:uid="{00000000-0005-0000-0000-000051C10000}"/>
    <cellStyle name="Percent 8 6 2 2 4" xfId="49427" xr:uid="{00000000-0005-0000-0000-000052C10000}"/>
    <cellStyle name="Percent 8 6 2 3" xfId="49428" xr:uid="{00000000-0005-0000-0000-000053C10000}"/>
    <cellStyle name="Percent 8 6 2 3 2" xfId="49429" xr:uid="{00000000-0005-0000-0000-000054C10000}"/>
    <cellStyle name="Percent 8 6 2 3 3" xfId="49430" xr:uid="{00000000-0005-0000-0000-000055C10000}"/>
    <cellStyle name="Percent 8 6 2 3 4" xfId="49431" xr:uid="{00000000-0005-0000-0000-000056C10000}"/>
    <cellStyle name="Percent 8 6 2 4" xfId="49432" xr:uid="{00000000-0005-0000-0000-000057C10000}"/>
    <cellStyle name="Percent 8 6 2 5" xfId="49433" xr:uid="{00000000-0005-0000-0000-000058C10000}"/>
    <cellStyle name="Percent 8 6 2 6" xfId="49434" xr:uid="{00000000-0005-0000-0000-000059C10000}"/>
    <cellStyle name="Percent 8 6 3" xfId="49435" xr:uid="{00000000-0005-0000-0000-00005AC10000}"/>
    <cellStyle name="Percent 8 6 3 2" xfId="49436" xr:uid="{00000000-0005-0000-0000-00005BC10000}"/>
    <cellStyle name="Percent 8 6 3 2 2" xfId="49437" xr:uid="{00000000-0005-0000-0000-00005CC10000}"/>
    <cellStyle name="Percent 8 6 3 2 3" xfId="49438" xr:uid="{00000000-0005-0000-0000-00005DC10000}"/>
    <cellStyle name="Percent 8 6 3 2 4" xfId="49439" xr:uid="{00000000-0005-0000-0000-00005EC10000}"/>
    <cellStyle name="Percent 8 6 3 3" xfId="49440" xr:uid="{00000000-0005-0000-0000-00005FC10000}"/>
    <cellStyle name="Percent 8 6 3 3 2" xfId="49441" xr:uid="{00000000-0005-0000-0000-000060C10000}"/>
    <cellStyle name="Percent 8 6 3 3 3" xfId="49442" xr:uid="{00000000-0005-0000-0000-000061C10000}"/>
    <cellStyle name="Percent 8 6 3 3 4" xfId="49443" xr:uid="{00000000-0005-0000-0000-000062C10000}"/>
    <cellStyle name="Percent 8 6 3 4" xfId="49444" xr:uid="{00000000-0005-0000-0000-000063C10000}"/>
    <cellStyle name="Percent 8 6 3 5" xfId="49445" xr:uid="{00000000-0005-0000-0000-000064C10000}"/>
    <cellStyle name="Percent 8 6 3 6" xfId="49446" xr:uid="{00000000-0005-0000-0000-000065C10000}"/>
    <cellStyle name="Percent 8 6 4" xfId="49447" xr:uid="{00000000-0005-0000-0000-000066C10000}"/>
    <cellStyle name="Percent 8 6 4 2" xfId="49448" xr:uid="{00000000-0005-0000-0000-000067C10000}"/>
    <cellStyle name="Percent 8 6 4 3" xfId="49449" xr:uid="{00000000-0005-0000-0000-000068C10000}"/>
    <cellStyle name="Percent 8 6 4 4" xfId="49450" xr:uid="{00000000-0005-0000-0000-000069C10000}"/>
    <cellStyle name="Percent 8 6 5" xfId="49451" xr:uid="{00000000-0005-0000-0000-00006AC10000}"/>
    <cellStyle name="Percent 8 6 5 2" xfId="49452" xr:uid="{00000000-0005-0000-0000-00006BC10000}"/>
    <cellStyle name="Percent 8 6 5 3" xfId="49453" xr:uid="{00000000-0005-0000-0000-00006CC10000}"/>
    <cellStyle name="Percent 8 6 5 4" xfId="49454" xr:uid="{00000000-0005-0000-0000-00006DC10000}"/>
    <cellStyle name="Percent 8 6 6" xfId="49455" xr:uid="{00000000-0005-0000-0000-00006EC10000}"/>
    <cellStyle name="Percent 8 6 7" xfId="49456" xr:uid="{00000000-0005-0000-0000-00006FC10000}"/>
    <cellStyle name="Percent 8 6 8" xfId="49457" xr:uid="{00000000-0005-0000-0000-000070C10000}"/>
    <cellStyle name="Percent 8 7" xfId="49458" xr:uid="{00000000-0005-0000-0000-000071C10000}"/>
    <cellStyle name="Percent 8 7 2" xfId="49459" xr:uid="{00000000-0005-0000-0000-000072C10000}"/>
    <cellStyle name="Percent 8 7 2 2" xfId="49460" xr:uid="{00000000-0005-0000-0000-000073C10000}"/>
    <cellStyle name="Percent 8 7 2 2 2" xfId="49461" xr:uid="{00000000-0005-0000-0000-000074C10000}"/>
    <cellStyle name="Percent 8 7 2 2 3" xfId="49462" xr:uid="{00000000-0005-0000-0000-000075C10000}"/>
    <cellStyle name="Percent 8 7 2 2 4" xfId="49463" xr:uid="{00000000-0005-0000-0000-000076C10000}"/>
    <cellStyle name="Percent 8 7 2 3" xfId="49464" xr:uid="{00000000-0005-0000-0000-000077C10000}"/>
    <cellStyle name="Percent 8 7 2 3 2" xfId="49465" xr:uid="{00000000-0005-0000-0000-000078C10000}"/>
    <cellStyle name="Percent 8 7 2 3 3" xfId="49466" xr:uid="{00000000-0005-0000-0000-000079C10000}"/>
    <cellStyle name="Percent 8 7 2 3 4" xfId="49467" xr:uid="{00000000-0005-0000-0000-00007AC10000}"/>
    <cellStyle name="Percent 8 7 2 4" xfId="49468" xr:uid="{00000000-0005-0000-0000-00007BC10000}"/>
    <cellStyle name="Percent 8 7 2 5" xfId="49469" xr:uid="{00000000-0005-0000-0000-00007CC10000}"/>
    <cellStyle name="Percent 8 7 2 6" xfId="49470" xr:uid="{00000000-0005-0000-0000-00007DC10000}"/>
    <cellStyle name="Percent 8 7 3" xfId="49471" xr:uid="{00000000-0005-0000-0000-00007EC10000}"/>
    <cellStyle name="Percent 8 7 3 2" xfId="49472" xr:uid="{00000000-0005-0000-0000-00007FC10000}"/>
    <cellStyle name="Percent 8 7 3 2 2" xfId="49473" xr:uid="{00000000-0005-0000-0000-000080C10000}"/>
    <cellStyle name="Percent 8 7 3 2 3" xfId="49474" xr:uid="{00000000-0005-0000-0000-000081C10000}"/>
    <cellStyle name="Percent 8 7 3 2 4" xfId="49475" xr:uid="{00000000-0005-0000-0000-000082C10000}"/>
    <cellStyle name="Percent 8 7 3 3" xfId="49476" xr:uid="{00000000-0005-0000-0000-000083C10000}"/>
    <cellStyle name="Percent 8 7 3 3 2" xfId="49477" xr:uid="{00000000-0005-0000-0000-000084C10000}"/>
    <cellStyle name="Percent 8 7 3 3 3" xfId="49478" xr:uid="{00000000-0005-0000-0000-000085C10000}"/>
    <cellStyle name="Percent 8 7 3 3 4" xfId="49479" xr:uid="{00000000-0005-0000-0000-000086C10000}"/>
    <cellStyle name="Percent 8 7 3 4" xfId="49480" xr:uid="{00000000-0005-0000-0000-000087C10000}"/>
    <cellStyle name="Percent 8 7 3 5" xfId="49481" xr:uid="{00000000-0005-0000-0000-000088C10000}"/>
    <cellStyle name="Percent 8 7 3 6" xfId="49482" xr:uid="{00000000-0005-0000-0000-000089C10000}"/>
    <cellStyle name="Percent 8 7 4" xfId="49483" xr:uid="{00000000-0005-0000-0000-00008AC10000}"/>
    <cellStyle name="Percent 8 7 4 2" xfId="49484" xr:uid="{00000000-0005-0000-0000-00008BC10000}"/>
    <cellStyle name="Percent 8 7 4 3" xfId="49485" xr:uid="{00000000-0005-0000-0000-00008CC10000}"/>
    <cellStyle name="Percent 8 7 4 4" xfId="49486" xr:uid="{00000000-0005-0000-0000-00008DC10000}"/>
    <cellStyle name="Percent 8 7 5" xfId="49487" xr:uid="{00000000-0005-0000-0000-00008EC10000}"/>
    <cellStyle name="Percent 8 7 5 2" xfId="49488" xr:uid="{00000000-0005-0000-0000-00008FC10000}"/>
    <cellStyle name="Percent 8 7 5 3" xfId="49489" xr:uid="{00000000-0005-0000-0000-000090C10000}"/>
    <cellStyle name="Percent 8 7 5 4" xfId="49490" xr:uid="{00000000-0005-0000-0000-000091C10000}"/>
    <cellStyle name="Percent 8 7 6" xfId="49491" xr:uid="{00000000-0005-0000-0000-000092C10000}"/>
    <cellStyle name="Percent 8 7 7" xfId="49492" xr:uid="{00000000-0005-0000-0000-000093C10000}"/>
    <cellStyle name="Percent 8 7 8" xfId="49493" xr:uid="{00000000-0005-0000-0000-000094C10000}"/>
    <cellStyle name="Percent 8 8" xfId="49494" xr:uid="{00000000-0005-0000-0000-000095C10000}"/>
    <cellStyle name="Percent 8 8 2" xfId="49495" xr:uid="{00000000-0005-0000-0000-000096C10000}"/>
    <cellStyle name="Percent 8 8 2 2" xfId="49496" xr:uid="{00000000-0005-0000-0000-000097C10000}"/>
    <cellStyle name="Percent 8 8 2 2 2" xfId="49497" xr:uid="{00000000-0005-0000-0000-000098C10000}"/>
    <cellStyle name="Percent 8 8 2 2 3" xfId="49498" xr:uid="{00000000-0005-0000-0000-000099C10000}"/>
    <cellStyle name="Percent 8 8 2 2 4" xfId="49499" xr:uid="{00000000-0005-0000-0000-00009AC10000}"/>
    <cellStyle name="Percent 8 8 2 3" xfId="49500" xr:uid="{00000000-0005-0000-0000-00009BC10000}"/>
    <cellStyle name="Percent 8 8 2 3 2" xfId="49501" xr:uid="{00000000-0005-0000-0000-00009CC10000}"/>
    <cellStyle name="Percent 8 8 2 3 3" xfId="49502" xr:uid="{00000000-0005-0000-0000-00009DC10000}"/>
    <cellStyle name="Percent 8 8 2 3 4" xfId="49503" xr:uid="{00000000-0005-0000-0000-00009EC10000}"/>
    <cellStyle name="Percent 8 8 2 4" xfId="49504" xr:uid="{00000000-0005-0000-0000-00009FC10000}"/>
    <cellStyle name="Percent 8 8 2 5" xfId="49505" xr:uid="{00000000-0005-0000-0000-0000A0C10000}"/>
    <cellStyle name="Percent 8 8 2 6" xfId="49506" xr:uid="{00000000-0005-0000-0000-0000A1C10000}"/>
    <cellStyle name="Percent 8 8 3" xfId="49507" xr:uid="{00000000-0005-0000-0000-0000A2C10000}"/>
    <cellStyle name="Percent 8 8 3 2" xfId="49508" xr:uid="{00000000-0005-0000-0000-0000A3C10000}"/>
    <cellStyle name="Percent 8 8 3 2 2" xfId="49509" xr:uid="{00000000-0005-0000-0000-0000A4C10000}"/>
    <cellStyle name="Percent 8 8 3 2 3" xfId="49510" xr:uid="{00000000-0005-0000-0000-0000A5C10000}"/>
    <cellStyle name="Percent 8 8 3 2 4" xfId="49511" xr:uid="{00000000-0005-0000-0000-0000A6C10000}"/>
    <cellStyle name="Percent 8 8 3 3" xfId="49512" xr:uid="{00000000-0005-0000-0000-0000A7C10000}"/>
    <cellStyle name="Percent 8 8 3 3 2" xfId="49513" xr:uid="{00000000-0005-0000-0000-0000A8C10000}"/>
    <cellStyle name="Percent 8 8 3 3 3" xfId="49514" xr:uid="{00000000-0005-0000-0000-0000A9C10000}"/>
    <cellStyle name="Percent 8 8 3 3 4" xfId="49515" xr:uid="{00000000-0005-0000-0000-0000AAC10000}"/>
    <cellStyle name="Percent 8 8 3 4" xfId="49516" xr:uid="{00000000-0005-0000-0000-0000ABC10000}"/>
    <cellStyle name="Percent 8 8 3 5" xfId="49517" xr:uid="{00000000-0005-0000-0000-0000ACC10000}"/>
    <cellStyle name="Percent 8 8 3 6" xfId="49518" xr:uid="{00000000-0005-0000-0000-0000ADC10000}"/>
    <cellStyle name="Percent 8 8 4" xfId="49519" xr:uid="{00000000-0005-0000-0000-0000AEC10000}"/>
    <cellStyle name="Percent 8 8 4 2" xfId="49520" xr:uid="{00000000-0005-0000-0000-0000AFC10000}"/>
    <cellStyle name="Percent 8 8 4 3" xfId="49521" xr:uid="{00000000-0005-0000-0000-0000B0C10000}"/>
    <cellStyle name="Percent 8 8 4 4" xfId="49522" xr:uid="{00000000-0005-0000-0000-0000B1C10000}"/>
    <cellStyle name="Percent 8 8 5" xfId="49523" xr:uid="{00000000-0005-0000-0000-0000B2C10000}"/>
    <cellStyle name="Percent 8 8 5 2" xfId="49524" xr:uid="{00000000-0005-0000-0000-0000B3C10000}"/>
    <cellStyle name="Percent 8 8 5 3" xfId="49525" xr:uid="{00000000-0005-0000-0000-0000B4C10000}"/>
    <cellStyle name="Percent 8 8 5 4" xfId="49526" xr:uid="{00000000-0005-0000-0000-0000B5C10000}"/>
    <cellStyle name="Percent 8 8 6" xfId="49527" xr:uid="{00000000-0005-0000-0000-0000B6C10000}"/>
    <cellStyle name="Percent 8 8 7" xfId="49528" xr:uid="{00000000-0005-0000-0000-0000B7C10000}"/>
    <cellStyle name="Percent 8 8 8" xfId="49529" xr:uid="{00000000-0005-0000-0000-0000B8C10000}"/>
    <cellStyle name="Percent 8 9" xfId="49530" xr:uid="{00000000-0005-0000-0000-0000B9C10000}"/>
    <cellStyle name="Percent 8 9 2" xfId="49531" xr:uid="{00000000-0005-0000-0000-0000BAC10000}"/>
    <cellStyle name="Percent 8 9 2 2" xfId="49532" xr:uid="{00000000-0005-0000-0000-0000BBC10000}"/>
    <cellStyle name="Percent 8 9 2 3" xfId="49533" xr:uid="{00000000-0005-0000-0000-0000BCC10000}"/>
    <cellStyle name="Percent 8 9 2 4" xfId="49534" xr:uid="{00000000-0005-0000-0000-0000BDC10000}"/>
    <cellStyle name="Percent 8 9 3" xfId="49535" xr:uid="{00000000-0005-0000-0000-0000BEC10000}"/>
    <cellStyle name="Percent 8 9 3 2" xfId="49536" xr:uid="{00000000-0005-0000-0000-0000BFC10000}"/>
    <cellStyle name="Percent 8 9 3 3" xfId="49537" xr:uid="{00000000-0005-0000-0000-0000C0C10000}"/>
    <cellStyle name="Percent 8 9 3 4" xfId="49538" xr:uid="{00000000-0005-0000-0000-0000C1C10000}"/>
    <cellStyle name="Percent 8 9 4" xfId="49539" xr:uid="{00000000-0005-0000-0000-0000C2C10000}"/>
    <cellStyle name="Percent 8 9 5" xfId="49540" xr:uid="{00000000-0005-0000-0000-0000C3C10000}"/>
    <cellStyle name="Percent 8 9 6" xfId="49541" xr:uid="{00000000-0005-0000-0000-0000C4C10000}"/>
    <cellStyle name="Percent 9" xfId="49542" xr:uid="{00000000-0005-0000-0000-0000C5C10000}"/>
    <cellStyle name="Percent 9 10" xfId="49543" xr:uid="{00000000-0005-0000-0000-0000C6C10000}"/>
    <cellStyle name="Percent 9 10 2" xfId="49544" xr:uid="{00000000-0005-0000-0000-0000C7C10000}"/>
    <cellStyle name="Percent 9 10 2 2" xfId="49545" xr:uid="{00000000-0005-0000-0000-0000C8C10000}"/>
    <cellStyle name="Percent 9 10 2 3" xfId="49546" xr:uid="{00000000-0005-0000-0000-0000C9C10000}"/>
    <cellStyle name="Percent 9 10 2 4" xfId="49547" xr:uid="{00000000-0005-0000-0000-0000CAC10000}"/>
    <cellStyle name="Percent 9 10 3" xfId="49548" xr:uid="{00000000-0005-0000-0000-0000CBC10000}"/>
    <cellStyle name="Percent 9 10 3 2" xfId="49549" xr:uid="{00000000-0005-0000-0000-0000CCC10000}"/>
    <cellStyle name="Percent 9 10 3 3" xfId="49550" xr:uid="{00000000-0005-0000-0000-0000CDC10000}"/>
    <cellStyle name="Percent 9 10 3 4" xfId="49551" xr:uid="{00000000-0005-0000-0000-0000CEC10000}"/>
    <cellStyle name="Percent 9 10 4" xfId="49552" xr:uid="{00000000-0005-0000-0000-0000CFC10000}"/>
    <cellStyle name="Percent 9 10 5" xfId="49553" xr:uid="{00000000-0005-0000-0000-0000D0C10000}"/>
    <cellStyle name="Percent 9 10 6" xfId="49554" xr:uid="{00000000-0005-0000-0000-0000D1C10000}"/>
    <cellStyle name="Percent 9 11" xfId="49555" xr:uid="{00000000-0005-0000-0000-0000D2C10000}"/>
    <cellStyle name="Percent 9 11 2" xfId="49556" xr:uid="{00000000-0005-0000-0000-0000D3C10000}"/>
    <cellStyle name="Percent 9 11 3" xfId="49557" xr:uid="{00000000-0005-0000-0000-0000D4C10000}"/>
    <cellStyle name="Percent 9 11 4" xfId="49558" xr:uid="{00000000-0005-0000-0000-0000D5C10000}"/>
    <cellStyle name="Percent 9 12" xfId="49559" xr:uid="{00000000-0005-0000-0000-0000D6C10000}"/>
    <cellStyle name="Percent 9 12 2" xfId="49560" xr:uid="{00000000-0005-0000-0000-0000D7C10000}"/>
    <cellStyle name="Percent 9 12 3" xfId="49561" xr:uid="{00000000-0005-0000-0000-0000D8C10000}"/>
    <cellStyle name="Percent 9 12 4" xfId="49562" xr:uid="{00000000-0005-0000-0000-0000D9C10000}"/>
    <cellStyle name="Percent 9 13" xfId="49563" xr:uid="{00000000-0005-0000-0000-0000DAC10000}"/>
    <cellStyle name="Percent 9 13 2" xfId="49564" xr:uid="{00000000-0005-0000-0000-0000DBC10000}"/>
    <cellStyle name="Percent 9 13 3" xfId="49565" xr:uid="{00000000-0005-0000-0000-0000DCC10000}"/>
    <cellStyle name="Percent 9 13 4" xfId="49566" xr:uid="{00000000-0005-0000-0000-0000DDC10000}"/>
    <cellStyle name="Percent 9 13 5" xfId="49567" xr:uid="{00000000-0005-0000-0000-0000DEC10000}"/>
    <cellStyle name="Percent 9 14" xfId="49568" xr:uid="{00000000-0005-0000-0000-0000DFC10000}"/>
    <cellStyle name="Percent 9 15" xfId="49569" xr:uid="{00000000-0005-0000-0000-0000E0C10000}"/>
    <cellStyle name="Percent 9 16" xfId="49570" xr:uid="{00000000-0005-0000-0000-0000E1C10000}"/>
    <cellStyle name="Percent 9 17" xfId="49571" xr:uid="{00000000-0005-0000-0000-0000E2C10000}"/>
    <cellStyle name="Percent 9 18" xfId="49572" xr:uid="{00000000-0005-0000-0000-0000E3C10000}"/>
    <cellStyle name="Percent 9 2" xfId="49573" xr:uid="{00000000-0005-0000-0000-0000E4C10000}"/>
    <cellStyle name="Percent 9 2 10" xfId="49574" xr:uid="{00000000-0005-0000-0000-0000E5C10000}"/>
    <cellStyle name="Percent 9 2 10 2" xfId="49575" xr:uid="{00000000-0005-0000-0000-0000E6C10000}"/>
    <cellStyle name="Percent 9 2 10 3" xfId="49576" xr:uid="{00000000-0005-0000-0000-0000E7C10000}"/>
    <cellStyle name="Percent 9 2 10 4" xfId="49577" xr:uid="{00000000-0005-0000-0000-0000E8C10000}"/>
    <cellStyle name="Percent 9 2 11" xfId="49578" xr:uid="{00000000-0005-0000-0000-0000E9C10000}"/>
    <cellStyle name="Percent 9 2 11 2" xfId="49579" xr:uid="{00000000-0005-0000-0000-0000EAC10000}"/>
    <cellStyle name="Percent 9 2 11 3" xfId="49580" xr:uid="{00000000-0005-0000-0000-0000EBC10000}"/>
    <cellStyle name="Percent 9 2 11 4" xfId="49581" xr:uid="{00000000-0005-0000-0000-0000ECC10000}"/>
    <cellStyle name="Percent 9 2 12" xfId="49582" xr:uid="{00000000-0005-0000-0000-0000EDC10000}"/>
    <cellStyle name="Percent 9 2 12 2" xfId="49583" xr:uid="{00000000-0005-0000-0000-0000EEC10000}"/>
    <cellStyle name="Percent 9 2 12 3" xfId="49584" xr:uid="{00000000-0005-0000-0000-0000EFC10000}"/>
    <cellStyle name="Percent 9 2 12 4" xfId="49585" xr:uid="{00000000-0005-0000-0000-0000F0C10000}"/>
    <cellStyle name="Percent 9 2 12 5" xfId="49586" xr:uid="{00000000-0005-0000-0000-0000F1C10000}"/>
    <cellStyle name="Percent 9 2 13" xfId="49587" xr:uid="{00000000-0005-0000-0000-0000F2C10000}"/>
    <cellStyle name="Percent 9 2 14" xfId="49588" xr:uid="{00000000-0005-0000-0000-0000F3C10000}"/>
    <cellStyle name="Percent 9 2 15" xfId="49589" xr:uid="{00000000-0005-0000-0000-0000F4C10000}"/>
    <cellStyle name="Percent 9 2 16" xfId="49590" xr:uid="{00000000-0005-0000-0000-0000F5C10000}"/>
    <cellStyle name="Percent 9 2 17" xfId="49591" xr:uid="{00000000-0005-0000-0000-0000F6C10000}"/>
    <cellStyle name="Percent 9 2 2" xfId="49592" xr:uid="{00000000-0005-0000-0000-0000F7C10000}"/>
    <cellStyle name="Percent 9 2 2 10" xfId="49593" xr:uid="{00000000-0005-0000-0000-0000F8C10000}"/>
    <cellStyle name="Percent 9 2 2 10 2" xfId="49594" xr:uid="{00000000-0005-0000-0000-0000F9C10000}"/>
    <cellStyle name="Percent 9 2 2 10 3" xfId="49595" xr:uid="{00000000-0005-0000-0000-0000FAC10000}"/>
    <cellStyle name="Percent 9 2 2 10 4" xfId="49596" xr:uid="{00000000-0005-0000-0000-0000FBC10000}"/>
    <cellStyle name="Percent 9 2 2 10 5" xfId="49597" xr:uid="{00000000-0005-0000-0000-0000FCC10000}"/>
    <cellStyle name="Percent 9 2 2 11" xfId="49598" xr:uid="{00000000-0005-0000-0000-0000FDC10000}"/>
    <cellStyle name="Percent 9 2 2 12" xfId="49599" xr:uid="{00000000-0005-0000-0000-0000FEC10000}"/>
    <cellStyle name="Percent 9 2 2 13" xfId="49600" xr:uid="{00000000-0005-0000-0000-0000FFC10000}"/>
    <cellStyle name="Percent 9 2 2 2" xfId="49601" xr:uid="{00000000-0005-0000-0000-000000C20000}"/>
    <cellStyle name="Percent 9 2 2 2 10" xfId="49602" xr:uid="{00000000-0005-0000-0000-000001C20000}"/>
    <cellStyle name="Percent 9 2 2 2 11" xfId="49603" xr:uid="{00000000-0005-0000-0000-000002C20000}"/>
    <cellStyle name="Percent 9 2 2 2 12" xfId="49604" xr:uid="{00000000-0005-0000-0000-000003C20000}"/>
    <cellStyle name="Percent 9 2 2 2 2" xfId="49605" xr:uid="{00000000-0005-0000-0000-000004C20000}"/>
    <cellStyle name="Percent 9 2 2 2 2 10" xfId="49606" xr:uid="{00000000-0005-0000-0000-000005C20000}"/>
    <cellStyle name="Percent 9 2 2 2 2 2" xfId="49607" xr:uid="{00000000-0005-0000-0000-000006C20000}"/>
    <cellStyle name="Percent 9 2 2 2 2 2 2" xfId="49608" xr:uid="{00000000-0005-0000-0000-000007C20000}"/>
    <cellStyle name="Percent 9 2 2 2 2 2 2 2" xfId="49609" xr:uid="{00000000-0005-0000-0000-000008C20000}"/>
    <cellStyle name="Percent 9 2 2 2 2 2 2 2 2" xfId="49610" xr:uid="{00000000-0005-0000-0000-000009C20000}"/>
    <cellStyle name="Percent 9 2 2 2 2 2 2 2 3" xfId="49611" xr:uid="{00000000-0005-0000-0000-00000AC20000}"/>
    <cellStyle name="Percent 9 2 2 2 2 2 2 2 4" xfId="49612" xr:uid="{00000000-0005-0000-0000-00000BC20000}"/>
    <cellStyle name="Percent 9 2 2 2 2 2 2 3" xfId="49613" xr:uid="{00000000-0005-0000-0000-00000CC20000}"/>
    <cellStyle name="Percent 9 2 2 2 2 2 2 3 2" xfId="49614" xr:uid="{00000000-0005-0000-0000-00000DC20000}"/>
    <cellStyle name="Percent 9 2 2 2 2 2 2 3 3" xfId="49615" xr:uid="{00000000-0005-0000-0000-00000EC20000}"/>
    <cellStyle name="Percent 9 2 2 2 2 2 2 3 4" xfId="49616" xr:uid="{00000000-0005-0000-0000-00000FC20000}"/>
    <cellStyle name="Percent 9 2 2 2 2 2 2 4" xfId="49617" xr:uid="{00000000-0005-0000-0000-000010C20000}"/>
    <cellStyle name="Percent 9 2 2 2 2 2 2 5" xfId="49618" xr:uid="{00000000-0005-0000-0000-000011C20000}"/>
    <cellStyle name="Percent 9 2 2 2 2 2 2 6" xfId="49619" xr:uid="{00000000-0005-0000-0000-000012C20000}"/>
    <cellStyle name="Percent 9 2 2 2 2 2 3" xfId="49620" xr:uid="{00000000-0005-0000-0000-000013C20000}"/>
    <cellStyle name="Percent 9 2 2 2 2 2 3 2" xfId="49621" xr:uid="{00000000-0005-0000-0000-000014C20000}"/>
    <cellStyle name="Percent 9 2 2 2 2 2 3 2 2" xfId="49622" xr:uid="{00000000-0005-0000-0000-000015C20000}"/>
    <cellStyle name="Percent 9 2 2 2 2 2 3 2 3" xfId="49623" xr:uid="{00000000-0005-0000-0000-000016C20000}"/>
    <cellStyle name="Percent 9 2 2 2 2 2 3 2 4" xfId="49624" xr:uid="{00000000-0005-0000-0000-000017C20000}"/>
    <cellStyle name="Percent 9 2 2 2 2 2 3 3" xfId="49625" xr:uid="{00000000-0005-0000-0000-000018C20000}"/>
    <cellStyle name="Percent 9 2 2 2 2 2 3 3 2" xfId="49626" xr:uid="{00000000-0005-0000-0000-000019C20000}"/>
    <cellStyle name="Percent 9 2 2 2 2 2 3 3 3" xfId="49627" xr:uid="{00000000-0005-0000-0000-00001AC20000}"/>
    <cellStyle name="Percent 9 2 2 2 2 2 3 3 4" xfId="49628" xr:uid="{00000000-0005-0000-0000-00001BC20000}"/>
    <cellStyle name="Percent 9 2 2 2 2 2 3 4" xfId="49629" xr:uid="{00000000-0005-0000-0000-00001CC20000}"/>
    <cellStyle name="Percent 9 2 2 2 2 2 3 5" xfId="49630" xr:uid="{00000000-0005-0000-0000-00001DC20000}"/>
    <cellStyle name="Percent 9 2 2 2 2 2 3 6" xfId="49631" xr:uid="{00000000-0005-0000-0000-00001EC20000}"/>
    <cellStyle name="Percent 9 2 2 2 2 2 4" xfId="49632" xr:uid="{00000000-0005-0000-0000-00001FC20000}"/>
    <cellStyle name="Percent 9 2 2 2 2 2 4 2" xfId="49633" xr:uid="{00000000-0005-0000-0000-000020C20000}"/>
    <cellStyle name="Percent 9 2 2 2 2 2 4 3" xfId="49634" xr:uid="{00000000-0005-0000-0000-000021C20000}"/>
    <cellStyle name="Percent 9 2 2 2 2 2 4 4" xfId="49635" xr:uid="{00000000-0005-0000-0000-000022C20000}"/>
    <cellStyle name="Percent 9 2 2 2 2 2 5" xfId="49636" xr:uid="{00000000-0005-0000-0000-000023C20000}"/>
    <cellStyle name="Percent 9 2 2 2 2 2 5 2" xfId="49637" xr:uid="{00000000-0005-0000-0000-000024C20000}"/>
    <cellStyle name="Percent 9 2 2 2 2 2 5 3" xfId="49638" xr:uid="{00000000-0005-0000-0000-000025C20000}"/>
    <cellStyle name="Percent 9 2 2 2 2 2 5 4" xfId="49639" xr:uid="{00000000-0005-0000-0000-000026C20000}"/>
    <cellStyle name="Percent 9 2 2 2 2 2 6" xfId="49640" xr:uid="{00000000-0005-0000-0000-000027C20000}"/>
    <cellStyle name="Percent 9 2 2 2 2 2 7" xfId="49641" xr:uid="{00000000-0005-0000-0000-000028C20000}"/>
    <cellStyle name="Percent 9 2 2 2 2 2 8" xfId="49642" xr:uid="{00000000-0005-0000-0000-000029C20000}"/>
    <cellStyle name="Percent 9 2 2 2 2 3" xfId="49643" xr:uid="{00000000-0005-0000-0000-00002AC20000}"/>
    <cellStyle name="Percent 9 2 2 2 2 3 2" xfId="49644" xr:uid="{00000000-0005-0000-0000-00002BC20000}"/>
    <cellStyle name="Percent 9 2 2 2 2 3 2 2" xfId="49645" xr:uid="{00000000-0005-0000-0000-00002CC20000}"/>
    <cellStyle name="Percent 9 2 2 2 2 3 2 2 2" xfId="49646" xr:uid="{00000000-0005-0000-0000-00002DC20000}"/>
    <cellStyle name="Percent 9 2 2 2 2 3 2 2 3" xfId="49647" xr:uid="{00000000-0005-0000-0000-00002EC20000}"/>
    <cellStyle name="Percent 9 2 2 2 2 3 2 2 4" xfId="49648" xr:uid="{00000000-0005-0000-0000-00002FC20000}"/>
    <cellStyle name="Percent 9 2 2 2 2 3 2 3" xfId="49649" xr:uid="{00000000-0005-0000-0000-000030C20000}"/>
    <cellStyle name="Percent 9 2 2 2 2 3 2 3 2" xfId="49650" xr:uid="{00000000-0005-0000-0000-000031C20000}"/>
    <cellStyle name="Percent 9 2 2 2 2 3 2 3 3" xfId="49651" xr:uid="{00000000-0005-0000-0000-000032C20000}"/>
    <cellStyle name="Percent 9 2 2 2 2 3 2 3 4" xfId="49652" xr:uid="{00000000-0005-0000-0000-000033C20000}"/>
    <cellStyle name="Percent 9 2 2 2 2 3 2 4" xfId="49653" xr:uid="{00000000-0005-0000-0000-000034C20000}"/>
    <cellStyle name="Percent 9 2 2 2 2 3 2 5" xfId="49654" xr:uid="{00000000-0005-0000-0000-000035C20000}"/>
    <cellStyle name="Percent 9 2 2 2 2 3 2 6" xfId="49655" xr:uid="{00000000-0005-0000-0000-000036C20000}"/>
    <cellStyle name="Percent 9 2 2 2 2 3 3" xfId="49656" xr:uid="{00000000-0005-0000-0000-000037C20000}"/>
    <cellStyle name="Percent 9 2 2 2 2 3 3 2" xfId="49657" xr:uid="{00000000-0005-0000-0000-000038C20000}"/>
    <cellStyle name="Percent 9 2 2 2 2 3 3 2 2" xfId="49658" xr:uid="{00000000-0005-0000-0000-000039C20000}"/>
    <cellStyle name="Percent 9 2 2 2 2 3 3 2 3" xfId="49659" xr:uid="{00000000-0005-0000-0000-00003AC20000}"/>
    <cellStyle name="Percent 9 2 2 2 2 3 3 2 4" xfId="49660" xr:uid="{00000000-0005-0000-0000-00003BC20000}"/>
    <cellStyle name="Percent 9 2 2 2 2 3 3 3" xfId="49661" xr:uid="{00000000-0005-0000-0000-00003CC20000}"/>
    <cellStyle name="Percent 9 2 2 2 2 3 3 3 2" xfId="49662" xr:uid="{00000000-0005-0000-0000-00003DC20000}"/>
    <cellStyle name="Percent 9 2 2 2 2 3 3 3 3" xfId="49663" xr:uid="{00000000-0005-0000-0000-00003EC20000}"/>
    <cellStyle name="Percent 9 2 2 2 2 3 3 3 4" xfId="49664" xr:uid="{00000000-0005-0000-0000-00003FC20000}"/>
    <cellStyle name="Percent 9 2 2 2 2 3 3 4" xfId="49665" xr:uid="{00000000-0005-0000-0000-000040C20000}"/>
    <cellStyle name="Percent 9 2 2 2 2 3 3 5" xfId="49666" xr:uid="{00000000-0005-0000-0000-000041C20000}"/>
    <cellStyle name="Percent 9 2 2 2 2 3 3 6" xfId="49667" xr:uid="{00000000-0005-0000-0000-000042C20000}"/>
    <cellStyle name="Percent 9 2 2 2 2 3 4" xfId="49668" xr:uid="{00000000-0005-0000-0000-000043C20000}"/>
    <cellStyle name="Percent 9 2 2 2 2 3 4 2" xfId="49669" xr:uid="{00000000-0005-0000-0000-000044C20000}"/>
    <cellStyle name="Percent 9 2 2 2 2 3 4 3" xfId="49670" xr:uid="{00000000-0005-0000-0000-000045C20000}"/>
    <cellStyle name="Percent 9 2 2 2 2 3 4 4" xfId="49671" xr:uid="{00000000-0005-0000-0000-000046C20000}"/>
    <cellStyle name="Percent 9 2 2 2 2 3 5" xfId="49672" xr:uid="{00000000-0005-0000-0000-000047C20000}"/>
    <cellStyle name="Percent 9 2 2 2 2 3 5 2" xfId="49673" xr:uid="{00000000-0005-0000-0000-000048C20000}"/>
    <cellStyle name="Percent 9 2 2 2 2 3 5 3" xfId="49674" xr:uid="{00000000-0005-0000-0000-000049C20000}"/>
    <cellStyle name="Percent 9 2 2 2 2 3 5 4" xfId="49675" xr:uid="{00000000-0005-0000-0000-00004AC20000}"/>
    <cellStyle name="Percent 9 2 2 2 2 3 6" xfId="49676" xr:uid="{00000000-0005-0000-0000-00004BC20000}"/>
    <cellStyle name="Percent 9 2 2 2 2 3 7" xfId="49677" xr:uid="{00000000-0005-0000-0000-00004CC20000}"/>
    <cellStyle name="Percent 9 2 2 2 2 3 8" xfId="49678" xr:uid="{00000000-0005-0000-0000-00004DC20000}"/>
    <cellStyle name="Percent 9 2 2 2 2 4" xfId="49679" xr:uid="{00000000-0005-0000-0000-00004EC20000}"/>
    <cellStyle name="Percent 9 2 2 2 2 4 2" xfId="49680" xr:uid="{00000000-0005-0000-0000-00004FC20000}"/>
    <cellStyle name="Percent 9 2 2 2 2 4 2 2" xfId="49681" xr:uid="{00000000-0005-0000-0000-000050C20000}"/>
    <cellStyle name="Percent 9 2 2 2 2 4 2 3" xfId="49682" xr:uid="{00000000-0005-0000-0000-000051C20000}"/>
    <cellStyle name="Percent 9 2 2 2 2 4 2 4" xfId="49683" xr:uid="{00000000-0005-0000-0000-000052C20000}"/>
    <cellStyle name="Percent 9 2 2 2 2 4 3" xfId="49684" xr:uid="{00000000-0005-0000-0000-000053C20000}"/>
    <cellStyle name="Percent 9 2 2 2 2 4 3 2" xfId="49685" xr:uid="{00000000-0005-0000-0000-000054C20000}"/>
    <cellStyle name="Percent 9 2 2 2 2 4 3 3" xfId="49686" xr:uid="{00000000-0005-0000-0000-000055C20000}"/>
    <cellStyle name="Percent 9 2 2 2 2 4 3 4" xfId="49687" xr:uid="{00000000-0005-0000-0000-000056C20000}"/>
    <cellStyle name="Percent 9 2 2 2 2 4 4" xfId="49688" xr:uid="{00000000-0005-0000-0000-000057C20000}"/>
    <cellStyle name="Percent 9 2 2 2 2 4 5" xfId="49689" xr:uid="{00000000-0005-0000-0000-000058C20000}"/>
    <cellStyle name="Percent 9 2 2 2 2 4 6" xfId="49690" xr:uid="{00000000-0005-0000-0000-000059C20000}"/>
    <cellStyle name="Percent 9 2 2 2 2 5" xfId="49691" xr:uid="{00000000-0005-0000-0000-00005AC20000}"/>
    <cellStyle name="Percent 9 2 2 2 2 5 2" xfId="49692" xr:uid="{00000000-0005-0000-0000-00005BC20000}"/>
    <cellStyle name="Percent 9 2 2 2 2 5 2 2" xfId="49693" xr:uid="{00000000-0005-0000-0000-00005CC20000}"/>
    <cellStyle name="Percent 9 2 2 2 2 5 2 3" xfId="49694" xr:uid="{00000000-0005-0000-0000-00005DC20000}"/>
    <cellStyle name="Percent 9 2 2 2 2 5 2 4" xfId="49695" xr:uid="{00000000-0005-0000-0000-00005EC20000}"/>
    <cellStyle name="Percent 9 2 2 2 2 5 3" xfId="49696" xr:uid="{00000000-0005-0000-0000-00005FC20000}"/>
    <cellStyle name="Percent 9 2 2 2 2 5 3 2" xfId="49697" xr:uid="{00000000-0005-0000-0000-000060C20000}"/>
    <cellStyle name="Percent 9 2 2 2 2 5 3 3" xfId="49698" xr:uid="{00000000-0005-0000-0000-000061C20000}"/>
    <cellStyle name="Percent 9 2 2 2 2 5 3 4" xfId="49699" xr:uid="{00000000-0005-0000-0000-000062C20000}"/>
    <cellStyle name="Percent 9 2 2 2 2 5 4" xfId="49700" xr:uid="{00000000-0005-0000-0000-000063C20000}"/>
    <cellStyle name="Percent 9 2 2 2 2 5 5" xfId="49701" xr:uid="{00000000-0005-0000-0000-000064C20000}"/>
    <cellStyle name="Percent 9 2 2 2 2 5 6" xfId="49702" xr:uid="{00000000-0005-0000-0000-000065C20000}"/>
    <cellStyle name="Percent 9 2 2 2 2 6" xfId="49703" xr:uid="{00000000-0005-0000-0000-000066C20000}"/>
    <cellStyle name="Percent 9 2 2 2 2 6 2" xfId="49704" xr:uid="{00000000-0005-0000-0000-000067C20000}"/>
    <cellStyle name="Percent 9 2 2 2 2 6 3" xfId="49705" xr:uid="{00000000-0005-0000-0000-000068C20000}"/>
    <cellStyle name="Percent 9 2 2 2 2 6 4" xfId="49706" xr:uid="{00000000-0005-0000-0000-000069C20000}"/>
    <cellStyle name="Percent 9 2 2 2 2 7" xfId="49707" xr:uid="{00000000-0005-0000-0000-00006AC20000}"/>
    <cellStyle name="Percent 9 2 2 2 2 7 2" xfId="49708" xr:uid="{00000000-0005-0000-0000-00006BC20000}"/>
    <cellStyle name="Percent 9 2 2 2 2 7 3" xfId="49709" xr:uid="{00000000-0005-0000-0000-00006CC20000}"/>
    <cellStyle name="Percent 9 2 2 2 2 7 4" xfId="49710" xr:uid="{00000000-0005-0000-0000-00006DC20000}"/>
    <cellStyle name="Percent 9 2 2 2 2 8" xfId="49711" xr:uid="{00000000-0005-0000-0000-00006EC20000}"/>
    <cellStyle name="Percent 9 2 2 2 2 9" xfId="49712" xr:uid="{00000000-0005-0000-0000-00006FC20000}"/>
    <cellStyle name="Percent 9 2 2 2 3" xfId="49713" xr:uid="{00000000-0005-0000-0000-000070C20000}"/>
    <cellStyle name="Percent 9 2 2 2 3 2" xfId="49714" xr:uid="{00000000-0005-0000-0000-000071C20000}"/>
    <cellStyle name="Percent 9 2 2 2 3 2 2" xfId="49715" xr:uid="{00000000-0005-0000-0000-000072C20000}"/>
    <cellStyle name="Percent 9 2 2 2 3 2 2 2" xfId="49716" xr:uid="{00000000-0005-0000-0000-000073C20000}"/>
    <cellStyle name="Percent 9 2 2 2 3 2 2 3" xfId="49717" xr:uid="{00000000-0005-0000-0000-000074C20000}"/>
    <cellStyle name="Percent 9 2 2 2 3 2 2 4" xfId="49718" xr:uid="{00000000-0005-0000-0000-000075C20000}"/>
    <cellStyle name="Percent 9 2 2 2 3 2 3" xfId="49719" xr:uid="{00000000-0005-0000-0000-000076C20000}"/>
    <cellStyle name="Percent 9 2 2 2 3 2 3 2" xfId="49720" xr:uid="{00000000-0005-0000-0000-000077C20000}"/>
    <cellStyle name="Percent 9 2 2 2 3 2 3 3" xfId="49721" xr:uid="{00000000-0005-0000-0000-000078C20000}"/>
    <cellStyle name="Percent 9 2 2 2 3 2 3 4" xfId="49722" xr:uid="{00000000-0005-0000-0000-000079C20000}"/>
    <cellStyle name="Percent 9 2 2 2 3 2 4" xfId="49723" xr:uid="{00000000-0005-0000-0000-00007AC20000}"/>
    <cellStyle name="Percent 9 2 2 2 3 2 5" xfId="49724" xr:uid="{00000000-0005-0000-0000-00007BC20000}"/>
    <cellStyle name="Percent 9 2 2 2 3 2 6" xfId="49725" xr:uid="{00000000-0005-0000-0000-00007CC20000}"/>
    <cellStyle name="Percent 9 2 2 2 3 3" xfId="49726" xr:uid="{00000000-0005-0000-0000-00007DC20000}"/>
    <cellStyle name="Percent 9 2 2 2 3 3 2" xfId="49727" xr:uid="{00000000-0005-0000-0000-00007EC20000}"/>
    <cellStyle name="Percent 9 2 2 2 3 3 2 2" xfId="49728" xr:uid="{00000000-0005-0000-0000-00007FC20000}"/>
    <cellStyle name="Percent 9 2 2 2 3 3 2 3" xfId="49729" xr:uid="{00000000-0005-0000-0000-000080C20000}"/>
    <cellStyle name="Percent 9 2 2 2 3 3 2 4" xfId="49730" xr:uid="{00000000-0005-0000-0000-000081C20000}"/>
    <cellStyle name="Percent 9 2 2 2 3 3 3" xfId="49731" xr:uid="{00000000-0005-0000-0000-000082C20000}"/>
    <cellStyle name="Percent 9 2 2 2 3 3 3 2" xfId="49732" xr:uid="{00000000-0005-0000-0000-000083C20000}"/>
    <cellStyle name="Percent 9 2 2 2 3 3 3 3" xfId="49733" xr:uid="{00000000-0005-0000-0000-000084C20000}"/>
    <cellStyle name="Percent 9 2 2 2 3 3 3 4" xfId="49734" xr:uid="{00000000-0005-0000-0000-000085C20000}"/>
    <cellStyle name="Percent 9 2 2 2 3 3 4" xfId="49735" xr:uid="{00000000-0005-0000-0000-000086C20000}"/>
    <cellStyle name="Percent 9 2 2 2 3 3 5" xfId="49736" xr:uid="{00000000-0005-0000-0000-000087C20000}"/>
    <cellStyle name="Percent 9 2 2 2 3 3 6" xfId="49737" xr:uid="{00000000-0005-0000-0000-000088C20000}"/>
    <cellStyle name="Percent 9 2 2 2 3 4" xfId="49738" xr:uid="{00000000-0005-0000-0000-000089C20000}"/>
    <cellStyle name="Percent 9 2 2 2 3 4 2" xfId="49739" xr:uid="{00000000-0005-0000-0000-00008AC20000}"/>
    <cellStyle name="Percent 9 2 2 2 3 4 3" xfId="49740" xr:uid="{00000000-0005-0000-0000-00008BC20000}"/>
    <cellStyle name="Percent 9 2 2 2 3 4 4" xfId="49741" xr:uid="{00000000-0005-0000-0000-00008CC20000}"/>
    <cellStyle name="Percent 9 2 2 2 3 5" xfId="49742" xr:uid="{00000000-0005-0000-0000-00008DC20000}"/>
    <cellStyle name="Percent 9 2 2 2 3 5 2" xfId="49743" xr:uid="{00000000-0005-0000-0000-00008EC20000}"/>
    <cellStyle name="Percent 9 2 2 2 3 5 3" xfId="49744" xr:uid="{00000000-0005-0000-0000-00008FC20000}"/>
    <cellStyle name="Percent 9 2 2 2 3 5 4" xfId="49745" xr:uid="{00000000-0005-0000-0000-000090C20000}"/>
    <cellStyle name="Percent 9 2 2 2 3 6" xfId="49746" xr:uid="{00000000-0005-0000-0000-000091C20000}"/>
    <cellStyle name="Percent 9 2 2 2 3 7" xfId="49747" xr:uid="{00000000-0005-0000-0000-000092C20000}"/>
    <cellStyle name="Percent 9 2 2 2 3 8" xfId="49748" xr:uid="{00000000-0005-0000-0000-000093C20000}"/>
    <cellStyle name="Percent 9 2 2 2 4" xfId="49749" xr:uid="{00000000-0005-0000-0000-000094C20000}"/>
    <cellStyle name="Percent 9 2 2 2 4 2" xfId="49750" xr:uid="{00000000-0005-0000-0000-000095C20000}"/>
    <cellStyle name="Percent 9 2 2 2 4 2 2" xfId="49751" xr:uid="{00000000-0005-0000-0000-000096C20000}"/>
    <cellStyle name="Percent 9 2 2 2 4 2 2 2" xfId="49752" xr:uid="{00000000-0005-0000-0000-000097C20000}"/>
    <cellStyle name="Percent 9 2 2 2 4 2 2 3" xfId="49753" xr:uid="{00000000-0005-0000-0000-000098C20000}"/>
    <cellStyle name="Percent 9 2 2 2 4 2 2 4" xfId="49754" xr:uid="{00000000-0005-0000-0000-000099C20000}"/>
    <cellStyle name="Percent 9 2 2 2 4 2 3" xfId="49755" xr:uid="{00000000-0005-0000-0000-00009AC20000}"/>
    <cellStyle name="Percent 9 2 2 2 4 2 3 2" xfId="49756" xr:uid="{00000000-0005-0000-0000-00009BC20000}"/>
    <cellStyle name="Percent 9 2 2 2 4 2 3 3" xfId="49757" xr:uid="{00000000-0005-0000-0000-00009CC20000}"/>
    <cellStyle name="Percent 9 2 2 2 4 2 3 4" xfId="49758" xr:uid="{00000000-0005-0000-0000-00009DC20000}"/>
    <cellStyle name="Percent 9 2 2 2 4 2 4" xfId="49759" xr:uid="{00000000-0005-0000-0000-00009EC20000}"/>
    <cellStyle name="Percent 9 2 2 2 4 2 5" xfId="49760" xr:uid="{00000000-0005-0000-0000-00009FC20000}"/>
    <cellStyle name="Percent 9 2 2 2 4 2 6" xfId="49761" xr:uid="{00000000-0005-0000-0000-0000A0C20000}"/>
    <cellStyle name="Percent 9 2 2 2 4 3" xfId="49762" xr:uid="{00000000-0005-0000-0000-0000A1C20000}"/>
    <cellStyle name="Percent 9 2 2 2 4 3 2" xfId="49763" xr:uid="{00000000-0005-0000-0000-0000A2C20000}"/>
    <cellStyle name="Percent 9 2 2 2 4 3 2 2" xfId="49764" xr:uid="{00000000-0005-0000-0000-0000A3C20000}"/>
    <cellStyle name="Percent 9 2 2 2 4 3 2 3" xfId="49765" xr:uid="{00000000-0005-0000-0000-0000A4C20000}"/>
    <cellStyle name="Percent 9 2 2 2 4 3 2 4" xfId="49766" xr:uid="{00000000-0005-0000-0000-0000A5C20000}"/>
    <cellStyle name="Percent 9 2 2 2 4 3 3" xfId="49767" xr:uid="{00000000-0005-0000-0000-0000A6C20000}"/>
    <cellStyle name="Percent 9 2 2 2 4 3 3 2" xfId="49768" xr:uid="{00000000-0005-0000-0000-0000A7C20000}"/>
    <cellStyle name="Percent 9 2 2 2 4 3 3 3" xfId="49769" xr:uid="{00000000-0005-0000-0000-0000A8C20000}"/>
    <cellStyle name="Percent 9 2 2 2 4 3 3 4" xfId="49770" xr:uid="{00000000-0005-0000-0000-0000A9C20000}"/>
    <cellStyle name="Percent 9 2 2 2 4 3 4" xfId="49771" xr:uid="{00000000-0005-0000-0000-0000AAC20000}"/>
    <cellStyle name="Percent 9 2 2 2 4 3 5" xfId="49772" xr:uid="{00000000-0005-0000-0000-0000ABC20000}"/>
    <cellStyle name="Percent 9 2 2 2 4 3 6" xfId="49773" xr:uid="{00000000-0005-0000-0000-0000ACC20000}"/>
    <cellStyle name="Percent 9 2 2 2 4 4" xfId="49774" xr:uid="{00000000-0005-0000-0000-0000ADC20000}"/>
    <cellStyle name="Percent 9 2 2 2 4 4 2" xfId="49775" xr:uid="{00000000-0005-0000-0000-0000AEC20000}"/>
    <cellStyle name="Percent 9 2 2 2 4 4 3" xfId="49776" xr:uid="{00000000-0005-0000-0000-0000AFC20000}"/>
    <cellStyle name="Percent 9 2 2 2 4 4 4" xfId="49777" xr:uid="{00000000-0005-0000-0000-0000B0C20000}"/>
    <cellStyle name="Percent 9 2 2 2 4 5" xfId="49778" xr:uid="{00000000-0005-0000-0000-0000B1C20000}"/>
    <cellStyle name="Percent 9 2 2 2 4 5 2" xfId="49779" xr:uid="{00000000-0005-0000-0000-0000B2C20000}"/>
    <cellStyle name="Percent 9 2 2 2 4 5 3" xfId="49780" xr:uid="{00000000-0005-0000-0000-0000B3C20000}"/>
    <cellStyle name="Percent 9 2 2 2 4 5 4" xfId="49781" xr:uid="{00000000-0005-0000-0000-0000B4C20000}"/>
    <cellStyle name="Percent 9 2 2 2 4 6" xfId="49782" xr:uid="{00000000-0005-0000-0000-0000B5C20000}"/>
    <cellStyle name="Percent 9 2 2 2 4 7" xfId="49783" xr:uid="{00000000-0005-0000-0000-0000B6C20000}"/>
    <cellStyle name="Percent 9 2 2 2 4 8" xfId="49784" xr:uid="{00000000-0005-0000-0000-0000B7C20000}"/>
    <cellStyle name="Percent 9 2 2 2 5" xfId="49785" xr:uid="{00000000-0005-0000-0000-0000B8C20000}"/>
    <cellStyle name="Percent 9 2 2 2 5 2" xfId="49786" xr:uid="{00000000-0005-0000-0000-0000B9C20000}"/>
    <cellStyle name="Percent 9 2 2 2 5 2 2" xfId="49787" xr:uid="{00000000-0005-0000-0000-0000BAC20000}"/>
    <cellStyle name="Percent 9 2 2 2 5 2 2 2" xfId="49788" xr:uid="{00000000-0005-0000-0000-0000BBC20000}"/>
    <cellStyle name="Percent 9 2 2 2 5 2 2 3" xfId="49789" xr:uid="{00000000-0005-0000-0000-0000BCC20000}"/>
    <cellStyle name="Percent 9 2 2 2 5 2 2 4" xfId="49790" xr:uid="{00000000-0005-0000-0000-0000BDC20000}"/>
    <cellStyle name="Percent 9 2 2 2 5 2 3" xfId="49791" xr:uid="{00000000-0005-0000-0000-0000BEC20000}"/>
    <cellStyle name="Percent 9 2 2 2 5 2 3 2" xfId="49792" xr:uid="{00000000-0005-0000-0000-0000BFC20000}"/>
    <cellStyle name="Percent 9 2 2 2 5 2 3 3" xfId="49793" xr:uid="{00000000-0005-0000-0000-0000C0C20000}"/>
    <cellStyle name="Percent 9 2 2 2 5 2 3 4" xfId="49794" xr:uid="{00000000-0005-0000-0000-0000C1C20000}"/>
    <cellStyle name="Percent 9 2 2 2 5 2 4" xfId="49795" xr:uid="{00000000-0005-0000-0000-0000C2C20000}"/>
    <cellStyle name="Percent 9 2 2 2 5 2 5" xfId="49796" xr:uid="{00000000-0005-0000-0000-0000C3C20000}"/>
    <cellStyle name="Percent 9 2 2 2 5 2 6" xfId="49797" xr:uid="{00000000-0005-0000-0000-0000C4C20000}"/>
    <cellStyle name="Percent 9 2 2 2 5 3" xfId="49798" xr:uid="{00000000-0005-0000-0000-0000C5C20000}"/>
    <cellStyle name="Percent 9 2 2 2 5 3 2" xfId="49799" xr:uid="{00000000-0005-0000-0000-0000C6C20000}"/>
    <cellStyle name="Percent 9 2 2 2 5 3 2 2" xfId="49800" xr:uid="{00000000-0005-0000-0000-0000C7C20000}"/>
    <cellStyle name="Percent 9 2 2 2 5 3 2 3" xfId="49801" xr:uid="{00000000-0005-0000-0000-0000C8C20000}"/>
    <cellStyle name="Percent 9 2 2 2 5 3 2 4" xfId="49802" xr:uid="{00000000-0005-0000-0000-0000C9C20000}"/>
    <cellStyle name="Percent 9 2 2 2 5 3 3" xfId="49803" xr:uid="{00000000-0005-0000-0000-0000CAC20000}"/>
    <cellStyle name="Percent 9 2 2 2 5 3 3 2" xfId="49804" xr:uid="{00000000-0005-0000-0000-0000CBC20000}"/>
    <cellStyle name="Percent 9 2 2 2 5 3 3 3" xfId="49805" xr:uid="{00000000-0005-0000-0000-0000CCC20000}"/>
    <cellStyle name="Percent 9 2 2 2 5 3 3 4" xfId="49806" xr:uid="{00000000-0005-0000-0000-0000CDC20000}"/>
    <cellStyle name="Percent 9 2 2 2 5 3 4" xfId="49807" xr:uid="{00000000-0005-0000-0000-0000CEC20000}"/>
    <cellStyle name="Percent 9 2 2 2 5 3 5" xfId="49808" xr:uid="{00000000-0005-0000-0000-0000CFC20000}"/>
    <cellStyle name="Percent 9 2 2 2 5 3 6" xfId="49809" xr:uid="{00000000-0005-0000-0000-0000D0C20000}"/>
    <cellStyle name="Percent 9 2 2 2 5 4" xfId="49810" xr:uid="{00000000-0005-0000-0000-0000D1C20000}"/>
    <cellStyle name="Percent 9 2 2 2 5 4 2" xfId="49811" xr:uid="{00000000-0005-0000-0000-0000D2C20000}"/>
    <cellStyle name="Percent 9 2 2 2 5 4 3" xfId="49812" xr:uid="{00000000-0005-0000-0000-0000D3C20000}"/>
    <cellStyle name="Percent 9 2 2 2 5 4 4" xfId="49813" xr:uid="{00000000-0005-0000-0000-0000D4C20000}"/>
    <cellStyle name="Percent 9 2 2 2 5 5" xfId="49814" xr:uid="{00000000-0005-0000-0000-0000D5C20000}"/>
    <cellStyle name="Percent 9 2 2 2 5 5 2" xfId="49815" xr:uid="{00000000-0005-0000-0000-0000D6C20000}"/>
    <cellStyle name="Percent 9 2 2 2 5 5 3" xfId="49816" xr:uid="{00000000-0005-0000-0000-0000D7C20000}"/>
    <cellStyle name="Percent 9 2 2 2 5 5 4" xfId="49817" xr:uid="{00000000-0005-0000-0000-0000D8C20000}"/>
    <cellStyle name="Percent 9 2 2 2 5 6" xfId="49818" xr:uid="{00000000-0005-0000-0000-0000D9C20000}"/>
    <cellStyle name="Percent 9 2 2 2 5 7" xfId="49819" xr:uid="{00000000-0005-0000-0000-0000DAC20000}"/>
    <cellStyle name="Percent 9 2 2 2 5 8" xfId="49820" xr:uid="{00000000-0005-0000-0000-0000DBC20000}"/>
    <cellStyle name="Percent 9 2 2 2 6" xfId="49821" xr:uid="{00000000-0005-0000-0000-0000DCC20000}"/>
    <cellStyle name="Percent 9 2 2 2 6 2" xfId="49822" xr:uid="{00000000-0005-0000-0000-0000DDC20000}"/>
    <cellStyle name="Percent 9 2 2 2 6 2 2" xfId="49823" xr:uid="{00000000-0005-0000-0000-0000DEC20000}"/>
    <cellStyle name="Percent 9 2 2 2 6 2 3" xfId="49824" xr:uid="{00000000-0005-0000-0000-0000DFC20000}"/>
    <cellStyle name="Percent 9 2 2 2 6 2 4" xfId="49825" xr:uid="{00000000-0005-0000-0000-0000E0C20000}"/>
    <cellStyle name="Percent 9 2 2 2 6 3" xfId="49826" xr:uid="{00000000-0005-0000-0000-0000E1C20000}"/>
    <cellStyle name="Percent 9 2 2 2 6 3 2" xfId="49827" xr:uid="{00000000-0005-0000-0000-0000E2C20000}"/>
    <cellStyle name="Percent 9 2 2 2 6 3 3" xfId="49828" xr:uid="{00000000-0005-0000-0000-0000E3C20000}"/>
    <cellStyle name="Percent 9 2 2 2 6 3 4" xfId="49829" xr:uid="{00000000-0005-0000-0000-0000E4C20000}"/>
    <cellStyle name="Percent 9 2 2 2 6 4" xfId="49830" xr:uid="{00000000-0005-0000-0000-0000E5C20000}"/>
    <cellStyle name="Percent 9 2 2 2 6 5" xfId="49831" xr:uid="{00000000-0005-0000-0000-0000E6C20000}"/>
    <cellStyle name="Percent 9 2 2 2 6 6" xfId="49832" xr:uid="{00000000-0005-0000-0000-0000E7C20000}"/>
    <cellStyle name="Percent 9 2 2 2 7" xfId="49833" xr:uid="{00000000-0005-0000-0000-0000E8C20000}"/>
    <cellStyle name="Percent 9 2 2 2 7 2" xfId="49834" xr:uid="{00000000-0005-0000-0000-0000E9C20000}"/>
    <cellStyle name="Percent 9 2 2 2 7 2 2" xfId="49835" xr:uid="{00000000-0005-0000-0000-0000EAC20000}"/>
    <cellStyle name="Percent 9 2 2 2 7 2 3" xfId="49836" xr:uid="{00000000-0005-0000-0000-0000EBC20000}"/>
    <cellStyle name="Percent 9 2 2 2 7 2 4" xfId="49837" xr:uid="{00000000-0005-0000-0000-0000ECC20000}"/>
    <cellStyle name="Percent 9 2 2 2 7 3" xfId="49838" xr:uid="{00000000-0005-0000-0000-0000EDC20000}"/>
    <cellStyle name="Percent 9 2 2 2 7 3 2" xfId="49839" xr:uid="{00000000-0005-0000-0000-0000EEC20000}"/>
    <cellStyle name="Percent 9 2 2 2 7 3 3" xfId="49840" xr:uid="{00000000-0005-0000-0000-0000EFC20000}"/>
    <cellStyle name="Percent 9 2 2 2 7 3 4" xfId="49841" xr:uid="{00000000-0005-0000-0000-0000F0C20000}"/>
    <cellStyle name="Percent 9 2 2 2 7 4" xfId="49842" xr:uid="{00000000-0005-0000-0000-0000F1C20000}"/>
    <cellStyle name="Percent 9 2 2 2 7 5" xfId="49843" xr:uid="{00000000-0005-0000-0000-0000F2C20000}"/>
    <cellStyle name="Percent 9 2 2 2 7 6" xfId="49844" xr:uid="{00000000-0005-0000-0000-0000F3C20000}"/>
    <cellStyle name="Percent 9 2 2 2 8" xfId="49845" xr:uid="{00000000-0005-0000-0000-0000F4C20000}"/>
    <cellStyle name="Percent 9 2 2 2 8 2" xfId="49846" xr:uid="{00000000-0005-0000-0000-0000F5C20000}"/>
    <cellStyle name="Percent 9 2 2 2 8 3" xfId="49847" xr:uid="{00000000-0005-0000-0000-0000F6C20000}"/>
    <cellStyle name="Percent 9 2 2 2 8 4" xfId="49848" xr:uid="{00000000-0005-0000-0000-0000F7C20000}"/>
    <cellStyle name="Percent 9 2 2 2 9" xfId="49849" xr:uid="{00000000-0005-0000-0000-0000F8C20000}"/>
    <cellStyle name="Percent 9 2 2 2 9 2" xfId="49850" xr:uid="{00000000-0005-0000-0000-0000F9C20000}"/>
    <cellStyle name="Percent 9 2 2 2 9 3" xfId="49851" xr:uid="{00000000-0005-0000-0000-0000FAC20000}"/>
    <cellStyle name="Percent 9 2 2 2 9 4" xfId="49852" xr:uid="{00000000-0005-0000-0000-0000FBC20000}"/>
    <cellStyle name="Percent 9 2 2 3" xfId="49853" xr:uid="{00000000-0005-0000-0000-0000FCC20000}"/>
    <cellStyle name="Percent 9 2 2 3 10" xfId="49854" xr:uid="{00000000-0005-0000-0000-0000FDC20000}"/>
    <cellStyle name="Percent 9 2 2 3 2" xfId="49855" xr:uid="{00000000-0005-0000-0000-0000FEC20000}"/>
    <cellStyle name="Percent 9 2 2 3 2 2" xfId="49856" xr:uid="{00000000-0005-0000-0000-0000FFC20000}"/>
    <cellStyle name="Percent 9 2 2 3 2 2 2" xfId="49857" xr:uid="{00000000-0005-0000-0000-000000C30000}"/>
    <cellStyle name="Percent 9 2 2 3 2 2 2 2" xfId="49858" xr:uid="{00000000-0005-0000-0000-000001C30000}"/>
    <cellStyle name="Percent 9 2 2 3 2 2 2 3" xfId="49859" xr:uid="{00000000-0005-0000-0000-000002C30000}"/>
    <cellStyle name="Percent 9 2 2 3 2 2 2 4" xfId="49860" xr:uid="{00000000-0005-0000-0000-000003C30000}"/>
    <cellStyle name="Percent 9 2 2 3 2 2 3" xfId="49861" xr:uid="{00000000-0005-0000-0000-000004C30000}"/>
    <cellStyle name="Percent 9 2 2 3 2 2 3 2" xfId="49862" xr:uid="{00000000-0005-0000-0000-000005C30000}"/>
    <cellStyle name="Percent 9 2 2 3 2 2 3 3" xfId="49863" xr:uid="{00000000-0005-0000-0000-000006C30000}"/>
    <cellStyle name="Percent 9 2 2 3 2 2 3 4" xfId="49864" xr:uid="{00000000-0005-0000-0000-000007C30000}"/>
    <cellStyle name="Percent 9 2 2 3 2 2 4" xfId="49865" xr:uid="{00000000-0005-0000-0000-000008C30000}"/>
    <cellStyle name="Percent 9 2 2 3 2 2 5" xfId="49866" xr:uid="{00000000-0005-0000-0000-000009C30000}"/>
    <cellStyle name="Percent 9 2 2 3 2 2 6" xfId="49867" xr:uid="{00000000-0005-0000-0000-00000AC30000}"/>
    <cellStyle name="Percent 9 2 2 3 2 3" xfId="49868" xr:uid="{00000000-0005-0000-0000-00000BC30000}"/>
    <cellStyle name="Percent 9 2 2 3 2 3 2" xfId="49869" xr:uid="{00000000-0005-0000-0000-00000CC30000}"/>
    <cellStyle name="Percent 9 2 2 3 2 3 2 2" xfId="49870" xr:uid="{00000000-0005-0000-0000-00000DC30000}"/>
    <cellStyle name="Percent 9 2 2 3 2 3 2 3" xfId="49871" xr:uid="{00000000-0005-0000-0000-00000EC30000}"/>
    <cellStyle name="Percent 9 2 2 3 2 3 2 4" xfId="49872" xr:uid="{00000000-0005-0000-0000-00000FC30000}"/>
    <cellStyle name="Percent 9 2 2 3 2 3 3" xfId="49873" xr:uid="{00000000-0005-0000-0000-000010C30000}"/>
    <cellStyle name="Percent 9 2 2 3 2 3 3 2" xfId="49874" xr:uid="{00000000-0005-0000-0000-000011C30000}"/>
    <cellStyle name="Percent 9 2 2 3 2 3 3 3" xfId="49875" xr:uid="{00000000-0005-0000-0000-000012C30000}"/>
    <cellStyle name="Percent 9 2 2 3 2 3 3 4" xfId="49876" xr:uid="{00000000-0005-0000-0000-000013C30000}"/>
    <cellStyle name="Percent 9 2 2 3 2 3 4" xfId="49877" xr:uid="{00000000-0005-0000-0000-000014C30000}"/>
    <cellStyle name="Percent 9 2 2 3 2 3 5" xfId="49878" xr:uid="{00000000-0005-0000-0000-000015C30000}"/>
    <cellStyle name="Percent 9 2 2 3 2 3 6" xfId="49879" xr:uid="{00000000-0005-0000-0000-000016C30000}"/>
    <cellStyle name="Percent 9 2 2 3 2 4" xfId="49880" xr:uid="{00000000-0005-0000-0000-000017C30000}"/>
    <cellStyle name="Percent 9 2 2 3 2 4 2" xfId="49881" xr:uid="{00000000-0005-0000-0000-000018C30000}"/>
    <cellStyle name="Percent 9 2 2 3 2 4 3" xfId="49882" xr:uid="{00000000-0005-0000-0000-000019C30000}"/>
    <cellStyle name="Percent 9 2 2 3 2 4 4" xfId="49883" xr:uid="{00000000-0005-0000-0000-00001AC30000}"/>
    <cellStyle name="Percent 9 2 2 3 2 5" xfId="49884" xr:uid="{00000000-0005-0000-0000-00001BC30000}"/>
    <cellStyle name="Percent 9 2 2 3 2 5 2" xfId="49885" xr:uid="{00000000-0005-0000-0000-00001CC30000}"/>
    <cellStyle name="Percent 9 2 2 3 2 5 3" xfId="49886" xr:uid="{00000000-0005-0000-0000-00001DC30000}"/>
    <cellStyle name="Percent 9 2 2 3 2 5 4" xfId="49887" xr:uid="{00000000-0005-0000-0000-00001EC30000}"/>
    <cellStyle name="Percent 9 2 2 3 2 6" xfId="49888" xr:uid="{00000000-0005-0000-0000-00001FC30000}"/>
    <cellStyle name="Percent 9 2 2 3 2 7" xfId="49889" xr:uid="{00000000-0005-0000-0000-000020C30000}"/>
    <cellStyle name="Percent 9 2 2 3 2 8" xfId="49890" xr:uid="{00000000-0005-0000-0000-000021C30000}"/>
    <cellStyle name="Percent 9 2 2 3 3" xfId="49891" xr:uid="{00000000-0005-0000-0000-000022C30000}"/>
    <cellStyle name="Percent 9 2 2 3 3 2" xfId="49892" xr:uid="{00000000-0005-0000-0000-000023C30000}"/>
    <cellStyle name="Percent 9 2 2 3 3 2 2" xfId="49893" xr:uid="{00000000-0005-0000-0000-000024C30000}"/>
    <cellStyle name="Percent 9 2 2 3 3 2 2 2" xfId="49894" xr:uid="{00000000-0005-0000-0000-000025C30000}"/>
    <cellStyle name="Percent 9 2 2 3 3 2 2 3" xfId="49895" xr:uid="{00000000-0005-0000-0000-000026C30000}"/>
    <cellStyle name="Percent 9 2 2 3 3 2 2 4" xfId="49896" xr:uid="{00000000-0005-0000-0000-000027C30000}"/>
    <cellStyle name="Percent 9 2 2 3 3 2 3" xfId="49897" xr:uid="{00000000-0005-0000-0000-000028C30000}"/>
    <cellStyle name="Percent 9 2 2 3 3 2 3 2" xfId="49898" xr:uid="{00000000-0005-0000-0000-000029C30000}"/>
    <cellStyle name="Percent 9 2 2 3 3 2 3 3" xfId="49899" xr:uid="{00000000-0005-0000-0000-00002AC30000}"/>
    <cellStyle name="Percent 9 2 2 3 3 2 3 4" xfId="49900" xr:uid="{00000000-0005-0000-0000-00002BC30000}"/>
    <cellStyle name="Percent 9 2 2 3 3 2 4" xfId="49901" xr:uid="{00000000-0005-0000-0000-00002CC30000}"/>
    <cellStyle name="Percent 9 2 2 3 3 2 5" xfId="49902" xr:uid="{00000000-0005-0000-0000-00002DC30000}"/>
    <cellStyle name="Percent 9 2 2 3 3 2 6" xfId="49903" xr:uid="{00000000-0005-0000-0000-00002EC30000}"/>
    <cellStyle name="Percent 9 2 2 3 3 3" xfId="49904" xr:uid="{00000000-0005-0000-0000-00002FC30000}"/>
    <cellStyle name="Percent 9 2 2 3 3 3 2" xfId="49905" xr:uid="{00000000-0005-0000-0000-000030C30000}"/>
    <cellStyle name="Percent 9 2 2 3 3 3 2 2" xfId="49906" xr:uid="{00000000-0005-0000-0000-000031C30000}"/>
    <cellStyle name="Percent 9 2 2 3 3 3 2 3" xfId="49907" xr:uid="{00000000-0005-0000-0000-000032C30000}"/>
    <cellStyle name="Percent 9 2 2 3 3 3 2 4" xfId="49908" xr:uid="{00000000-0005-0000-0000-000033C30000}"/>
    <cellStyle name="Percent 9 2 2 3 3 3 3" xfId="49909" xr:uid="{00000000-0005-0000-0000-000034C30000}"/>
    <cellStyle name="Percent 9 2 2 3 3 3 3 2" xfId="49910" xr:uid="{00000000-0005-0000-0000-000035C30000}"/>
    <cellStyle name="Percent 9 2 2 3 3 3 3 3" xfId="49911" xr:uid="{00000000-0005-0000-0000-000036C30000}"/>
    <cellStyle name="Percent 9 2 2 3 3 3 3 4" xfId="49912" xr:uid="{00000000-0005-0000-0000-000037C30000}"/>
    <cellStyle name="Percent 9 2 2 3 3 3 4" xfId="49913" xr:uid="{00000000-0005-0000-0000-000038C30000}"/>
    <cellStyle name="Percent 9 2 2 3 3 3 5" xfId="49914" xr:uid="{00000000-0005-0000-0000-000039C30000}"/>
    <cellStyle name="Percent 9 2 2 3 3 3 6" xfId="49915" xr:uid="{00000000-0005-0000-0000-00003AC30000}"/>
    <cellStyle name="Percent 9 2 2 3 3 4" xfId="49916" xr:uid="{00000000-0005-0000-0000-00003BC30000}"/>
    <cellStyle name="Percent 9 2 2 3 3 4 2" xfId="49917" xr:uid="{00000000-0005-0000-0000-00003CC30000}"/>
    <cellStyle name="Percent 9 2 2 3 3 4 3" xfId="49918" xr:uid="{00000000-0005-0000-0000-00003DC30000}"/>
    <cellStyle name="Percent 9 2 2 3 3 4 4" xfId="49919" xr:uid="{00000000-0005-0000-0000-00003EC30000}"/>
    <cellStyle name="Percent 9 2 2 3 3 5" xfId="49920" xr:uid="{00000000-0005-0000-0000-00003FC30000}"/>
    <cellStyle name="Percent 9 2 2 3 3 5 2" xfId="49921" xr:uid="{00000000-0005-0000-0000-000040C30000}"/>
    <cellStyle name="Percent 9 2 2 3 3 5 3" xfId="49922" xr:uid="{00000000-0005-0000-0000-000041C30000}"/>
    <cellStyle name="Percent 9 2 2 3 3 5 4" xfId="49923" xr:uid="{00000000-0005-0000-0000-000042C30000}"/>
    <cellStyle name="Percent 9 2 2 3 3 6" xfId="49924" xr:uid="{00000000-0005-0000-0000-000043C30000}"/>
    <cellStyle name="Percent 9 2 2 3 3 7" xfId="49925" xr:uid="{00000000-0005-0000-0000-000044C30000}"/>
    <cellStyle name="Percent 9 2 2 3 3 8" xfId="49926" xr:uid="{00000000-0005-0000-0000-000045C30000}"/>
    <cellStyle name="Percent 9 2 2 3 4" xfId="49927" xr:uid="{00000000-0005-0000-0000-000046C30000}"/>
    <cellStyle name="Percent 9 2 2 3 4 2" xfId="49928" xr:uid="{00000000-0005-0000-0000-000047C30000}"/>
    <cellStyle name="Percent 9 2 2 3 4 2 2" xfId="49929" xr:uid="{00000000-0005-0000-0000-000048C30000}"/>
    <cellStyle name="Percent 9 2 2 3 4 2 3" xfId="49930" xr:uid="{00000000-0005-0000-0000-000049C30000}"/>
    <cellStyle name="Percent 9 2 2 3 4 2 4" xfId="49931" xr:uid="{00000000-0005-0000-0000-00004AC30000}"/>
    <cellStyle name="Percent 9 2 2 3 4 3" xfId="49932" xr:uid="{00000000-0005-0000-0000-00004BC30000}"/>
    <cellStyle name="Percent 9 2 2 3 4 3 2" xfId="49933" xr:uid="{00000000-0005-0000-0000-00004CC30000}"/>
    <cellStyle name="Percent 9 2 2 3 4 3 3" xfId="49934" xr:uid="{00000000-0005-0000-0000-00004DC30000}"/>
    <cellStyle name="Percent 9 2 2 3 4 3 4" xfId="49935" xr:uid="{00000000-0005-0000-0000-00004EC30000}"/>
    <cellStyle name="Percent 9 2 2 3 4 4" xfId="49936" xr:uid="{00000000-0005-0000-0000-00004FC30000}"/>
    <cellStyle name="Percent 9 2 2 3 4 5" xfId="49937" xr:uid="{00000000-0005-0000-0000-000050C30000}"/>
    <cellStyle name="Percent 9 2 2 3 4 6" xfId="49938" xr:uid="{00000000-0005-0000-0000-000051C30000}"/>
    <cellStyle name="Percent 9 2 2 3 5" xfId="49939" xr:uid="{00000000-0005-0000-0000-000052C30000}"/>
    <cellStyle name="Percent 9 2 2 3 5 2" xfId="49940" xr:uid="{00000000-0005-0000-0000-000053C30000}"/>
    <cellStyle name="Percent 9 2 2 3 5 2 2" xfId="49941" xr:uid="{00000000-0005-0000-0000-000054C30000}"/>
    <cellStyle name="Percent 9 2 2 3 5 2 3" xfId="49942" xr:uid="{00000000-0005-0000-0000-000055C30000}"/>
    <cellStyle name="Percent 9 2 2 3 5 2 4" xfId="49943" xr:uid="{00000000-0005-0000-0000-000056C30000}"/>
    <cellStyle name="Percent 9 2 2 3 5 3" xfId="49944" xr:uid="{00000000-0005-0000-0000-000057C30000}"/>
    <cellStyle name="Percent 9 2 2 3 5 3 2" xfId="49945" xr:uid="{00000000-0005-0000-0000-000058C30000}"/>
    <cellStyle name="Percent 9 2 2 3 5 3 3" xfId="49946" xr:uid="{00000000-0005-0000-0000-000059C30000}"/>
    <cellStyle name="Percent 9 2 2 3 5 3 4" xfId="49947" xr:uid="{00000000-0005-0000-0000-00005AC30000}"/>
    <cellStyle name="Percent 9 2 2 3 5 4" xfId="49948" xr:uid="{00000000-0005-0000-0000-00005BC30000}"/>
    <cellStyle name="Percent 9 2 2 3 5 5" xfId="49949" xr:uid="{00000000-0005-0000-0000-00005CC30000}"/>
    <cellStyle name="Percent 9 2 2 3 5 6" xfId="49950" xr:uid="{00000000-0005-0000-0000-00005DC30000}"/>
    <cellStyle name="Percent 9 2 2 3 6" xfId="49951" xr:uid="{00000000-0005-0000-0000-00005EC30000}"/>
    <cellStyle name="Percent 9 2 2 3 6 2" xfId="49952" xr:uid="{00000000-0005-0000-0000-00005FC30000}"/>
    <cellStyle name="Percent 9 2 2 3 6 3" xfId="49953" xr:uid="{00000000-0005-0000-0000-000060C30000}"/>
    <cellStyle name="Percent 9 2 2 3 6 4" xfId="49954" xr:uid="{00000000-0005-0000-0000-000061C30000}"/>
    <cellStyle name="Percent 9 2 2 3 7" xfId="49955" xr:uid="{00000000-0005-0000-0000-000062C30000}"/>
    <cellStyle name="Percent 9 2 2 3 7 2" xfId="49956" xr:uid="{00000000-0005-0000-0000-000063C30000}"/>
    <cellStyle name="Percent 9 2 2 3 7 3" xfId="49957" xr:uid="{00000000-0005-0000-0000-000064C30000}"/>
    <cellStyle name="Percent 9 2 2 3 7 4" xfId="49958" xr:uid="{00000000-0005-0000-0000-000065C30000}"/>
    <cellStyle name="Percent 9 2 2 3 8" xfId="49959" xr:uid="{00000000-0005-0000-0000-000066C30000}"/>
    <cellStyle name="Percent 9 2 2 3 9" xfId="49960" xr:uid="{00000000-0005-0000-0000-000067C30000}"/>
    <cellStyle name="Percent 9 2 2 4" xfId="49961" xr:uid="{00000000-0005-0000-0000-000068C30000}"/>
    <cellStyle name="Percent 9 2 2 4 2" xfId="49962" xr:uid="{00000000-0005-0000-0000-000069C30000}"/>
    <cellStyle name="Percent 9 2 2 4 2 2" xfId="49963" xr:uid="{00000000-0005-0000-0000-00006AC30000}"/>
    <cellStyle name="Percent 9 2 2 4 2 2 2" xfId="49964" xr:uid="{00000000-0005-0000-0000-00006BC30000}"/>
    <cellStyle name="Percent 9 2 2 4 2 2 3" xfId="49965" xr:uid="{00000000-0005-0000-0000-00006CC30000}"/>
    <cellStyle name="Percent 9 2 2 4 2 2 4" xfId="49966" xr:uid="{00000000-0005-0000-0000-00006DC30000}"/>
    <cellStyle name="Percent 9 2 2 4 2 3" xfId="49967" xr:uid="{00000000-0005-0000-0000-00006EC30000}"/>
    <cellStyle name="Percent 9 2 2 4 2 3 2" xfId="49968" xr:uid="{00000000-0005-0000-0000-00006FC30000}"/>
    <cellStyle name="Percent 9 2 2 4 2 3 3" xfId="49969" xr:uid="{00000000-0005-0000-0000-000070C30000}"/>
    <cellStyle name="Percent 9 2 2 4 2 3 4" xfId="49970" xr:uid="{00000000-0005-0000-0000-000071C30000}"/>
    <cellStyle name="Percent 9 2 2 4 2 4" xfId="49971" xr:uid="{00000000-0005-0000-0000-000072C30000}"/>
    <cellStyle name="Percent 9 2 2 4 2 5" xfId="49972" xr:uid="{00000000-0005-0000-0000-000073C30000}"/>
    <cellStyle name="Percent 9 2 2 4 2 6" xfId="49973" xr:uid="{00000000-0005-0000-0000-000074C30000}"/>
    <cellStyle name="Percent 9 2 2 4 3" xfId="49974" xr:uid="{00000000-0005-0000-0000-000075C30000}"/>
    <cellStyle name="Percent 9 2 2 4 3 2" xfId="49975" xr:uid="{00000000-0005-0000-0000-000076C30000}"/>
    <cellStyle name="Percent 9 2 2 4 3 2 2" xfId="49976" xr:uid="{00000000-0005-0000-0000-000077C30000}"/>
    <cellStyle name="Percent 9 2 2 4 3 2 3" xfId="49977" xr:uid="{00000000-0005-0000-0000-000078C30000}"/>
    <cellStyle name="Percent 9 2 2 4 3 2 4" xfId="49978" xr:uid="{00000000-0005-0000-0000-000079C30000}"/>
    <cellStyle name="Percent 9 2 2 4 3 3" xfId="49979" xr:uid="{00000000-0005-0000-0000-00007AC30000}"/>
    <cellStyle name="Percent 9 2 2 4 3 3 2" xfId="49980" xr:uid="{00000000-0005-0000-0000-00007BC30000}"/>
    <cellStyle name="Percent 9 2 2 4 3 3 3" xfId="49981" xr:uid="{00000000-0005-0000-0000-00007CC30000}"/>
    <cellStyle name="Percent 9 2 2 4 3 3 4" xfId="49982" xr:uid="{00000000-0005-0000-0000-00007DC30000}"/>
    <cellStyle name="Percent 9 2 2 4 3 4" xfId="49983" xr:uid="{00000000-0005-0000-0000-00007EC30000}"/>
    <cellStyle name="Percent 9 2 2 4 3 5" xfId="49984" xr:uid="{00000000-0005-0000-0000-00007FC30000}"/>
    <cellStyle name="Percent 9 2 2 4 3 6" xfId="49985" xr:uid="{00000000-0005-0000-0000-000080C30000}"/>
    <cellStyle name="Percent 9 2 2 4 4" xfId="49986" xr:uid="{00000000-0005-0000-0000-000081C30000}"/>
    <cellStyle name="Percent 9 2 2 4 4 2" xfId="49987" xr:uid="{00000000-0005-0000-0000-000082C30000}"/>
    <cellStyle name="Percent 9 2 2 4 4 3" xfId="49988" xr:uid="{00000000-0005-0000-0000-000083C30000}"/>
    <cellStyle name="Percent 9 2 2 4 4 4" xfId="49989" xr:uid="{00000000-0005-0000-0000-000084C30000}"/>
    <cellStyle name="Percent 9 2 2 4 5" xfId="49990" xr:uid="{00000000-0005-0000-0000-000085C30000}"/>
    <cellStyle name="Percent 9 2 2 4 5 2" xfId="49991" xr:uid="{00000000-0005-0000-0000-000086C30000}"/>
    <cellStyle name="Percent 9 2 2 4 5 3" xfId="49992" xr:uid="{00000000-0005-0000-0000-000087C30000}"/>
    <cellStyle name="Percent 9 2 2 4 5 4" xfId="49993" xr:uid="{00000000-0005-0000-0000-000088C30000}"/>
    <cellStyle name="Percent 9 2 2 4 6" xfId="49994" xr:uid="{00000000-0005-0000-0000-000089C30000}"/>
    <cellStyle name="Percent 9 2 2 4 7" xfId="49995" xr:uid="{00000000-0005-0000-0000-00008AC30000}"/>
    <cellStyle name="Percent 9 2 2 4 8" xfId="49996" xr:uid="{00000000-0005-0000-0000-00008BC30000}"/>
    <cellStyle name="Percent 9 2 2 5" xfId="49997" xr:uid="{00000000-0005-0000-0000-00008CC30000}"/>
    <cellStyle name="Percent 9 2 2 5 2" xfId="49998" xr:uid="{00000000-0005-0000-0000-00008DC30000}"/>
    <cellStyle name="Percent 9 2 2 5 2 2" xfId="49999" xr:uid="{00000000-0005-0000-0000-00008EC30000}"/>
    <cellStyle name="Percent 9 2 2 5 2 2 2" xfId="50000" xr:uid="{00000000-0005-0000-0000-00008FC30000}"/>
    <cellStyle name="Percent 9 2 2 5 2 2 3" xfId="50001" xr:uid="{00000000-0005-0000-0000-000090C30000}"/>
    <cellStyle name="Percent 9 2 2 5 2 2 4" xfId="50002" xr:uid="{00000000-0005-0000-0000-000091C30000}"/>
    <cellStyle name="Percent 9 2 2 5 2 3" xfId="50003" xr:uid="{00000000-0005-0000-0000-000092C30000}"/>
    <cellStyle name="Percent 9 2 2 5 2 3 2" xfId="50004" xr:uid="{00000000-0005-0000-0000-000093C30000}"/>
    <cellStyle name="Percent 9 2 2 5 2 3 3" xfId="50005" xr:uid="{00000000-0005-0000-0000-000094C30000}"/>
    <cellStyle name="Percent 9 2 2 5 2 3 4" xfId="50006" xr:uid="{00000000-0005-0000-0000-000095C30000}"/>
    <cellStyle name="Percent 9 2 2 5 2 4" xfId="50007" xr:uid="{00000000-0005-0000-0000-000096C30000}"/>
    <cellStyle name="Percent 9 2 2 5 2 5" xfId="50008" xr:uid="{00000000-0005-0000-0000-000097C30000}"/>
    <cellStyle name="Percent 9 2 2 5 2 6" xfId="50009" xr:uid="{00000000-0005-0000-0000-000098C30000}"/>
    <cellStyle name="Percent 9 2 2 5 3" xfId="50010" xr:uid="{00000000-0005-0000-0000-000099C30000}"/>
    <cellStyle name="Percent 9 2 2 5 3 2" xfId="50011" xr:uid="{00000000-0005-0000-0000-00009AC30000}"/>
    <cellStyle name="Percent 9 2 2 5 3 2 2" xfId="50012" xr:uid="{00000000-0005-0000-0000-00009BC30000}"/>
    <cellStyle name="Percent 9 2 2 5 3 2 3" xfId="50013" xr:uid="{00000000-0005-0000-0000-00009CC30000}"/>
    <cellStyle name="Percent 9 2 2 5 3 2 4" xfId="50014" xr:uid="{00000000-0005-0000-0000-00009DC30000}"/>
    <cellStyle name="Percent 9 2 2 5 3 3" xfId="50015" xr:uid="{00000000-0005-0000-0000-00009EC30000}"/>
    <cellStyle name="Percent 9 2 2 5 3 3 2" xfId="50016" xr:uid="{00000000-0005-0000-0000-00009FC30000}"/>
    <cellStyle name="Percent 9 2 2 5 3 3 3" xfId="50017" xr:uid="{00000000-0005-0000-0000-0000A0C30000}"/>
    <cellStyle name="Percent 9 2 2 5 3 3 4" xfId="50018" xr:uid="{00000000-0005-0000-0000-0000A1C30000}"/>
    <cellStyle name="Percent 9 2 2 5 3 4" xfId="50019" xr:uid="{00000000-0005-0000-0000-0000A2C30000}"/>
    <cellStyle name="Percent 9 2 2 5 3 5" xfId="50020" xr:uid="{00000000-0005-0000-0000-0000A3C30000}"/>
    <cellStyle name="Percent 9 2 2 5 3 6" xfId="50021" xr:uid="{00000000-0005-0000-0000-0000A4C30000}"/>
    <cellStyle name="Percent 9 2 2 5 4" xfId="50022" xr:uid="{00000000-0005-0000-0000-0000A5C30000}"/>
    <cellStyle name="Percent 9 2 2 5 4 2" xfId="50023" xr:uid="{00000000-0005-0000-0000-0000A6C30000}"/>
    <cellStyle name="Percent 9 2 2 5 4 3" xfId="50024" xr:uid="{00000000-0005-0000-0000-0000A7C30000}"/>
    <cellStyle name="Percent 9 2 2 5 4 4" xfId="50025" xr:uid="{00000000-0005-0000-0000-0000A8C30000}"/>
    <cellStyle name="Percent 9 2 2 5 5" xfId="50026" xr:uid="{00000000-0005-0000-0000-0000A9C30000}"/>
    <cellStyle name="Percent 9 2 2 5 5 2" xfId="50027" xr:uid="{00000000-0005-0000-0000-0000AAC30000}"/>
    <cellStyle name="Percent 9 2 2 5 5 3" xfId="50028" xr:uid="{00000000-0005-0000-0000-0000ABC30000}"/>
    <cellStyle name="Percent 9 2 2 5 5 4" xfId="50029" xr:uid="{00000000-0005-0000-0000-0000ACC30000}"/>
    <cellStyle name="Percent 9 2 2 5 6" xfId="50030" xr:uid="{00000000-0005-0000-0000-0000ADC30000}"/>
    <cellStyle name="Percent 9 2 2 5 7" xfId="50031" xr:uid="{00000000-0005-0000-0000-0000AEC30000}"/>
    <cellStyle name="Percent 9 2 2 5 8" xfId="50032" xr:uid="{00000000-0005-0000-0000-0000AFC30000}"/>
    <cellStyle name="Percent 9 2 2 6" xfId="50033" xr:uid="{00000000-0005-0000-0000-0000B0C30000}"/>
    <cellStyle name="Percent 9 2 2 6 2" xfId="50034" xr:uid="{00000000-0005-0000-0000-0000B1C30000}"/>
    <cellStyle name="Percent 9 2 2 6 2 2" xfId="50035" xr:uid="{00000000-0005-0000-0000-0000B2C30000}"/>
    <cellStyle name="Percent 9 2 2 6 2 2 2" xfId="50036" xr:uid="{00000000-0005-0000-0000-0000B3C30000}"/>
    <cellStyle name="Percent 9 2 2 6 2 2 3" xfId="50037" xr:uid="{00000000-0005-0000-0000-0000B4C30000}"/>
    <cellStyle name="Percent 9 2 2 6 2 2 4" xfId="50038" xr:uid="{00000000-0005-0000-0000-0000B5C30000}"/>
    <cellStyle name="Percent 9 2 2 6 2 3" xfId="50039" xr:uid="{00000000-0005-0000-0000-0000B6C30000}"/>
    <cellStyle name="Percent 9 2 2 6 2 3 2" xfId="50040" xr:uid="{00000000-0005-0000-0000-0000B7C30000}"/>
    <cellStyle name="Percent 9 2 2 6 2 3 3" xfId="50041" xr:uid="{00000000-0005-0000-0000-0000B8C30000}"/>
    <cellStyle name="Percent 9 2 2 6 2 3 4" xfId="50042" xr:uid="{00000000-0005-0000-0000-0000B9C30000}"/>
    <cellStyle name="Percent 9 2 2 6 2 4" xfId="50043" xr:uid="{00000000-0005-0000-0000-0000BAC30000}"/>
    <cellStyle name="Percent 9 2 2 6 2 5" xfId="50044" xr:uid="{00000000-0005-0000-0000-0000BBC30000}"/>
    <cellStyle name="Percent 9 2 2 6 2 6" xfId="50045" xr:uid="{00000000-0005-0000-0000-0000BCC30000}"/>
    <cellStyle name="Percent 9 2 2 6 3" xfId="50046" xr:uid="{00000000-0005-0000-0000-0000BDC30000}"/>
    <cellStyle name="Percent 9 2 2 6 3 2" xfId="50047" xr:uid="{00000000-0005-0000-0000-0000BEC30000}"/>
    <cellStyle name="Percent 9 2 2 6 3 2 2" xfId="50048" xr:uid="{00000000-0005-0000-0000-0000BFC30000}"/>
    <cellStyle name="Percent 9 2 2 6 3 2 3" xfId="50049" xr:uid="{00000000-0005-0000-0000-0000C0C30000}"/>
    <cellStyle name="Percent 9 2 2 6 3 2 4" xfId="50050" xr:uid="{00000000-0005-0000-0000-0000C1C30000}"/>
    <cellStyle name="Percent 9 2 2 6 3 3" xfId="50051" xr:uid="{00000000-0005-0000-0000-0000C2C30000}"/>
    <cellStyle name="Percent 9 2 2 6 3 3 2" xfId="50052" xr:uid="{00000000-0005-0000-0000-0000C3C30000}"/>
    <cellStyle name="Percent 9 2 2 6 3 3 3" xfId="50053" xr:uid="{00000000-0005-0000-0000-0000C4C30000}"/>
    <cellStyle name="Percent 9 2 2 6 3 3 4" xfId="50054" xr:uid="{00000000-0005-0000-0000-0000C5C30000}"/>
    <cellStyle name="Percent 9 2 2 6 3 4" xfId="50055" xr:uid="{00000000-0005-0000-0000-0000C6C30000}"/>
    <cellStyle name="Percent 9 2 2 6 3 5" xfId="50056" xr:uid="{00000000-0005-0000-0000-0000C7C30000}"/>
    <cellStyle name="Percent 9 2 2 6 3 6" xfId="50057" xr:uid="{00000000-0005-0000-0000-0000C8C30000}"/>
    <cellStyle name="Percent 9 2 2 6 4" xfId="50058" xr:uid="{00000000-0005-0000-0000-0000C9C30000}"/>
    <cellStyle name="Percent 9 2 2 6 4 2" xfId="50059" xr:uid="{00000000-0005-0000-0000-0000CAC30000}"/>
    <cellStyle name="Percent 9 2 2 6 4 3" xfId="50060" xr:uid="{00000000-0005-0000-0000-0000CBC30000}"/>
    <cellStyle name="Percent 9 2 2 6 4 4" xfId="50061" xr:uid="{00000000-0005-0000-0000-0000CCC30000}"/>
    <cellStyle name="Percent 9 2 2 6 5" xfId="50062" xr:uid="{00000000-0005-0000-0000-0000CDC30000}"/>
    <cellStyle name="Percent 9 2 2 6 5 2" xfId="50063" xr:uid="{00000000-0005-0000-0000-0000CEC30000}"/>
    <cellStyle name="Percent 9 2 2 6 5 3" xfId="50064" xr:uid="{00000000-0005-0000-0000-0000CFC30000}"/>
    <cellStyle name="Percent 9 2 2 6 5 4" xfId="50065" xr:uid="{00000000-0005-0000-0000-0000D0C30000}"/>
    <cellStyle name="Percent 9 2 2 6 6" xfId="50066" xr:uid="{00000000-0005-0000-0000-0000D1C30000}"/>
    <cellStyle name="Percent 9 2 2 6 7" xfId="50067" xr:uid="{00000000-0005-0000-0000-0000D2C30000}"/>
    <cellStyle name="Percent 9 2 2 6 8" xfId="50068" xr:uid="{00000000-0005-0000-0000-0000D3C30000}"/>
    <cellStyle name="Percent 9 2 2 7" xfId="50069" xr:uid="{00000000-0005-0000-0000-0000D4C30000}"/>
    <cellStyle name="Percent 9 2 2 7 2" xfId="50070" xr:uid="{00000000-0005-0000-0000-0000D5C30000}"/>
    <cellStyle name="Percent 9 2 2 7 2 2" xfId="50071" xr:uid="{00000000-0005-0000-0000-0000D6C30000}"/>
    <cellStyle name="Percent 9 2 2 7 2 3" xfId="50072" xr:uid="{00000000-0005-0000-0000-0000D7C30000}"/>
    <cellStyle name="Percent 9 2 2 7 2 4" xfId="50073" xr:uid="{00000000-0005-0000-0000-0000D8C30000}"/>
    <cellStyle name="Percent 9 2 2 7 3" xfId="50074" xr:uid="{00000000-0005-0000-0000-0000D9C30000}"/>
    <cellStyle name="Percent 9 2 2 7 3 2" xfId="50075" xr:uid="{00000000-0005-0000-0000-0000DAC30000}"/>
    <cellStyle name="Percent 9 2 2 7 3 3" xfId="50076" xr:uid="{00000000-0005-0000-0000-0000DBC30000}"/>
    <cellStyle name="Percent 9 2 2 7 3 4" xfId="50077" xr:uid="{00000000-0005-0000-0000-0000DCC30000}"/>
    <cellStyle name="Percent 9 2 2 7 4" xfId="50078" xr:uid="{00000000-0005-0000-0000-0000DDC30000}"/>
    <cellStyle name="Percent 9 2 2 7 5" xfId="50079" xr:uid="{00000000-0005-0000-0000-0000DEC30000}"/>
    <cellStyle name="Percent 9 2 2 7 6" xfId="50080" xr:uid="{00000000-0005-0000-0000-0000DFC30000}"/>
    <cellStyle name="Percent 9 2 2 8" xfId="50081" xr:uid="{00000000-0005-0000-0000-0000E0C30000}"/>
    <cellStyle name="Percent 9 2 2 8 2" xfId="50082" xr:uid="{00000000-0005-0000-0000-0000E1C30000}"/>
    <cellStyle name="Percent 9 2 2 8 2 2" xfId="50083" xr:uid="{00000000-0005-0000-0000-0000E2C30000}"/>
    <cellStyle name="Percent 9 2 2 8 2 3" xfId="50084" xr:uid="{00000000-0005-0000-0000-0000E3C30000}"/>
    <cellStyle name="Percent 9 2 2 8 2 4" xfId="50085" xr:uid="{00000000-0005-0000-0000-0000E4C30000}"/>
    <cellStyle name="Percent 9 2 2 8 3" xfId="50086" xr:uid="{00000000-0005-0000-0000-0000E5C30000}"/>
    <cellStyle name="Percent 9 2 2 8 3 2" xfId="50087" xr:uid="{00000000-0005-0000-0000-0000E6C30000}"/>
    <cellStyle name="Percent 9 2 2 8 3 3" xfId="50088" xr:uid="{00000000-0005-0000-0000-0000E7C30000}"/>
    <cellStyle name="Percent 9 2 2 8 3 4" xfId="50089" xr:uid="{00000000-0005-0000-0000-0000E8C30000}"/>
    <cellStyle name="Percent 9 2 2 8 4" xfId="50090" xr:uid="{00000000-0005-0000-0000-0000E9C30000}"/>
    <cellStyle name="Percent 9 2 2 8 5" xfId="50091" xr:uid="{00000000-0005-0000-0000-0000EAC30000}"/>
    <cellStyle name="Percent 9 2 2 8 6" xfId="50092" xr:uid="{00000000-0005-0000-0000-0000EBC30000}"/>
    <cellStyle name="Percent 9 2 2 9" xfId="50093" xr:uid="{00000000-0005-0000-0000-0000ECC30000}"/>
    <cellStyle name="Percent 9 2 2 9 2" xfId="50094" xr:uid="{00000000-0005-0000-0000-0000EDC30000}"/>
    <cellStyle name="Percent 9 2 2 9 3" xfId="50095" xr:uid="{00000000-0005-0000-0000-0000EEC30000}"/>
    <cellStyle name="Percent 9 2 2 9 4" xfId="50096" xr:uid="{00000000-0005-0000-0000-0000EFC30000}"/>
    <cellStyle name="Percent 9 2 3" xfId="50097" xr:uid="{00000000-0005-0000-0000-0000F0C30000}"/>
    <cellStyle name="Percent 9 2 3 10" xfId="50098" xr:uid="{00000000-0005-0000-0000-0000F1C30000}"/>
    <cellStyle name="Percent 9 2 3 11" xfId="50099" xr:uid="{00000000-0005-0000-0000-0000F2C30000}"/>
    <cellStyle name="Percent 9 2 3 12" xfId="50100" xr:uid="{00000000-0005-0000-0000-0000F3C30000}"/>
    <cellStyle name="Percent 9 2 3 2" xfId="50101" xr:uid="{00000000-0005-0000-0000-0000F4C30000}"/>
    <cellStyle name="Percent 9 2 3 2 10" xfId="50102" xr:uid="{00000000-0005-0000-0000-0000F5C30000}"/>
    <cellStyle name="Percent 9 2 3 2 2" xfId="50103" xr:uid="{00000000-0005-0000-0000-0000F6C30000}"/>
    <cellStyle name="Percent 9 2 3 2 2 2" xfId="50104" xr:uid="{00000000-0005-0000-0000-0000F7C30000}"/>
    <cellStyle name="Percent 9 2 3 2 2 2 2" xfId="50105" xr:uid="{00000000-0005-0000-0000-0000F8C30000}"/>
    <cellStyle name="Percent 9 2 3 2 2 2 2 2" xfId="50106" xr:uid="{00000000-0005-0000-0000-0000F9C30000}"/>
    <cellStyle name="Percent 9 2 3 2 2 2 2 3" xfId="50107" xr:uid="{00000000-0005-0000-0000-0000FAC30000}"/>
    <cellStyle name="Percent 9 2 3 2 2 2 2 4" xfId="50108" xr:uid="{00000000-0005-0000-0000-0000FBC30000}"/>
    <cellStyle name="Percent 9 2 3 2 2 2 3" xfId="50109" xr:uid="{00000000-0005-0000-0000-0000FCC30000}"/>
    <cellStyle name="Percent 9 2 3 2 2 2 3 2" xfId="50110" xr:uid="{00000000-0005-0000-0000-0000FDC30000}"/>
    <cellStyle name="Percent 9 2 3 2 2 2 3 3" xfId="50111" xr:uid="{00000000-0005-0000-0000-0000FEC30000}"/>
    <cellStyle name="Percent 9 2 3 2 2 2 3 4" xfId="50112" xr:uid="{00000000-0005-0000-0000-0000FFC30000}"/>
    <cellStyle name="Percent 9 2 3 2 2 2 4" xfId="50113" xr:uid="{00000000-0005-0000-0000-000000C40000}"/>
    <cellStyle name="Percent 9 2 3 2 2 2 5" xfId="50114" xr:uid="{00000000-0005-0000-0000-000001C40000}"/>
    <cellStyle name="Percent 9 2 3 2 2 2 6" xfId="50115" xr:uid="{00000000-0005-0000-0000-000002C40000}"/>
    <cellStyle name="Percent 9 2 3 2 2 3" xfId="50116" xr:uid="{00000000-0005-0000-0000-000003C40000}"/>
    <cellStyle name="Percent 9 2 3 2 2 3 2" xfId="50117" xr:uid="{00000000-0005-0000-0000-000004C40000}"/>
    <cellStyle name="Percent 9 2 3 2 2 3 2 2" xfId="50118" xr:uid="{00000000-0005-0000-0000-000005C40000}"/>
    <cellStyle name="Percent 9 2 3 2 2 3 2 3" xfId="50119" xr:uid="{00000000-0005-0000-0000-000006C40000}"/>
    <cellStyle name="Percent 9 2 3 2 2 3 2 4" xfId="50120" xr:uid="{00000000-0005-0000-0000-000007C40000}"/>
    <cellStyle name="Percent 9 2 3 2 2 3 3" xfId="50121" xr:uid="{00000000-0005-0000-0000-000008C40000}"/>
    <cellStyle name="Percent 9 2 3 2 2 3 3 2" xfId="50122" xr:uid="{00000000-0005-0000-0000-000009C40000}"/>
    <cellStyle name="Percent 9 2 3 2 2 3 3 3" xfId="50123" xr:uid="{00000000-0005-0000-0000-00000AC40000}"/>
    <cellStyle name="Percent 9 2 3 2 2 3 3 4" xfId="50124" xr:uid="{00000000-0005-0000-0000-00000BC40000}"/>
    <cellStyle name="Percent 9 2 3 2 2 3 4" xfId="50125" xr:uid="{00000000-0005-0000-0000-00000CC40000}"/>
    <cellStyle name="Percent 9 2 3 2 2 3 5" xfId="50126" xr:uid="{00000000-0005-0000-0000-00000DC40000}"/>
    <cellStyle name="Percent 9 2 3 2 2 3 6" xfId="50127" xr:uid="{00000000-0005-0000-0000-00000EC40000}"/>
    <cellStyle name="Percent 9 2 3 2 2 4" xfId="50128" xr:uid="{00000000-0005-0000-0000-00000FC40000}"/>
    <cellStyle name="Percent 9 2 3 2 2 4 2" xfId="50129" xr:uid="{00000000-0005-0000-0000-000010C40000}"/>
    <cellStyle name="Percent 9 2 3 2 2 4 3" xfId="50130" xr:uid="{00000000-0005-0000-0000-000011C40000}"/>
    <cellStyle name="Percent 9 2 3 2 2 4 4" xfId="50131" xr:uid="{00000000-0005-0000-0000-000012C40000}"/>
    <cellStyle name="Percent 9 2 3 2 2 5" xfId="50132" xr:uid="{00000000-0005-0000-0000-000013C40000}"/>
    <cellStyle name="Percent 9 2 3 2 2 5 2" xfId="50133" xr:uid="{00000000-0005-0000-0000-000014C40000}"/>
    <cellStyle name="Percent 9 2 3 2 2 5 3" xfId="50134" xr:uid="{00000000-0005-0000-0000-000015C40000}"/>
    <cellStyle name="Percent 9 2 3 2 2 5 4" xfId="50135" xr:uid="{00000000-0005-0000-0000-000016C40000}"/>
    <cellStyle name="Percent 9 2 3 2 2 6" xfId="50136" xr:uid="{00000000-0005-0000-0000-000017C40000}"/>
    <cellStyle name="Percent 9 2 3 2 2 7" xfId="50137" xr:uid="{00000000-0005-0000-0000-000018C40000}"/>
    <cellStyle name="Percent 9 2 3 2 2 8" xfId="50138" xr:uid="{00000000-0005-0000-0000-000019C40000}"/>
    <cellStyle name="Percent 9 2 3 2 3" xfId="50139" xr:uid="{00000000-0005-0000-0000-00001AC40000}"/>
    <cellStyle name="Percent 9 2 3 2 3 2" xfId="50140" xr:uid="{00000000-0005-0000-0000-00001BC40000}"/>
    <cellStyle name="Percent 9 2 3 2 3 2 2" xfId="50141" xr:uid="{00000000-0005-0000-0000-00001CC40000}"/>
    <cellStyle name="Percent 9 2 3 2 3 2 2 2" xfId="50142" xr:uid="{00000000-0005-0000-0000-00001DC40000}"/>
    <cellStyle name="Percent 9 2 3 2 3 2 2 3" xfId="50143" xr:uid="{00000000-0005-0000-0000-00001EC40000}"/>
    <cellStyle name="Percent 9 2 3 2 3 2 2 4" xfId="50144" xr:uid="{00000000-0005-0000-0000-00001FC40000}"/>
    <cellStyle name="Percent 9 2 3 2 3 2 3" xfId="50145" xr:uid="{00000000-0005-0000-0000-000020C40000}"/>
    <cellStyle name="Percent 9 2 3 2 3 2 3 2" xfId="50146" xr:uid="{00000000-0005-0000-0000-000021C40000}"/>
    <cellStyle name="Percent 9 2 3 2 3 2 3 3" xfId="50147" xr:uid="{00000000-0005-0000-0000-000022C40000}"/>
    <cellStyle name="Percent 9 2 3 2 3 2 3 4" xfId="50148" xr:uid="{00000000-0005-0000-0000-000023C40000}"/>
    <cellStyle name="Percent 9 2 3 2 3 2 4" xfId="50149" xr:uid="{00000000-0005-0000-0000-000024C40000}"/>
    <cellStyle name="Percent 9 2 3 2 3 2 5" xfId="50150" xr:uid="{00000000-0005-0000-0000-000025C40000}"/>
    <cellStyle name="Percent 9 2 3 2 3 2 6" xfId="50151" xr:uid="{00000000-0005-0000-0000-000026C40000}"/>
    <cellStyle name="Percent 9 2 3 2 3 3" xfId="50152" xr:uid="{00000000-0005-0000-0000-000027C40000}"/>
    <cellStyle name="Percent 9 2 3 2 3 3 2" xfId="50153" xr:uid="{00000000-0005-0000-0000-000028C40000}"/>
    <cellStyle name="Percent 9 2 3 2 3 3 2 2" xfId="50154" xr:uid="{00000000-0005-0000-0000-000029C40000}"/>
    <cellStyle name="Percent 9 2 3 2 3 3 2 3" xfId="50155" xr:uid="{00000000-0005-0000-0000-00002AC40000}"/>
    <cellStyle name="Percent 9 2 3 2 3 3 2 4" xfId="50156" xr:uid="{00000000-0005-0000-0000-00002BC40000}"/>
    <cellStyle name="Percent 9 2 3 2 3 3 3" xfId="50157" xr:uid="{00000000-0005-0000-0000-00002CC40000}"/>
    <cellStyle name="Percent 9 2 3 2 3 3 3 2" xfId="50158" xr:uid="{00000000-0005-0000-0000-00002DC40000}"/>
    <cellStyle name="Percent 9 2 3 2 3 3 3 3" xfId="50159" xr:uid="{00000000-0005-0000-0000-00002EC40000}"/>
    <cellStyle name="Percent 9 2 3 2 3 3 3 4" xfId="50160" xr:uid="{00000000-0005-0000-0000-00002FC40000}"/>
    <cellStyle name="Percent 9 2 3 2 3 3 4" xfId="50161" xr:uid="{00000000-0005-0000-0000-000030C40000}"/>
    <cellStyle name="Percent 9 2 3 2 3 3 5" xfId="50162" xr:uid="{00000000-0005-0000-0000-000031C40000}"/>
    <cellStyle name="Percent 9 2 3 2 3 3 6" xfId="50163" xr:uid="{00000000-0005-0000-0000-000032C40000}"/>
    <cellStyle name="Percent 9 2 3 2 3 4" xfId="50164" xr:uid="{00000000-0005-0000-0000-000033C40000}"/>
    <cellStyle name="Percent 9 2 3 2 3 4 2" xfId="50165" xr:uid="{00000000-0005-0000-0000-000034C40000}"/>
    <cellStyle name="Percent 9 2 3 2 3 4 3" xfId="50166" xr:uid="{00000000-0005-0000-0000-000035C40000}"/>
    <cellStyle name="Percent 9 2 3 2 3 4 4" xfId="50167" xr:uid="{00000000-0005-0000-0000-000036C40000}"/>
    <cellStyle name="Percent 9 2 3 2 3 5" xfId="50168" xr:uid="{00000000-0005-0000-0000-000037C40000}"/>
    <cellStyle name="Percent 9 2 3 2 3 5 2" xfId="50169" xr:uid="{00000000-0005-0000-0000-000038C40000}"/>
    <cellStyle name="Percent 9 2 3 2 3 5 3" xfId="50170" xr:uid="{00000000-0005-0000-0000-000039C40000}"/>
    <cellStyle name="Percent 9 2 3 2 3 5 4" xfId="50171" xr:uid="{00000000-0005-0000-0000-00003AC40000}"/>
    <cellStyle name="Percent 9 2 3 2 3 6" xfId="50172" xr:uid="{00000000-0005-0000-0000-00003BC40000}"/>
    <cellStyle name="Percent 9 2 3 2 3 7" xfId="50173" xr:uid="{00000000-0005-0000-0000-00003CC40000}"/>
    <cellStyle name="Percent 9 2 3 2 3 8" xfId="50174" xr:uid="{00000000-0005-0000-0000-00003DC40000}"/>
    <cellStyle name="Percent 9 2 3 2 4" xfId="50175" xr:uid="{00000000-0005-0000-0000-00003EC40000}"/>
    <cellStyle name="Percent 9 2 3 2 4 2" xfId="50176" xr:uid="{00000000-0005-0000-0000-00003FC40000}"/>
    <cellStyle name="Percent 9 2 3 2 4 2 2" xfId="50177" xr:uid="{00000000-0005-0000-0000-000040C40000}"/>
    <cellStyle name="Percent 9 2 3 2 4 2 3" xfId="50178" xr:uid="{00000000-0005-0000-0000-000041C40000}"/>
    <cellStyle name="Percent 9 2 3 2 4 2 4" xfId="50179" xr:uid="{00000000-0005-0000-0000-000042C40000}"/>
    <cellStyle name="Percent 9 2 3 2 4 3" xfId="50180" xr:uid="{00000000-0005-0000-0000-000043C40000}"/>
    <cellStyle name="Percent 9 2 3 2 4 3 2" xfId="50181" xr:uid="{00000000-0005-0000-0000-000044C40000}"/>
    <cellStyle name="Percent 9 2 3 2 4 3 3" xfId="50182" xr:uid="{00000000-0005-0000-0000-000045C40000}"/>
    <cellStyle name="Percent 9 2 3 2 4 3 4" xfId="50183" xr:uid="{00000000-0005-0000-0000-000046C40000}"/>
    <cellStyle name="Percent 9 2 3 2 4 4" xfId="50184" xr:uid="{00000000-0005-0000-0000-000047C40000}"/>
    <cellStyle name="Percent 9 2 3 2 4 5" xfId="50185" xr:uid="{00000000-0005-0000-0000-000048C40000}"/>
    <cellStyle name="Percent 9 2 3 2 4 6" xfId="50186" xr:uid="{00000000-0005-0000-0000-000049C40000}"/>
    <cellStyle name="Percent 9 2 3 2 5" xfId="50187" xr:uid="{00000000-0005-0000-0000-00004AC40000}"/>
    <cellStyle name="Percent 9 2 3 2 5 2" xfId="50188" xr:uid="{00000000-0005-0000-0000-00004BC40000}"/>
    <cellStyle name="Percent 9 2 3 2 5 2 2" xfId="50189" xr:uid="{00000000-0005-0000-0000-00004CC40000}"/>
    <cellStyle name="Percent 9 2 3 2 5 2 3" xfId="50190" xr:uid="{00000000-0005-0000-0000-00004DC40000}"/>
    <cellStyle name="Percent 9 2 3 2 5 2 4" xfId="50191" xr:uid="{00000000-0005-0000-0000-00004EC40000}"/>
    <cellStyle name="Percent 9 2 3 2 5 3" xfId="50192" xr:uid="{00000000-0005-0000-0000-00004FC40000}"/>
    <cellStyle name="Percent 9 2 3 2 5 3 2" xfId="50193" xr:uid="{00000000-0005-0000-0000-000050C40000}"/>
    <cellStyle name="Percent 9 2 3 2 5 3 3" xfId="50194" xr:uid="{00000000-0005-0000-0000-000051C40000}"/>
    <cellStyle name="Percent 9 2 3 2 5 3 4" xfId="50195" xr:uid="{00000000-0005-0000-0000-000052C40000}"/>
    <cellStyle name="Percent 9 2 3 2 5 4" xfId="50196" xr:uid="{00000000-0005-0000-0000-000053C40000}"/>
    <cellStyle name="Percent 9 2 3 2 5 5" xfId="50197" xr:uid="{00000000-0005-0000-0000-000054C40000}"/>
    <cellStyle name="Percent 9 2 3 2 5 6" xfId="50198" xr:uid="{00000000-0005-0000-0000-000055C40000}"/>
    <cellStyle name="Percent 9 2 3 2 6" xfId="50199" xr:uid="{00000000-0005-0000-0000-000056C40000}"/>
    <cellStyle name="Percent 9 2 3 2 6 2" xfId="50200" xr:uid="{00000000-0005-0000-0000-000057C40000}"/>
    <cellStyle name="Percent 9 2 3 2 6 3" xfId="50201" xr:uid="{00000000-0005-0000-0000-000058C40000}"/>
    <cellStyle name="Percent 9 2 3 2 6 4" xfId="50202" xr:uid="{00000000-0005-0000-0000-000059C40000}"/>
    <cellStyle name="Percent 9 2 3 2 7" xfId="50203" xr:uid="{00000000-0005-0000-0000-00005AC40000}"/>
    <cellStyle name="Percent 9 2 3 2 7 2" xfId="50204" xr:uid="{00000000-0005-0000-0000-00005BC40000}"/>
    <cellStyle name="Percent 9 2 3 2 7 3" xfId="50205" xr:uid="{00000000-0005-0000-0000-00005CC40000}"/>
    <cellStyle name="Percent 9 2 3 2 7 4" xfId="50206" xr:uid="{00000000-0005-0000-0000-00005DC40000}"/>
    <cellStyle name="Percent 9 2 3 2 8" xfId="50207" xr:uid="{00000000-0005-0000-0000-00005EC40000}"/>
    <cellStyle name="Percent 9 2 3 2 9" xfId="50208" xr:uid="{00000000-0005-0000-0000-00005FC40000}"/>
    <cellStyle name="Percent 9 2 3 3" xfId="50209" xr:uid="{00000000-0005-0000-0000-000060C40000}"/>
    <cellStyle name="Percent 9 2 3 3 2" xfId="50210" xr:uid="{00000000-0005-0000-0000-000061C40000}"/>
    <cellStyle name="Percent 9 2 3 3 2 2" xfId="50211" xr:uid="{00000000-0005-0000-0000-000062C40000}"/>
    <cellStyle name="Percent 9 2 3 3 2 2 2" xfId="50212" xr:uid="{00000000-0005-0000-0000-000063C40000}"/>
    <cellStyle name="Percent 9 2 3 3 2 2 3" xfId="50213" xr:uid="{00000000-0005-0000-0000-000064C40000}"/>
    <cellStyle name="Percent 9 2 3 3 2 2 4" xfId="50214" xr:uid="{00000000-0005-0000-0000-000065C40000}"/>
    <cellStyle name="Percent 9 2 3 3 2 3" xfId="50215" xr:uid="{00000000-0005-0000-0000-000066C40000}"/>
    <cellStyle name="Percent 9 2 3 3 2 3 2" xfId="50216" xr:uid="{00000000-0005-0000-0000-000067C40000}"/>
    <cellStyle name="Percent 9 2 3 3 2 3 3" xfId="50217" xr:uid="{00000000-0005-0000-0000-000068C40000}"/>
    <cellStyle name="Percent 9 2 3 3 2 3 4" xfId="50218" xr:uid="{00000000-0005-0000-0000-000069C40000}"/>
    <cellStyle name="Percent 9 2 3 3 2 4" xfId="50219" xr:uid="{00000000-0005-0000-0000-00006AC40000}"/>
    <cellStyle name="Percent 9 2 3 3 2 5" xfId="50220" xr:uid="{00000000-0005-0000-0000-00006BC40000}"/>
    <cellStyle name="Percent 9 2 3 3 2 6" xfId="50221" xr:uid="{00000000-0005-0000-0000-00006CC40000}"/>
    <cellStyle name="Percent 9 2 3 3 3" xfId="50222" xr:uid="{00000000-0005-0000-0000-00006DC40000}"/>
    <cellStyle name="Percent 9 2 3 3 3 2" xfId="50223" xr:uid="{00000000-0005-0000-0000-00006EC40000}"/>
    <cellStyle name="Percent 9 2 3 3 3 2 2" xfId="50224" xr:uid="{00000000-0005-0000-0000-00006FC40000}"/>
    <cellStyle name="Percent 9 2 3 3 3 2 3" xfId="50225" xr:uid="{00000000-0005-0000-0000-000070C40000}"/>
    <cellStyle name="Percent 9 2 3 3 3 2 4" xfId="50226" xr:uid="{00000000-0005-0000-0000-000071C40000}"/>
    <cellStyle name="Percent 9 2 3 3 3 3" xfId="50227" xr:uid="{00000000-0005-0000-0000-000072C40000}"/>
    <cellStyle name="Percent 9 2 3 3 3 3 2" xfId="50228" xr:uid="{00000000-0005-0000-0000-000073C40000}"/>
    <cellStyle name="Percent 9 2 3 3 3 3 3" xfId="50229" xr:uid="{00000000-0005-0000-0000-000074C40000}"/>
    <cellStyle name="Percent 9 2 3 3 3 3 4" xfId="50230" xr:uid="{00000000-0005-0000-0000-000075C40000}"/>
    <cellStyle name="Percent 9 2 3 3 3 4" xfId="50231" xr:uid="{00000000-0005-0000-0000-000076C40000}"/>
    <cellStyle name="Percent 9 2 3 3 3 5" xfId="50232" xr:uid="{00000000-0005-0000-0000-000077C40000}"/>
    <cellStyle name="Percent 9 2 3 3 3 6" xfId="50233" xr:uid="{00000000-0005-0000-0000-000078C40000}"/>
    <cellStyle name="Percent 9 2 3 3 4" xfId="50234" xr:uid="{00000000-0005-0000-0000-000079C40000}"/>
    <cellStyle name="Percent 9 2 3 3 4 2" xfId="50235" xr:uid="{00000000-0005-0000-0000-00007AC40000}"/>
    <cellStyle name="Percent 9 2 3 3 4 3" xfId="50236" xr:uid="{00000000-0005-0000-0000-00007BC40000}"/>
    <cellStyle name="Percent 9 2 3 3 4 4" xfId="50237" xr:uid="{00000000-0005-0000-0000-00007CC40000}"/>
    <cellStyle name="Percent 9 2 3 3 5" xfId="50238" xr:uid="{00000000-0005-0000-0000-00007DC40000}"/>
    <cellStyle name="Percent 9 2 3 3 5 2" xfId="50239" xr:uid="{00000000-0005-0000-0000-00007EC40000}"/>
    <cellStyle name="Percent 9 2 3 3 5 3" xfId="50240" xr:uid="{00000000-0005-0000-0000-00007FC40000}"/>
    <cellStyle name="Percent 9 2 3 3 5 4" xfId="50241" xr:uid="{00000000-0005-0000-0000-000080C40000}"/>
    <cellStyle name="Percent 9 2 3 3 6" xfId="50242" xr:uid="{00000000-0005-0000-0000-000081C40000}"/>
    <cellStyle name="Percent 9 2 3 3 7" xfId="50243" xr:uid="{00000000-0005-0000-0000-000082C40000}"/>
    <cellStyle name="Percent 9 2 3 3 8" xfId="50244" xr:uid="{00000000-0005-0000-0000-000083C40000}"/>
    <cellStyle name="Percent 9 2 3 4" xfId="50245" xr:uid="{00000000-0005-0000-0000-000084C40000}"/>
    <cellStyle name="Percent 9 2 3 4 2" xfId="50246" xr:uid="{00000000-0005-0000-0000-000085C40000}"/>
    <cellStyle name="Percent 9 2 3 4 2 2" xfId="50247" xr:uid="{00000000-0005-0000-0000-000086C40000}"/>
    <cellStyle name="Percent 9 2 3 4 2 2 2" xfId="50248" xr:uid="{00000000-0005-0000-0000-000087C40000}"/>
    <cellStyle name="Percent 9 2 3 4 2 2 3" xfId="50249" xr:uid="{00000000-0005-0000-0000-000088C40000}"/>
    <cellStyle name="Percent 9 2 3 4 2 2 4" xfId="50250" xr:uid="{00000000-0005-0000-0000-000089C40000}"/>
    <cellStyle name="Percent 9 2 3 4 2 3" xfId="50251" xr:uid="{00000000-0005-0000-0000-00008AC40000}"/>
    <cellStyle name="Percent 9 2 3 4 2 3 2" xfId="50252" xr:uid="{00000000-0005-0000-0000-00008BC40000}"/>
    <cellStyle name="Percent 9 2 3 4 2 3 3" xfId="50253" xr:uid="{00000000-0005-0000-0000-00008CC40000}"/>
    <cellStyle name="Percent 9 2 3 4 2 3 4" xfId="50254" xr:uid="{00000000-0005-0000-0000-00008DC40000}"/>
    <cellStyle name="Percent 9 2 3 4 2 4" xfId="50255" xr:uid="{00000000-0005-0000-0000-00008EC40000}"/>
    <cellStyle name="Percent 9 2 3 4 2 5" xfId="50256" xr:uid="{00000000-0005-0000-0000-00008FC40000}"/>
    <cellStyle name="Percent 9 2 3 4 2 6" xfId="50257" xr:uid="{00000000-0005-0000-0000-000090C40000}"/>
    <cellStyle name="Percent 9 2 3 4 3" xfId="50258" xr:uid="{00000000-0005-0000-0000-000091C40000}"/>
    <cellStyle name="Percent 9 2 3 4 3 2" xfId="50259" xr:uid="{00000000-0005-0000-0000-000092C40000}"/>
    <cellStyle name="Percent 9 2 3 4 3 2 2" xfId="50260" xr:uid="{00000000-0005-0000-0000-000093C40000}"/>
    <cellStyle name="Percent 9 2 3 4 3 2 3" xfId="50261" xr:uid="{00000000-0005-0000-0000-000094C40000}"/>
    <cellStyle name="Percent 9 2 3 4 3 2 4" xfId="50262" xr:uid="{00000000-0005-0000-0000-000095C40000}"/>
    <cellStyle name="Percent 9 2 3 4 3 3" xfId="50263" xr:uid="{00000000-0005-0000-0000-000096C40000}"/>
    <cellStyle name="Percent 9 2 3 4 3 3 2" xfId="50264" xr:uid="{00000000-0005-0000-0000-000097C40000}"/>
    <cellStyle name="Percent 9 2 3 4 3 3 3" xfId="50265" xr:uid="{00000000-0005-0000-0000-000098C40000}"/>
    <cellStyle name="Percent 9 2 3 4 3 3 4" xfId="50266" xr:uid="{00000000-0005-0000-0000-000099C40000}"/>
    <cellStyle name="Percent 9 2 3 4 3 4" xfId="50267" xr:uid="{00000000-0005-0000-0000-00009AC40000}"/>
    <cellStyle name="Percent 9 2 3 4 3 5" xfId="50268" xr:uid="{00000000-0005-0000-0000-00009BC40000}"/>
    <cellStyle name="Percent 9 2 3 4 3 6" xfId="50269" xr:uid="{00000000-0005-0000-0000-00009CC40000}"/>
    <cellStyle name="Percent 9 2 3 4 4" xfId="50270" xr:uid="{00000000-0005-0000-0000-00009DC40000}"/>
    <cellStyle name="Percent 9 2 3 4 4 2" xfId="50271" xr:uid="{00000000-0005-0000-0000-00009EC40000}"/>
    <cellStyle name="Percent 9 2 3 4 4 3" xfId="50272" xr:uid="{00000000-0005-0000-0000-00009FC40000}"/>
    <cellStyle name="Percent 9 2 3 4 4 4" xfId="50273" xr:uid="{00000000-0005-0000-0000-0000A0C40000}"/>
    <cellStyle name="Percent 9 2 3 4 5" xfId="50274" xr:uid="{00000000-0005-0000-0000-0000A1C40000}"/>
    <cellStyle name="Percent 9 2 3 4 5 2" xfId="50275" xr:uid="{00000000-0005-0000-0000-0000A2C40000}"/>
    <cellStyle name="Percent 9 2 3 4 5 3" xfId="50276" xr:uid="{00000000-0005-0000-0000-0000A3C40000}"/>
    <cellStyle name="Percent 9 2 3 4 5 4" xfId="50277" xr:uid="{00000000-0005-0000-0000-0000A4C40000}"/>
    <cellStyle name="Percent 9 2 3 4 6" xfId="50278" xr:uid="{00000000-0005-0000-0000-0000A5C40000}"/>
    <cellStyle name="Percent 9 2 3 4 7" xfId="50279" xr:uid="{00000000-0005-0000-0000-0000A6C40000}"/>
    <cellStyle name="Percent 9 2 3 4 8" xfId="50280" xr:uid="{00000000-0005-0000-0000-0000A7C40000}"/>
    <cellStyle name="Percent 9 2 3 5" xfId="50281" xr:uid="{00000000-0005-0000-0000-0000A8C40000}"/>
    <cellStyle name="Percent 9 2 3 5 2" xfId="50282" xr:uid="{00000000-0005-0000-0000-0000A9C40000}"/>
    <cellStyle name="Percent 9 2 3 5 2 2" xfId="50283" xr:uid="{00000000-0005-0000-0000-0000AAC40000}"/>
    <cellStyle name="Percent 9 2 3 5 2 2 2" xfId="50284" xr:uid="{00000000-0005-0000-0000-0000ABC40000}"/>
    <cellStyle name="Percent 9 2 3 5 2 2 3" xfId="50285" xr:uid="{00000000-0005-0000-0000-0000ACC40000}"/>
    <cellStyle name="Percent 9 2 3 5 2 2 4" xfId="50286" xr:uid="{00000000-0005-0000-0000-0000ADC40000}"/>
    <cellStyle name="Percent 9 2 3 5 2 3" xfId="50287" xr:uid="{00000000-0005-0000-0000-0000AEC40000}"/>
    <cellStyle name="Percent 9 2 3 5 2 3 2" xfId="50288" xr:uid="{00000000-0005-0000-0000-0000AFC40000}"/>
    <cellStyle name="Percent 9 2 3 5 2 3 3" xfId="50289" xr:uid="{00000000-0005-0000-0000-0000B0C40000}"/>
    <cellStyle name="Percent 9 2 3 5 2 3 4" xfId="50290" xr:uid="{00000000-0005-0000-0000-0000B1C40000}"/>
    <cellStyle name="Percent 9 2 3 5 2 4" xfId="50291" xr:uid="{00000000-0005-0000-0000-0000B2C40000}"/>
    <cellStyle name="Percent 9 2 3 5 2 5" xfId="50292" xr:uid="{00000000-0005-0000-0000-0000B3C40000}"/>
    <cellStyle name="Percent 9 2 3 5 2 6" xfId="50293" xr:uid="{00000000-0005-0000-0000-0000B4C40000}"/>
    <cellStyle name="Percent 9 2 3 5 3" xfId="50294" xr:uid="{00000000-0005-0000-0000-0000B5C40000}"/>
    <cellStyle name="Percent 9 2 3 5 3 2" xfId="50295" xr:uid="{00000000-0005-0000-0000-0000B6C40000}"/>
    <cellStyle name="Percent 9 2 3 5 3 2 2" xfId="50296" xr:uid="{00000000-0005-0000-0000-0000B7C40000}"/>
    <cellStyle name="Percent 9 2 3 5 3 2 3" xfId="50297" xr:uid="{00000000-0005-0000-0000-0000B8C40000}"/>
    <cellStyle name="Percent 9 2 3 5 3 2 4" xfId="50298" xr:uid="{00000000-0005-0000-0000-0000B9C40000}"/>
    <cellStyle name="Percent 9 2 3 5 3 3" xfId="50299" xr:uid="{00000000-0005-0000-0000-0000BAC40000}"/>
    <cellStyle name="Percent 9 2 3 5 3 3 2" xfId="50300" xr:uid="{00000000-0005-0000-0000-0000BBC40000}"/>
    <cellStyle name="Percent 9 2 3 5 3 3 3" xfId="50301" xr:uid="{00000000-0005-0000-0000-0000BCC40000}"/>
    <cellStyle name="Percent 9 2 3 5 3 3 4" xfId="50302" xr:uid="{00000000-0005-0000-0000-0000BDC40000}"/>
    <cellStyle name="Percent 9 2 3 5 3 4" xfId="50303" xr:uid="{00000000-0005-0000-0000-0000BEC40000}"/>
    <cellStyle name="Percent 9 2 3 5 3 5" xfId="50304" xr:uid="{00000000-0005-0000-0000-0000BFC40000}"/>
    <cellStyle name="Percent 9 2 3 5 3 6" xfId="50305" xr:uid="{00000000-0005-0000-0000-0000C0C40000}"/>
    <cellStyle name="Percent 9 2 3 5 4" xfId="50306" xr:uid="{00000000-0005-0000-0000-0000C1C40000}"/>
    <cellStyle name="Percent 9 2 3 5 4 2" xfId="50307" xr:uid="{00000000-0005-0000-0000-0000C2C40000}"/>
    <cellStyle name="Percent 9 2 3 5 4 3" xfId="50308" xr:uid="{00000000-0005-0000-0000-0000C3C40000}"/>
    <cellStyle name="Percent 9 2 3 5 4 4" xfId="50309" xr:uid="{00000000-0005-0000-0000-0000C4C40000}"/>
    <cellStyle name="Percent 9 2 3 5 5" xfId="50310" xr:uid="{00000000-0005-0000-0000-0000C5C40000}"/>
    <cellStyle name="Percent 9 2 3 5 5 2" xfId="50311" xr:uid="{00000000-0005-0000-0000-0000C6C40000}"/>
    <cellStyle name="Percent 9 2 3 5 5 3" xfId="50312" xr:uid="{00000000-0005-0000-0000-0000C7C40000}"/>
    <cellStyle name="Percent 9 2 3 5 5 4" xfId="50313" xr:uid="{00000000-0005-0000-0000-0000C8C40000}"/>
    <cellStyle name="Percent 9 2 3 5 6" xfId="50314" xr:uid="{00000000-0005-0000-0000-0000C9C40000}"/>
    <cellStyle name="Percent 9 2 3 5 7" xfId="50315" xr:uid="{00000000-0005-0000-0000-0000CAC40000}"/>
    <cellStyle name="Percent 9 2 3 5 8" xfId="50316" xr:uid="{00000000-0005-0000-0000-0000CBC40000}"/>
    <cellStyle name="Percent 9 2 3 6" xfId="50317" xr:uid="{00000000-0005-0000-0000-0000CCC40000}"/>
    <cellStyle name="Percent 9 2 3 6 2" xfId="50318" xr:uid="{00000000-0005-0000-0000-0000CDC40000}"/>
    <cellStyle name="Percent 9 2 3 6 2 2" xfId="50319" xr:uid="{00000000-0005-0000-0000-0000CEC40000}"/>
    <cellStyle name="Percent 9 2 3 6 2 3" xfId="50320" xr:uid="{00000000-0005-0000-0000-0000CFC40000}"/>
    <cellStyle name="Percent 9 2 3 6 2 4" xfId="50321" xr:uid="{00000000-0005-0000-0000-0000D0C40000}"/>
    <cellStyle name="Percent 9 2 3 6 3" xfId="50322" xr:uid="{00000000-0005-0000-0000-0000D1C40000}"/>
    <cellStyle name="Percent 9 2 3 6 3 2" xfId="50323" xr:uid="{00000000-0005-0000-0000-0000D2C40000}"/>
    <cellStyle name="Percent 9 2 3 6 3 3" xfId="50324" xr:uid="{00000000-0005-0000-0000-0000D3C40000}"/>
    <cellStyle name="Percent 9 2 3 6 3 4" xfId="50325" xr:uid="{00000000-0005-0000-0000-0000D4C40000}"/>
    <cellStyle name="Percent 9 2 3 6 4" xfId="50326" xr:uid="{00000000-0005-0000-0000-0000D5C40000}"/>
    <cellStyle name="Percent 9 2 3 6 5" xfId="50327" xr:uid="{00000000-0005-0000-0000-0000D6C40000}"/>
    <cellStyle name="Percent 9 2 3 6 6" xfId="50328" xr:uid="{00000000-0005-0000-0000-0000D7C40000}"/>
    <cellStyle name="Percent 9 2 3 7" xfId="50329" xr:uid="{00000000-0005-0000-0000-0000D8C40000}"/>
    <cellStyle name="Percent 9 2 3 7 2" xfId="50330" xr:uid="{00000000-0005-0000-0000-0000D9C40000}"/>
    <cellStyle name="Percent 9 2 3 7 2 2" xfId="50331" xr:uid="{00000000-0005-0000-0000-0000DAC40000}"/>
    <cellStyle name="Percent 9 2 3 7 2 3" xfId="50332" xr:uid="{00000000-0005-0000-0000-0000DBC40000}"/>
    <cellStyle name="Percent 9 2 3 7 2 4" xfId="50333" xr:uid="{00000000-0005-0000-0000-0000DCC40000}"/>
    <cellStyle name="Percent 9 2 3 7 3" xfId="50334" xr:uid="{00000000-0005-0000-0000-0000DDC40000}"/>
    <cellStyle name="Percent 9 2 3 7 3 2" xfId="50335" xr:uid="{00000000-0005-0000-0000-0000DEC40000}"/>
    <cellStyle name="Percent 9 2 3 7 3 3" xfId="50336" xr:uid="{00000000-0005-0000-0000-0000DFC40000}"/>
    <cellStyle name="Percent 9 2 3 7 3 4" xfId="50337" xr:uid="{00000000-0005-0000-0000-0000E0C40000}"/>
    <cellStyle name="Percent 9 2 3 7 4" xfId="50338" xr:uid="{00000000-0005-0000-0000-0000E1C40000}"/>
    <cellStyle name="Percent 9 2 3 7 5" xfId="50339" xr:uid="{00000000-0005-0000-0000-0000E2C40000}"/>
    <cellStyle name="Percent 9 2 3 7 6" xfId="50340" xr:uid="{00000000-0005-0000-0000-0000E3C40000}"/>
    <cellStyle name="Percent 9 2 3 8" xfId="50341" xr:uid="{00000000-0005-0000-0000-0000E4C40000}"/>
    <cellStyle name="Percent 9 2 3 8 2" xfId="50342" xr:uid="{00000000-0005-0000-0000-0000E5C40000}"/>
    <cellStyle name="Percent 9 2 3 8 3" xfId="50343" xr:uid="{00000000-0005-0000-0000-0000E6C40000}"/>
    <cellStyle name="Percent 9 2 3 8 4" xfId="50344" xr:uid="{00000000-0005-0000-0000-0000E7C40000}"/>
    <cellStyle name="Percent 9 2 3 9" xfId="50345" xr:uid="{00000000-0005-0000-0000-0000E8C40000}"/>
    <cellStyle name="Percent 9 2 3 9 2" xfId="50346" xr:uid="{00000000-0005-0000-0000-0000E9C40000}"/>
    <cellStyle name="Percent 9 2 3 9 3" xfId="50347" xr:uid="{00000000-0005-0000-0000-0000EAC40000}"/>
    <cellStyle name="Percent 9 2 3 9 4" xfId="50348" xr:uid="{00000000-0005-0000-0000-0000EBC40000}"/>
    <cellStyle name="Percent 9 2 4" xfId="50349" xr:uid="{00000000-0005-0000-0000-0000ECC40000}"/>
    <cellStyle name="Percent 9 2 4 10" xfId="50350" xr:uid="{00000000-0005-0000-0000-0000EDC40000}"/>
    <cellStyle name="Percent 9 2 4 2" xfId="50351" xr:uid="{00000000-0005-0000-0000-0000EEC40000}"/>
    <cellStyle name="Percent 9 2 4 2 2" xfId="50352" xr:uid="{00000000-0005-0000-0000-0000EFC40000}"/>
    <cellStyle name="Percent 9 2 4 2 2 2" xfId="50353" xr:uid="{00000000-0005-0000-0000-0000F0C40000}"/>
    <cellStyle name="Percent 9 2 4 2 2 2 2" xfId="50354" xr:uid="{00000000-0005-0000-0000-0000F1C40000}"/>
    <cellStyle name="Percent 9 2 4 2 2 2 3" xfId="50355" xr:uid="{00000000-0005-0000-0000-0000F2C40000}"/>
    <cellStyle name="Percent 9 2 4 2 2 2 4" xfId="50356" xr:uid="{00000000-0005-0000-0000-0000F3C40000}"/>
    <cellStyle name="Percent 9 2 4 2 2 3" xfId="50357" xr:uid="{00000000-0005-0000-0000-0000F4C40000}"/>
    <cellStyle name="Percent 9 2 4 2 2 3 2" xfId="50358" xr:uid="{00000000-0005-0000-0000-0000F5C40000}"/>
    <cellStyle name="Percent 9 2 4 2 2 3 3" xfId="50359" xr:uid="{00000000-0005-0000-0000-0000F6C40000}"/>
    <cellStyle name="Percent 9 2 4 2 2 3 4" xfId="50360" xr:uid="{00000000-0005-0000-0000-0000F7C40000}"/>
    <cellStyle name="Percent 9 2 4 2 2 4" xfId="50361" xr:uid="{00000000-0005-0000-0000-0000F8C40000}"/>
    <cellStyle name="Percent 9 2 4 2 2 5" xfId="50362" xr:uid="{00000000-0005-0000-0000-0000F9C40000}"/>
    <cellStyle name="Percent 9 2 4 2 2 6" xfId="50363" xr:uid="{00000000-0005-0000-0000-0000FAC40000}"/>
    <cellStyle name="Percent 9 2 4 2 3" xfId="50364" xr:uid="{00000000-0005-0000-0000-0000FBC40000}"/>
    <cellStyle name="Percent 9 2 4 2 3 2" xfId="50365" xr:uid="{00000000-0005-0000-0000-0000FCC40000}"/>
    <cellStyle name="Percent 9 2 4 2 3 2 2" xfId="50366" xr:uid="{00000000-0005-0000-0000-0000FDC40000}"/>
    <cellStyle name="Percent 9 2 4 2 3 2 3" xfId="50367" xr:uid="{00000000-0005-0000-0000-0000FEC40000}"/>
    <cellStyle name="Percent 9 2 4 2 3 2 4" xfId="50368" xr:uid="{00000000-0005-0000-0000-0000FFC40000}"/>
    <cellStyle name="Percent 9 2 4 2 3 3" xfId="50369" xr:uid="{00000000-0005-0000-0000-000000C50000}"/>
    <cellStyle name="Percent 9 2 4 2 3 3 2" xfId="50370" xr:uid="{00000000-0005-0000-0000-000001C50000}"/>
    <cellStyle name="Percent 9 2 4 2 3 3 3" xfId="50371" xr:uid="{00000000-0005-0000-0000-000002C50000}"/>
    <cellStyle name="Percent 9 2 4 2 3 3 4" xfId="50372" xr:uid="{00000000-0005-0000-0000-000003C50000}"/>
    <cellStyle name="Percent 9 2 4 2 3 4" xfId="50373" xr:uid="{00000000-0005-0000-0000-000004C50000}"/>
    <cellStyle name="Percent 9 2 4 2 3 5" xfId="50374" xr:uid="{00000000-0005-0000-0000-000005C50000}"/>
    <cellStyle name="Percent 9 2 4 2 3 6" xfId="50375" xr:uid="{00000000-0005-0000-0000-000006C50000}"/>
    <cellStyle name="Percent 9 2 4 2 4" xfId="50376" xr:uid="{00000000-0005-0000-0000-000007C50000}"/>
    <cellStyle name="Percent 9 2 4 2 4 2" xfId="50377" xr:uid="{00000000-0005-0000-0000-000008C50000}"/>
    <cellStyle name="Percent 9 2 4 2 4 3" xfId="50378" xr:uid="{00000000-0005-0000-0000-000009C50000}"/>
    <cellStyle name="Percent 9 2 4 2 4 4" xfId="50379" xr:uid="{00000000-0005-0000-0000-00000AC50000}"/>
    <cellStyle name="Percent 9 2 4 2 5" xfId="50380" xr:uid="{00000000-0005-0000-0000-00000BC50000}"/>
    <cellStyle name="Percent 9 2 4 2 5 2" xfId="50381" xr:uid="{00000000-0005-0000-0000-00000CC50000}"/>
    <cellStyle name="Percent 9 2 4 2 5 3" xfId="50382" xr:uid="{00000000-0005-0000-0000-00000DC50000}"/>
    <cellStyle name="Percent 9 2 4 2 5 4" xfId="50383" xr:uid="{00000000-0005-0000-0000-00000EC50000}"/>
    <cellStyle name="Percent 9 2 4 2 6" xfId="50384" xr:uid="{00000000-0005-0000-0000-00000FC50000}"/>
    <cellStyle name="Percent 9 2 4 2 7" xfId="50385" xr:uid="{00000000-0005-0000-0000-000010C50000}"/>
    <cellStyle name="Percent 9 2 4 2 8" xfId="50386" xr:uid="{00000000-0005-0000-0000-000011C50000}"/>
    <cellStyle name="Percent 9 2 4 3" xfId="50387" xr:uid="{00000000-0005-0000-0000-000012C50000}"/>
    <cellStyle name="Percent 9 2 4 3 2" xfId="50388" xr:uid="{00000000-0005-0000-0000-000013C50000}"/>
    <cellStyle name="Percent 9 2 4 3 2 2" xfId="50389" xr:uid="{00000000-0005-0000-0000-000014C50000}"/>
    <cellStyle name="Percent 9 2 4 3 2 2 2" xfId="50390" xr:uid="{00000000-0005-0000-0000-000015C50000}"/>
    <cellStyle name="Percent 9 2 4 3 2 2 3" xfId="50391" xr:uid="{00000000-0005-0000-0000-000016C50000}"/>
    <cellStyle name="Percent 9 2 4 3 2 2 4" xfId="50392" xr:uid="{00000000-0005-0000-0000-000017C50000}"/>
    <cellStyle name="Percent 9 2 4 3 2 3" xfId="50393" xr:uid="{00000000-0005-0000-0000-000018C50000}"/>
    <cellStyle name="Percent 9 2 4 3 2 3 2" xfId="50394" xr:uid="{00000000-0005-0000-0000-000019C50000}"/>
    <cellStyle name="Percent 9 2 4 3 2 3 3" xfId="50395" xr:uid="{00000000-0005-0000-0000-00001AC50000}"/>
    <cellStyle name="Percent 9 2 4 3 2 3 4" xfId="50396" xr:uid="{00000000-0005-0000-0000-00001BC50000}"/>
    <cellStyle name="Percent 9 2 4 3 2 4" xfId="50397" xr:uid="{00000000-0005-0000-0000-00001CC50000}"/>
    <cellStyle name="Percent 9 2 4 3 2 5" xfId="50398" xr:uid="{00000000-0005-0000-0000-00001DC50000}"/>
    <cellStyle name="Percent 9 2 4 3 2 6" xfId="50399" xr:uid="{00000000-0005-0000-0000-00001EC50000}"/>
    <cellStyle name="Percent 9 2 4 3 3" xfId="50400" xr:uid="{00000000-0005-0000-0000-00001FC50000}"/>
    <cellStyle name="Percent 9 2 4 3 3 2" xfId="50401" xr:uid="{00000000-0005-0000-0000-000020C50000}"/>
    <cellStyle name="Percent 9 2 4 3 3 2 2" xfId="50402" xr:uid="{00000000-0005-0000-0000-000021C50000}"/>
    <cellStyle name="Percent 9 2 4 3 3 2 3" xfId="50403" xr:uid="{00000000-0005-0000-0000-000022C50000}"/>
    <cellStyle name="Percent 9 2 4 3 3 2 4" xfId="50404" xr:uid="{00000000-0005-0000-0000-000023C50000}"/>
    <cellStyle name="Percent 9 2 4 3 3 3" xfId="50405" xr:uid="{00000000-0005-0000-0000-000024C50000}"/>
    <cellStyle name="Percent 9 2 4 3 3 3 2" xfId="50406" xr:uid="{00000000-0005-0000-0000-000025C50000}"/>
    <cellStyle name="Percent 9 2 4 3 3 3 3" xfId="50407" xr:uid="{00000000-0005-0000-0000-000026C50000}"/>
    <cellStyle name="Percent 9 2 4 3 3 3 4" xfId="50408" xr:uid="{00000000-0005-0000-0000-000027C50000}"/>
    <cellStyle name="Percent 9 2 4 3 3 4" xfId="50409" xr:uid="{00000000-0005-0000-0000-000028C50000}"/>
    <cellStyle name="Percent 9 2 4 3 3 5" xfId="50410" xr:uid="{00000000-0005-0000-0000-000029C50000}"/>
    <cellStyle name="Percent 9 2 4 3 3 6" xfId="50411" xr:uid="{00000000-0005-0000-0000-00002AC50000}"/>
    <cellStyle name="Percent 9 2 4 3 4" xfId="50412" xr:uid="{00000000-0005-0000-0000-00002BC50000}"/>
    <cellStyle name="Percent 9 2 4 3 4 2" xfId="50413" xr:uid="{00000000-0005-0000-0000-00002CC50000}"/>
    <cellStyle name="Percent 9 2 4 3 4 3" xfId="50414" xr:uid="{00000000-0005-0000-0000-00002DC50000}"/>
    <cellStyle name="Percent 9 2 4 3 4 4" xfId="50415" xr:uid="{00000000-0005-0000-0000-00002EC50000}"/>
    <cellStyle name="Percent 9 2 4 3 5" xfId="50416" xr:uid="{00000000-0005-0000-0000-00002FC50000}"/>
    <cellStyle name="Percent 9 2 4 3 5 2" xfId="50417" xr:uid="{00000000-0005-0000-0000-000030C50000}"/>
    <cellStyle name="Percent 9 2 4 3 5 3" xfId="50418" xr:uid="{00000000-0005-0000-0000-000031C50000}"/>
    <cellStyle name="Percent 9 2 4 3 5 4" xfId="50419" xr:uid="{00000000-0005-0000-0000-000032C50000}"/>
    <cellStyle name="Percent 9 2 4 3 6" xfId="50420" xr:uid="{00000000-0005-0000-0000-000033C50000}"/>
    <cellStyle name="Percent 9 2 4 3 7" xfId="50421" xr:uid="{00000000-0005-0000-0000-000034C50000}"/>
    <cellStyle name="Percent 9 2 4 3 8" xfId="50422" xr:uid="{00000000-0005-0000-0000-000035C50000}"/>
    <cellStyle name="Percent 9 2 4 4" xfId="50423" xr:uid="{00000000-0005-0000-0000-000036C50000}"/>
    <cellStyle name="Percent 9 2 4 4 2" xfId="50424" xr:uid="{00000000-0005-0000-0000-000037C50000}"/>
    <cellStyle name="Percent 9 2 4 4 2 2" xfId="50425" xr:uid="{00000000-0005-0000-0000-000038C50000}"/>
    <cellStyle name="Percent 9 2 4 4 2 3" xfId="50426" xr:uid="{00000000-0005-0000-0000-000039C50000}"/>
    <cellStyle name="Percent 9 2 4 4 2 4" xfId="50427" xr:uid="{00000000-0005-0000-0000-00003AC50000}"/>
    <cellStyle name="Percent 9 2 4 4 3" xfId="50428" xr:uid="{00000000-0005-0000-0000-00003BC50000}"/>
    <cellStyle name="Percent 9 2 4 4 3 2" xfId="50429" xr:uid="{00000000-0005-0000-0000-00003CC50000}"/>
    <cellStyle name="Percent 9 2 4 4 3 3" xfId="50430" xr:uid="{00000000-0005-0000-0000-00003DC50000}"/>
    <cellStyle name="Percent 9 2 4 4 3 4" xfId="50431" xr:uid="{00000000-0005-0000-0000-00003EC50000}"/>
    <cellStyle name="Percent 9 2 4 4 4" xfId="50432" xr:uid="{00000000-0005-0000-0000-00003FC50000}"/>
    <cellStyle name="Percent 9 2 4 4 5" xfId="50433" xr:uid="{00000000-0005-0000-0000-000040C50000}"/>
    <cellStyle name="Percent 9 2 4 4 6" xfId="50434" xr:uid="{00000000-0005-0000-0000-000041C50000}"/>
    <cellStyle name="Percent 9 2 4 5" xfId="50435" xr:uid="{00000000-0005-0000-0000-000042C50000}"/>
    <cellStyle name="Percent 9 2 4 5 2" xfId="50436" xr:uid="{00000000-0005-0000-0000-000043C50000}"/>
    <cellStyle name="Percent 9 2 4 5 2 2" xfId="50437" xr:uid="{00000000-0005-0000-0000-000044C50000}"/>
    <cellStyle name="Percent 9 2 4 5 2 3" xfId="50438" xr:uid="{00000000-0005-0000-0000-000045C50000}"/>
    <cellStyle name="Percent 9 2 4 5 2 4" xfId="50439" xr:uid="{00000000-0005-0000-0000-000046C50000}"/>
    <cellStyle name="Percent 9 2 4 5 3" xfId="50440" xr:uid="{00000000-0005-0000-0000-000047C50000}"/>
    <cellStyle name="Percent 9 2 4 5 3 2" xfId="50441" xr:uid="{00000000-0005-0000-0000-000048C50000}"/>
    <cellStyle name="Percent 9 2 4 5 3 3" xfId="50442" xr:uid="{00000000-0005-0000-0000-000049C50000}"/>
    <cellStyle name="Percent 9 2 4 5 3 4" xfId="50443" xr:uid="{00000000-0005-0000-0000-00004AC50000}"/>
    <cellStyle name="Percent 9 2 4 5 4" xfId="50444" xr:uid="{00000000-0005-0000-0000-00004BC50000}"/>
    <cellStyle name="Percent 9 2 4 5 5" xfId="50445" xr:uid="{00000000-0005-0000-0000-00004CC50000}"/>
    <cellStyle name="Percent 9 2 4 5 6" xfId="50446" xr:uid="{00000000-0005-0000-0000-00004DC50000}"/>
    <cellStyle name="Percent 9 2 4 6" xfId="50447" xr:uid="{00000000-0005-0000-0000-00004EC50000}"/>
    <cellStyle name="Percent 9 2 4 6 2" xfId="50448" xr:uid="{00000000-0005-0000-0000-00004FC50000}"/>
    <cellStyle name="Percent 9 2 4 6 3" xfId="50449" xr:uid="{00000000-0005-0000-0000-000050C50000}"/>
    <cellStyle name="Percent 9 2 4 6 4" xfId="50450" xr:uid="{00000000-0005-0000-0000-000051C50000}"/>
    <cellStyle name="Percent 9 2 4 7" xfId="50451" xr:uid="{00000000-0005-0000-0000-000052C50000}"/>
    <cellStyle name="Percent 9 2 4 7 2" xfId="50452" xr:uid="{00000000-0005-0000-0000-000053C50000}"/>
    <cellStyle name="Percent 9 2 4 7 3" xfId="50453" xr:uid="{00000000-0005-0000-0000-000054C50000}"/>
    <cellStyle name="Percent 9 2 4 7 4" xfId="50454" xr:uid="{00000000-0005-0000-0000-000055C50000}"/>
    <cellStyle name="Percent 9 2 4 8" xfId="50455" xr:uid="{00000000-0005-0000-0000-000056C50000}"/>
    <cellStyle name="Percent 9 2 4 9" xfId="50456" xr:uid="{00000000-0005-0000-0000-000057C50000}"/>
    <cellStyle name="Percent 9 2 5" xfId="50457" xr:uid="{00000000-0005-0000-0000-000058C50000}"/>
    <cellStyle name="Percent 9 2 5 2" xfId="50458" xr:uid="{00000000-0005-0000-0000-000059C50000}"/>
    <cellStyle name="Percent 9 2 5 2 2" xfId="50459" xr:uid="{00000000-0005-0000-0000-00005AC50000}"/>
    <cellStyle name="Percent 9 2 5 2 2 2" xfId="50460" xr:uid="{00000000-0005-0000-0000-00005BC50000}"/>
    <cellStyle name="Percent 9 2 5 2 2 3" xfId="50461" xr:uid="{00000000-0005-0000-0000-00005CC50000}"/>
    <cellStyle name="Percent 9 2 5 2 2 4" xfId="50462" xr:uid="{00000000-0005-0000-0000-00005DC50000}"/>
    <cellStyle name="Percent 9 2 5 2 3" xfId="50463" xr:uid="{00000000-0005-0000-0000-00005EC50000}"/>
    <cellStyle name="Percent 9 2 5 2 3 2" xfId="50464" xr:uid="{00000000-0005-0000-0000-00005FC50000}"/>
    <cellStyle name="Percent 9 2 5 2 3 3" xfId="50465" xr:uid="{00000000-0005-0000-0000-000060C50000}"/>
    <cellStyle name="Percent 9 2 5 2 3 4" xfId="50466" xr:uid="{00000000-0005-0000-0000-000061C50000}"/>
    <cellStyle name="Percent 9 2 5 2 4" xfId="50467" xr:uid="{00000000-0005-0000-0000-000062C50000}"/>
    <cellStyle name="Percent 9 2 5 2 5" xfId="50468" xr:uid="{00000000-0005-0000-0000-000063C50000}"/>
    <cellStyle name="Percent 9 2 5 2 6" xfId="50469" xr:uid="{00000000-0005-0000-0000-000064C50000}"/>
    <cellStyle name="Percent 9 2 5 3" xfId="50470" xr:uid="{00000000-0005-0000-0000-000065C50000}"/>
    <cellStyle name="Percent 9 2 5 3 2" xfId="50471" xr:uid="{00000000-0005-0000-0000-000066C50000}"/>
    <cellStyle name="Percent 9 2 5 3 2 2" xfId="50472" xr:uid="{00000000-0005-0000-0000-000067C50000}"/>
    <cellStyle name="Percent 9 2 5 3 2 3" xfId="50473" xr:uid="{00000000-0005-0000-0000-000068C50000}"/>
    <cellStyle name="Percent 9 2 5 3 2 4" xfId="50474" xr:uid="{00000000-0005-0000-0000-000069C50000}"/>
    <cellStyle name="Percent 9 2 5 3 3" xfId="50475" xr:uid="{00000000-0005-0000-0000-00006AC50000}"/>
    <cellStyle name="Percent 9 2 5 3 3 2" xfId="50476" xr:uid="{00000000-0005-0000-0000-00006BC50000}"/>
    <cellStyle name="Percent 9 2 5 3 3 3" xfId="50477" xr:uid="{00000000-0005-0000-0000-00006CC50000}"/>
    <cellStyle name="Percent 9 2 5 3 3 4" xfId="50478" xr:uid="{00000000-0005-0000-0000-00006DC50000}"/>
    <cellStyle name="Percent 9 2 5 3 4" xfId="50479" xr:uid="{00000000-0005-0000-0000-00006EC50000}"/>
    <cellStyle name="Percent 9 2 5 3 5" xfId="50480" xr:uid="{00000000-0005-0000-0000-00006FC50000}"/>
    <cellStyle name="Percent 9 2 5 3 6" xfId="50481" xr:uid="{00000000-0005-0000-0000-000070C50000}"/>
    <cellStyle name="Percent 9 2 5 4" xfId="50482" xr:uid="{00000000-0005-0000-0000-000071C50000}"/>
    <cellStyle name="Percent 9 2 5 4 2" xfId="50483" xr:uid="{00000000-0005-0000-0000-000072C50000}"/>
    <cellStyle name="Percent 9 2 5 4 3" xfId="50484" xr:uid="{00000000-0005-0000-0000-000073C50000}"/>
    <cellStyle name="Percent 9 2 5 4 4" xfId="50485" xr:uid="{00000000-0005-0000-0000-000074C50000}"/>
    <cellStyle name="Percent 9 2 5 5" xfId="50486" xr:uid="{00000000-0005-0000-0000-000075C50000}"/>
    <cellStyle name="Percent 9 2 5 5 2" xfId="50487" xr:uid="{00000000-0005-0000-0000-000076C50000}"/>
    <cellStyle name="Percent 9 2 5 5 3" xfId="50488" xr:uid="{00000000-0005-0000-0000-000077C50000}"/>
    <cellStyle name="Percent 9 2 5 5 4" xfId="50489" xr:uid="{00000000-0005-0000-0000-000078C50000}"/>
    <cellStyle name="Percent 9 2 5 6" xfId="50490" xr:uid="{00000000-0005-0000-0000-000079C50000}"/>
    <cellStyle name="Percent 9 2 5 7" xfId="50491" xr:uid="{00000000-0005-0000-0000-00007AC50000}"/>
    <cellStyle name="Percent 9 2 5 8" xfId="50492" xr:uid="{00000000-0005-0000-0000-00007BC50000}"/>
    <cellStyle name="Percent 9 2 6" xfId="50493" xr:uid="{00000000-0005-0000-0000-00007CC50000}"/>
    <cellStyle name="Percent 9 2 6 2" xfId="50494" xr:uid="{00000000-0005-0000-0000-00007DC50000}"/>
    <cellStyle name="Percent 9 2 6 2 2" xfId="50495" xr:uid="{00000000-0005-0000-0000-00007EC50000}"/>
    <cellStyle name="Percent 9 2 6 2 2 2" xfId="50496" xr:uid="{00000000-0005-0000-0000-00007FC50000}"/>
    <cellStyle name="Percent 9 2 6 2 2 3" xfId="50497" xr:uid="{00000000-0005-0000-0000-000080C50000}"/>
    <cellStyle name="Percent 9 2 6 2 2 4" xfId="50498" xr:uid="{00000000-0005-0000-0000-000081C50000}"/>
    <cellStyle name="Percent 9 2 6 2 3" xfId="50499" xr:uid="{00000000-0005-0000-0000-000082C50000}"/>
    <cellStyle name="Percent 9 2 6 2 3 2" xfId="50500" xr:uid="{00000000-0005-0000-0000-000083C50000}"/>
    <cellStyle name="Percent 9 2 6 2 3 3" xfId="50501" xr:uid="{00000000-0005-0000-0000-000084C50000}"/>
    <cellStyle name="Percent 9 2 6 2 3 4" xfId="50502" xr:uid="{00000000-0005-0000-0000-000085C50000}"/>
    <cellStyle name="Percent 9 2 6 2 4" xfId="50503" xr:uid="{00000000-0005-0000-0000-000086C50000}"/>
    <cellStyle name="Percent 9 2 6 2 5" xfId="50504" xr:uid="{00000000-0005-0000-0000-000087C50000}"/>
    <cellStyle name="Percent 9 2 6 2 6" xfId="50505" xr:uid="{00000000-0005-0000-0000-000088C50000}"/>
    <cellStyle name="Percent 9 2 6 3" xfId="50506" xr:uid="{00000000-0005-0000-0000-000089C50000}"/>
    <cellStyle name="Percent 9 2 6 3 2" xfId="50507" xr:uid="{00000000-0005-0000-0000-00008AC50000}"/>
    <cellStyle name="Percent 9 2 6 3 2 2" xfId="50508" xr:uid="{00000000-0005-0000-0000-00008BC50000}"/>
    <cellStyle name="Percent 9 2 6 3 2 3" xfId="50509" xr:uid="{00000000-0005-0000-0000-00008CC50000}"/>
    <cellStyle name="Percent 9 2 6 3 2 4" xfId="50510" xr:uid="{00000000-0005-0000-0000-00008DC50000}"/>
    <cellStyle name="Percent 9 2 6 3 3" xfId="50511" xr:uid="{00000000-0005-0000-0000-00008EC50000}"/>
    <cellStyle name="Percent 9 2 6 3 3 2" xfId="50512" xr:uid="{00000000-0005-0000-0000-00008FC50000}"/>
    <cellStyle name="Percent 9 2 6 3 3 3" xfId="50513" xr:uid="{00000000-0005-0000-0000-000090C50000}"/>
    <cellStyle name="Percent 9 2 6 3 3 4" xfId="50514" xr:uid="{00000000-0005-0000-0000-000091C50000}"/>
    <cellStyle name="Percent 9 2 6 3 4" xfId="50515" xr:uid="{00000000-0005-0000-0000-000092C50000}"/>
    <cellStyle name="Percent 9 2 6 3 5" xfId="50516" xr:uid="{00000000-0005-0000-0000-000093C50000}"/>
    <cellStyle name="Percent 9 2 6 3 6" xfId="50517" xr:uid="{00000000-0005-0000-0000-000094C50000}"/>
    <cellStyle name="Percent 9 2 6 4" xfId="50518" xr:uid="{00000000-0005-0000-0000-000095C50000}"/>
    <cellStyle name="Percent 9 2 6 4 2" xfId="50519" xr:uid="{00000000-0005-0000-0000-000096C50000}"/>
    <cellStyle name="Percent 9 2 6 4 3" xfId="50520" xr:uid="{00000000-0005-0000-0000-000097C50000}"/>
    <cellStyle name="Percent 9 2 6 4 4" xfId="50521" xr:uid="{00000000-0005-0000-0000-000098C50000}"/>
    <cellStyle name="Percent 9 2 6 5" xfId="50522" xr:uid="{00000000-0005-0000-0000-000099C50000}"/>
    <cellStyle name="Percent 9 2 6 5 2" xfId="50523" xr:uid="{00000000-0005-0000-0000-00009AC50000}"/>
    <cellStyle name="Percent 9 2 6 5 3" xfId="50524" xr:uid="{00000000-0005-0000-0000-00009BC50000}"/>
    <cellStyle name="Percent 9 2 6 5 4" xfId="50525" xr:uid="{00000000-0005-0000-0000-00009CC50000}"/>
    <cellStyle name="Percent 9 2 6 6" xfId="50526" xr:uid="{00000000-0005-0000-0000-00009DC50000}"/>
    <cellStyle name="Percent 9 2 6 7" xfId="50527" xr:uid="{00000000-0005-0000-0000-00009EC50000}"/>
    <cellStyle name="Percent 9 2 6 8" xfId="50528" xr:uid="{00000000-0005-0000-0000-00009FC50000}"/>
    <cellStyle name="Percent 9 2 7" xfId="50529" xr:uid="{00000000-0005-0000-0000-0000A0C50000}"/>
    <cellStyle name="Percent 9 2 7 2" xfId="50530" xr:uid="{00000000-0005-0000-0000-0000A1C50000}"/>
    <cellStyle name="Percent 9 2 7 2 2" xfId="50531" xr:uid="{00000000-0005-0000-0000-0000A2C50000}"/>
    <cellStyle name="Percent 9 2 7 2 2 2" xfId="50532" xr:uid="{00000000-0005-0000-0000-0000A3C50000}"/>
    <cellStyle name="Percent 9 2 7 2 2 3" xfId="50533" xr:uid="{00000000-0005-0000-0000-0000A4C50000}"/>
    <cellStyle name="Percent 9 2 7 2 2 4" xfId="50534" xr:uid="{00000000-0005-0000-0000-0000A5C50000}"/>
    <cellStyle name="Percent 9 2 7 2 3" xfId="50535" xr:uid="{00000000-0005-0000-0000-0000A6C50000}"/>
    <cellStyle name="Percent 9 2 7 2 3 2" xfId="50536" xr:uid="{00000000-0005-0000-0000-0000A7C50000}"/>
    <cellStyle name="Percent 9 2 7 2 3 3" xfId="50537" xr:uid="{00000000-0005-0000-0000-0000A8C50000}"/>
    <cellStyle name="Percent 9 2 7 2 3 4" xfId="50538" xr:uid="{00000000-0005-0000-0000-0000A9C50000}"/>
    <cellStyle name="Percent 9 2 7 2 4" xfId="50539" xr:uid="{00000000-0005-0000-0000-0000AAC50000}"/>
    <cellStyle name="Percent 9 2 7 2 5" xfId="50540" xr:uid="{00000000-0005-0000-0000-0000ABC50000}"/>
    <cellStyle name="Percent 9 2 7 2 6" xfId="50541" xr:uid="{00000000-0005-0000-0000-0000ACC50000}"/>
    <cellStyle name="Percent 9 2 7 3" xfId="50542" xr:uid="{00000000-0005-0000-0000-0000ADC50000}"/>
    <cellStyle name="Percent 9 2 7 3 2" xfId="50543" xr:uid="{00000000-0005-0000-0000-0000AEC50000}"/>
    <cellStyle name="Percent 9 2 7 3 2 2" xfId="50544" xr:uid="{00000000-0005-0000-0000-0000AFC50000}"/>
    <cellStyle name="Percent 9 2 7 3 2 3" xfId="50545" xr:uid="{00000000-0005-0000-0000-0000B0C50000}"/>
    <cellStyle name="Percent 9 2 7 3 2 4" xfId="50546" xr:uid="{00000000-0005-0000-0000-0000B1C50000}"/>
    <cellStyle name="Percent 9 2 7 3 3" xfId="50547" xr:uid="{00000000-0005-0000-0000-0000B2C50000}"/>
    <cellStyle name="Percent 9 2 7 3 3 2" xfId="50548" xr:uid="{00000000-0005-0000-0000-0000B3C50000}"/>
    <cellStyle name="Percent 9 2 7 3 3 3" xfId="50549" xr:uid="{00000000-0005-0000-0000-0000B4C50000}"/>
    <cellStyle name="Percent 9 2 7 3 3 4" xfId="50550" xr:uid="{00000000-0005-0000-0000-0000B5C50000}"/>
    <cellStyle name="Percent 9 2 7 3 4" xfId="50551" xr:uid="{00000000-0005-0000-0000-0000B6C50000}"/>
    <cellStyle name="Percent 9 2 7 3 5" xfId="50552" xr:uid="{00000000-0005-0000-0000-0000B7C50000}"/>
    <cellStyle name="Percent 9 2 7 3 6" xfId="50553" xr:uid="{00000000-0005-0000-0000-0000B8C50000}"/>
    <cellStyle name="Percent 9 2 7 4" xfId="50554" xr:uid="{00000000-0005-0000-0000-0000B9C50000}"/>
    <cellStyle name="Percent 9 2 7 4 2" xfId="50555" xr:uid="{00000000-0005-0000-0000-0000BAC50000}"/>
    <cellStyle name="Percent 9 2 7 4 3" xfId="50556" xr:uid="{00000000-0005-0000-0000-0000BBC50000}"/>
    <cellStyle name="Percent 9 2 7 4 4" xfId="50557" xr:uid="{00000000-0005-0000-0000-0000BCC50000}"/>
    <cellStyle name="Percent 9 2 7 5" xfId="50558" xr:uid="{00000000-0005-0000-0000-0000BDC50000}"/>
    <cellStyle name="Percent 9 2 7 5 2" xfId="50559" xr:uid="{00000000-0005-0000-0000-0000BEC50000}"/>
    <cellStyle name="Percent 9 2 7 5 3" xfId="50560" xr:uid="{00000000-0005-0000-0000-0000BFC50000}"/>
    <cellStyle name="Percent 9 2 7 5 4" xfId="50561" xr:uid="{00000000-0005-0000-0000-0000C0C50000}"/>
    <cellStyle name="Percent 9 2 7 6" xfId="50562" xr:uid="{00000000-0005-0000-0000-0000C1C50000}"/>
    <cellStyle name="Percent 9 2 7 7" xfId="50563" xr:uid="{00000000-0005-0000-0000-0000C2C50000}"/>
    <cellStyle name="Percent 9 2 7 8" xfId="50564" xr:uid="{00000000-0005-0000-0000-0000C3C50000}"/>
    <cellStyle name="Percent 9 2 8" xfId="50565" xr:uid="{00000000-0005-0000-0000-0000C4C50000}"/>
    <cellStyle name="Percent 9 2 8 2" xfId="50566" xr:uid="{00000000-0005-0000-0000-0000C5C50000}"/>
    <cellStyle name="Percent 9 2 8 2 2" xfId="50567" xr:uid="{00000000-0005-0000-0000-0000C6C50000}"/>
    <cellStyle name="Percent 9 2 8 2 3" xfId="50568" xr:uid="{00000000-0005-0000-0000-0000C7C50000}"/>
    <cellStyle name="Percent 9 2 8 2 4" xfId="50569" xr:uid="{00000000-0005-0000-0000-0000C8C50000}"/>
    <cellStyle name="Percent 9 2 8 3" xfId="50570" xr:uid="{00000000-0005-0000-0000-0000C9C50000}"/>
    <cellStyle name="Percent 9 2 8 3 2" xfId="50571" xr:uid="{00000000-0005-0000-0000-0000CAC50000}"/>
    <cellStyle name="Percent 9 2 8 3 3" xfId="50572" xr:uid="{00000000-0005-0000-0000-0000CBC50000}"/>
    <cellStyle name="Percent 9 2 8 3 4" xfId="50573" xr:uid="{00000000-0005-0000-0000-0000CCC50000}"/>
    <cellStyle name="Percent 9 2 8 4" xfId="50574" xr:uid="{00000000-0005-0000-0000-0000CDC50000}"/>
    <cellStyle name="Percent 9 2 8 5" xfId="50575" xr:uid="{00000000-0005-0000-0000-0000CEC50000}"/>
    <cellStyle name="Percent 9 2 8 6" xfId="50576" xr:uid="{00000000-0005-0000-0000-0000CFC50000}"/>
    <cellStyle name="Percent 9 2 9" xfId="50577" xr:uid="{00000000-0005-0000-0000-0000D0C50000}"/>
    <cellStyle name="Percent 9 2 9 2" xfId="50578" xr:uid="{00000000-0005-0000-0000-0000D1C50000}"/>
    <cellStyle name="Percent 9 2 9 2 2" xfId="50579" xr:uid="{00000000-0005-0000-0000-0000D2C50000}"/>
    <cellStyle name="Percent 9 2 9 2 3" xfId="50580" xr:uid="{00000000-0005-0000-0000-0000D3C50000}"/>
    <cellStyle name="Percent 9 2 9 2 4" xfId="50581" xr:uid="{00000000-0005-0000-0000-0000D4C50000}"/>
    <cellStyle name="Percent 9 2 9 3" xfId="50582" xr:uid="{00000000-0005-0000-0000-0000D5C50000}"/>
    <cellStyle name="Percent 9 2 9 3 2" xfId="50583" xr:uid="{00000000-0005-0000-0000-0000D6C50000}"/>
    <cellStyle name="Percent 9 2 9 3 3" xfId="50584" xr:uid="{00000000-0005-0000-0000-0000D7C50000}"/>
    <cellStyle name="Percent 9 2 9 3 4" xfId="50585" xr:uid="{00000000-0005-0000-0000-0000D8C50000}"/>
    <cellStyle name="Percent 9 2 9 4" xfId="50586" xr:uid="{00000000-0005-0000-0000-0000D9C50000}"/>
    <cellStyle name="Percent 9 2 9 5" xfId="50587" xr:uid="{00000000-0005-0000-0000-0000DAC50000}"/>
    <cellStyle name="Percent 9 2 9 6" xfId="50588" xr:uid="{00000000-0005-0000-0000-0000DBC50000}"/>
    <cellStyle name="Percent 9 3" xfId="50589" xr:uid="{00000000-0005-0000-0000-0000DCC50000}"/>
    <cellStyle name="Percent 9 3 10" xfId="50590" xr:uid="{00000000-0005-0000-0000-0000DDC50000}"/>
    <cellStyle name="Percent 9 3 10 2" xfId="50591" xr:uid="{00000000-0005-0000-0000-0000DEC50000}"/>
    <cellStyle name="Percent 9 3 10 3" xfId="50592" xr:uid="{00000000-0005-0000-0000-0000DFC50000}"/>
    <cellStyle name="Percent 9 3 10 4" xfId="50593" xr:uid="{00000000-0005-0000-0000-0000E0C50000}"/>
    <cellStyle name="Percent 9 3 10 5" xfId="50594" xr:uid="{00000000-0005-0000-0000-0000E1C50000}"/>
    <cellStyle name="Percent 9 3 11" xfId="50595" xr:uid="{00000000-0005-0000-0000-0000E2C50000}"/>
    <cellStyle name="Percent 9 3 12" xfId="50596" xr:uid="{00000000-0005-0000-0000-0000E3C50000}"/>
    <cellStyle name="Percent 9 3 13" xfId="50597" xr:uid="{00000000-0005-0000-0000-0000E4C50000}"/>
    <cellStyle name="Percent 9 3 2" xfId="50598" xr:uid="{00000000-0005-0000-0000-0000E5C50000}"/>
    <cellStyle name="Percent 9 3 2 10" xfId="50599" xr:uid="{00000000-0005-0000-0000-0000E6C50000}"/>
    <cellStyle name="Percent 9 3 2 11" xfId="50600" xr:uid="{00000000-0005-0000-0000-0000E7C50000}"/>
    <cellStyle name="Percent 9 3 2 12" xfId="50601" xr:uid="{00000000-0005-0000-0000-0000E8C50000}"/>
    <cellStyle name="Percent 9 3 2 2" xfId="50602" xr:uid="{00000000-0005-0000-0000-0000E9C50000}"/>
    <cellStyle name="Percent 9 3 2 2 10" xfId="50603" xr:uid="{00000000-0005-0000-0000-0000EAC50000}"/>
    <cellStyle name="Percent 9 3 2 2 2" xfId="50604" xr:uid="{00000000-0005-0000-0000-0000EBC50000}"/>
    <cellStyle name="Percent 9 3 2 2 2 2" xfId="50605" xr:uid="{00000000-0005-0000-0000-0000ECC50000}"/>
    <cellStyle name="Percent 9 3 2 2 2 2 2" xfId="50606" xr:uid="{00000000-0005-0000-0000-0000EDC50000}"/>
    <cellStyle name="Percent 9 3 2 2 2 2 2 2" xfId="50607" xr:uid="{00000000-0005-0000-0000-0000EEC50000}"/>
    <cellStyle name="Percent 9 3 2 2 2 2 2 3" xfId="50608" xr:uid="{00000000-0005-0000-0000-0000EFC50000}"/>
    <cellStyle name="Percent 9 3 2 2 2 2 2 4" xfId="50609" xr:uid="{00000000-0005-0000-0000-0000F0C50000}"/>
    <cellStyle name="Percent 9 3 2 2 2 2 3" xfId="50610" xr:uid="{00000000-0005-0000-0000-0000F1C50000}"/>
    <cellStyle name="Percent 9 3 2 2 2 2 3 2" xfId="50611" xr:uid="{00000000-0005-0000-0000-0000F2C50000}"/>
    <cellStyle name="Percent 9 3 2 2 2 2 3 3" xfId="50612" xr:uid="{00000000-0005-0000-0000-0000F3C50000}"/>
    <cellStyle name="Percent 9 3 2 2 2 2 3 4" xfId="50613" xr:uid="{00000000-0005-0000-0000-0000F4C50000}"/>
    <cellStyle name="Percent 9 3 2 2 2 2 4" xfId="50614" xr:uid="{00000000-0005-0000-0000-0000F5C50000}"/>
    <cellStyle name="Percent 9 3 2 2 2 2 5" xfId="50615" xr:uid="{00000000-0005-0000-0000-0000F6C50000}"/>
    <cellStyle name="Percent 9 3 2 2 2 2 6" xfId="50616" xr:uid="{00000000-0005-0000-0000-0000F7C50000}"/>
    <cellStyle name="Percent 9 3 2 2 2 3" xfId="50617" xr:uid="{00000000-0005-0000-0000-0000F8C50000}"/>
    <cellStyle name="Percent 9 3 2 2 2 3 2" xfId="50618" xr:uid="{00000000-0005-0000-0000-0000F9C50000}"/>
    <cellStyle name="Percent 9 3 2 2 2 3 2 2" xfId="50619" xr:uid="{00000000-0005-0000-0000-0000FAC50000}"/>
    <cellStyle name="Percent 9 3 2 2 2 3 2 3" xfId="50620" xr:uid="{00000000-0005-0000-0000-0000FBC50000}"/>
    <cellStyle name="Percent 9 3 2 2 2 3 2 4" xfId="50621" xr:uid="{00000000-0005-0000-0000-0000FCC50000}"/>
    <cellStyle name="Percent 9 3 2 2 2 3 3" xfId="50622" xr:uid="{00000000-0005-0000-0000-0000FDC50000}"/>
    <cellStyle name="Percent 9 3 2 2 2 3 3 2" xfId="50623" xr:uid="{00000000-0005-0000-0000-0000FEC50000}"/>
    <cellStyle name="Percent 9 3 2 2 2 3 3 3" xfId="50624" xr:uid="{00000000-0005-0000-0000-0000FFC50000}"/>
    <cellStyle name="Percent 9 3 2 2 2 3 3 4" xfId="50625" xr:uid="{00000000-0005-0000-0000-000000C60000}"/>
    <cellStyle name="Percent 9 3 2 2 2 3 4" xfId="50626" xr:uid="{00000000-0005-0000-0000-000001C60000}"/>
    <cellStyle name="Percent 9 3 2 2 2 3 5" xfId="50627" xr:uid="{00000000-0005-0000-0000-000002C60000}"/>
    <cellStyle name="Percent 9 3 2 2 2 3 6" xfId="50628" xr:uid="{00000000-0005-0000-0000-000003C60000}"/>
    <cellStyle name="Percent 9 3 2 2 2 4" xfId="50629" xr:uid="{00000000-0005-0000-0000-000004C60000}"/>
    <cellStyle name="Percent 9 3 2 2 2 4 2" xfId="50630" xr:uid="{00000000-0005-0000-0000-000005C60000}"/>
    <cellStyle name="Percent 9 3 2 2 2 4 3" xfId="50631" xr:uid="{00000000-0005-0000-0000-000006C60000}"/>
    <cellStyle name="Percent 9 3 2 2 2 4 4" xfId="50632" xr:uid="{00000000-0005-0000-0000-000007C60000}"/>
    <cellStyle name="Percent 9 3 2 2 2 5" xfId="50633" xr:uid="{00000000-0005-0000-0000-000008C60000}"/>
    <cellStyle name="Percent 9 3 2 2 2 5 2" xfId="50634" xr:uid="{00000000-0005-0000-0000-000009C60000}"/>
    <cellStyle name="Percent 9 3 2 2 2 5 3" xfId="50635" xr:uid="{00000000-0005-0000-0000-00000AC60000}"/>
    <cellStyle name="Percent 9 3 2 2 2 5 4" xfId="50636" xr:uid="{00000000-0005-0000-0000-00000BC60000}"/>
    <cellStyle name="Percent 9 3 2 2 2 6" xfId="50637" xr:uid="{00000000-0005-0000-0000-00000CC60000}"/>
    <cellStyle name="Percent 9 3 2 2 2 7" xfId="50638" xr:uid="{00000000-0005-0000-0000-00000DC60000}"/>
    <cellStyle name="Percent 9 3 2 2 2 8" xfId="50639" xr:uid="{00000000-0005-0000-0000-00000EC60000}"/>
    <cellStyle name="Percent 9 3 2 2 3" xfId="50640" xr:uid="{00000000-0005-0000-0000-00000FC60000}"/>
    <cellStyle name="Percent 9 3 2 2 3 2" xfId="50641" xr:uid="{00000000-0005-0000-0000-000010C60000}"/>
    <cellStyle name="Percent 9 3 2 2 3 2 2" xfId="50642" xr:uid="{00000000-0005-0000-0000-000011C60000}"/>
    <cellStyle name="Percent 9 3 2 2 3 2 2 2" xfId="50643" xr:uid="{00000000-0005-0000-0000-000012C60000}"/>
    <cellStyle name="Percent 9 3 2 2 3 2 2 3" xfId="50644" xr:uid="{00000000-0005-0000-0000-000013C60000}"/>
    <cellStyle name="Percent 9 3 2 2 3 2 2 4" xfId="50645" xr:uid="{00000000-0005-0000-0000-000014C60000}"/>
    <cellStyle name="Percent 9 3 2 2 3 2 3" xfId="50646" xr:uid="{00000000-0005-0000-0000-000015C60000}"/>
    <cellStyle name="Percent 9 3 2 2 3 2 3 2" xfId="50647" xr:uid="{00000000-0005-0000-0000-000016C60000}"/>
    <cellStyle name="Percent 9 3 2 2 3 2 3 3" xfId="50648" xr:uid="{00000000-0005-0000-0000-000017C60000}"/>
    <cellStyle name="Percent 9 3 2 2 3 2 3 4" xfId="50649" xr:uid="{00000000-0005-0000-0000-000018C60000}"/>
    <cellStyle name="Percent 9 3 2 2 3 2 4" xfId="50650" xr:uid="{00000000-0005-0000-0000-000019C60000}"/>
    <cellStyle name="Percent 9 3 2 2 3 2 5" xfId="50651" xr:uid="{00000000-0005-0000-0000-00001AC60000}"/>
    <cellStyle name="Percent 9 3 2 2 3 2 6" xfId="50652" xr:uid="{00000000-0005-0000-0000-00001BC60000}"/>
    <cellStyle name="Percent 9 3 2 2 3 3" xfId="50653" xr:uid="{00000000-0005-0000-0000-00001CC60000}"/>
    <cellStyle name="Percent 9 3 2 2 3 3 2" xfId="50654" xr:uid="{00000000-0005-0000-0000-00001DC60000}"/>
    <cellStyle name="Percent 9 3 2 2 3 3 2 2" xfId="50655" xr:uid="{00000000-0005-0000-0000-00001EC60000}"/>
    <cellStyle name="Percent 9 3 2 2 3 3 2 3" xfId="50656" xr:uid="{00000000-0005-0000-0000-00001FC60000}"/>
    <cellStyle name="Percent 9 3 2 2 3 3 2 4" xfId="50657" xr:uid="{00000000-0005-0000-0000-000020C60000}"/>
    <cellStyle name="Percent 9 3 2 2 3 3 3" xfId="50658" xr:uid="{00000000-0005-0000-0000-000021C60000}"/>
    <cellStyle name="Percent 9 3 2 2 3 3 3 2" xfId="50659" xr:uid="{00000000-0005-0000-0000-000022C60000}"/>
    <cellStyle name="Percent 9 3 2 2 3 3 3 3" xfId="50660" xr:uid="{00000000-0005-0000-0000-000023C60000}"/>
    <cellStyle name="Percent 9 3 2 2 3 3 3 4" xfId="50661" xr:uid="{00000000-0005-0000-0000-000024C60000}"/>
    <cellStyle name="Percent 9 3 2 2 3 3 4" xfId="50662" xr:uid="{00000000-0005-0000-0000-000025C60000}"/>
    <cellStyle name="Percent 9 3 2 2 3 3 5" xfId="50663" xr:uid="{00000000-0005-0000-0000-000026C60000}"/>
    <cellStyle name="Percent 9 3 2 2 3 3 6" xfId="50664" xr:uid="{00000000-0005-0000-0000-000027C60000}"/>
    <cellStyle name="Percent 9 3 2 2 3 4" xfId="50665" xr:uid="{00000000-0005-0000-0000-000028C60000}"/>
    <cellStyle name="Percent 9 3 2 2 3 4 2" xfId="50666" xr:uid="{00000000-0005-0000-0000-000029C60000}"/>
    <cellStyle name="Percent 9 3 2 2 3 4 3" xfId="50667" xr:uid="{00000000-0005-0000-0000-00002AC60000}"/>
    <cellStyle name="Percent 9 3 2 2 3 4 4" xfId="50668" xr:uid="{00000000-0005-0000-0000-00002BC60000}"/>
    <cellStyle name="Percent 9 3 2 2 3 5" xfId="50669" xr:uid="{00000000-0005-0000-0000-00002CC60000}"/>
    <cellStyle name="Percent 9 3 2 2 3 5 2" xfId="50670" xr:uid="{00000000-0005-0000-0000-00002DC60000}"/>
    <cellStyle name="Percent 9 3 2 2 3 5 3" xfId="50671" xr:uid="{00000000-0005-0000-0000-00002EC60000}"/>
    <cellStyle name="Percent 9 3 2 2 3 5 4" xfId="50672" xr:uid="{00000000-0005-0000-0000-00002FC60000}"/>
    <cellStyle name="Percent 9 3 2 2 3 6" xfId="50673" xr:uid="{00000000-0005-0000-0000-000030C60000}"/>
    <cellStyle name="Percent 9 3 2 2 3 7" xfId="50674" xr:uid="{00000000-0005-0000-0000-000031C60000}"/>
    <cellStyle name="Percent 9 3 2 2 3 8" xfId="50675" xr:uid="{00000000-0005-0000-0000-000032C60000}"/>
    <cellStyle name="Percent 9 3 2 2 4" xfId="50676" xr:uid="{00000000-0005-0000-0000-000033C60000}"/>
    <cellStyle name="Percent 9 3 2 2 4 2" xfId="50677" xr:uid="{00000000-0005-0000-0000-000034C60000}"/>
    <cellStyle name="Percent 9 3 2 2 4 2 2" xfId="50678" xr:uid="{00000000-0005-0000-0000-000035C60000}"/>
    <cellStyle name="Percent 9 3 2 2 4 2 3" xfId="50679" xr:uid="{00000000-0005-0000-0000-000036C60000}"/>
    <cellStyle name="Percent 9 3 2 2 4 2 4" xfId="50680" xr:uid="{00000000-0005-0000-0000-000037C60000}"/>
    <cellStyle name="Percent 9 3 2 2 4 3" xfId="50681" xr:uid="{00000000-0005-0000-0000-000038C60000}"/>
    <cellStyle name="Percent 9 3 2 2 4 3 2" xfId="50682" xr:uid="{00000000-0005-0000-0000-000039C60000}"/>
    <cellStyle name="Percent 9 3 2 2 4 3 3" xfId="50683" xr:uid="{00000000-0005-0000-0000-00003AC60000}"/>
    <cellStyle name="Percent 9 3 2 2 4 3 4" xfId="50684" xr:uid="{00000000-0005-0000-0000-00003BC60000}"/>
    <cellStyle name="Percent 9 3 2 2 4 4" xfId="50685" xr:uid="{00000000-0005-0000-0000-00003CC60000}"/>
    <cellStyle name="Percent 9 3 2 2 4 5" xfId="50686" xr:uid="{00000000-0005-0000-0000-00003DC60000}"/>
    <cellStyle name="Percent 9 3 2 2 4 6" xfId="50687" xr:uid="{00000000-0005-0000-0000-00003EC60000}"/>
    <cellStyle name="Percent 9 3 2 2 5" xfId="50688" xr:uid="{00000000-0005-0000-0000-00003FC60000}"/>
    <cellStyle name="Percent 9 3 2 2 5 2" xfId="50689" xr:uid="{00000000-0005-0000-0000-000040C60000}"/>
    <cellStyle name="Percent 9 3 2 2 5 2 2" xfId="50690" xr:uid="{00000000-0005-0000-0000-000041C60000}"/>
    <cellStyle name="Percent 9 3 2 2 5 2 3" xfId="50691" xr:uid="{00000000-0005-0000-0000-000042C60000}"/>
    <cellStyle name="Percent 9 3 2 2 5 2 4" xfId="50692" xr:uid="{00000000-0005-0000-0000-000043C60000}"/>
    <cellStyle name="Percent 9 3 2 2 5 3" xfId="50693" xr:uid="{00000000-0005-0000-0000-000044C60000}"/>
    <cellStyle name="Percent 9 3 2 2 5 3 2" xfId="50694" xr:uid="{00000000-0005-0000-0000-000045C60000}"/>
    <cellStyle name="Percent 9 3 2 2 5 3 3" xfId="50695" xr:uid="{00000000-0005-0000-0000-000046C60000}"/>
    <cellStyle name="Percent 9 3 2 2 5 3 4" xfId="50696" xr:uid="{00000000-0005-0000-0000-000047C60000}"/>
    <cellStyle name="Percent 9 3 2 2 5 4" xfId="50697" xr:uid="{00000000-0005-0000-0000-000048C60000}"/>
    <cellStyle name="Percent 9 3 2 2 5 5" xfId="50698" xr:uid="{00000000-0005-0000-0000-000049C60000}"/>
    <cellStyle name="Percent 9 3 2 2 5 6" xfId="50699" xr:uid="{00000000-0005-0000-0000-00004AC60000}"/>
    <cellStyle name="Percent 9 3 2 2 6" xfId="50700" xr:uid="{00000000-0005-0000-0000-00004BC60000}"/>
    <cellStyle name="Percent 9 3 2 2 6 2" xfId="50701" xr:uid="{00000000-0005-0000-0000-00004CC60000}"/>
    <cellStyle name="Percent 9 3 2 2 6 3" xfId="50702" xr:uid="{00000000-0005-0000-0000-00004DC60000}"/>
    <cellStyle name="Percent 9 3 2 2 6 4" xfId="50703" xr:uid="{00000000-0005-0000-0000-00004EC60000}"/>
    <cellStyle name="Percent 9 3 2 2 7" xfId="50704" xr:uid="{00000000-0005-0000-0000-00004FC60000}"/>
    <cellStyle name="Percent 9 3 2 2 7 2" xfId="50705" xr:uid="{00000000-0005-0000-0000-000050C60000}"/>
    <cellStyle name="Percent 9 3 2 2 7 3" xfId="50706" xr:uid="{00000000-0005-0000-0000-000051C60000}"/>
    <cellStyle name="Percent 9 3 2 2 7 4" xfId="50707" xr:uid="{00000000-0005-0000-0000-000052C60000}"/>
    <cellStyle name="Percent 9 3 2 2 7 5" xfId="50708" xr:uid="{00000000-0005-0000-0000-000053C60000}"/>
    <cellStyle name="Percent 9 3 2 2 8" xfId="50709" xr:uid="{00000000-0005-0000-0000-000054C60000}"/>
    <cellStyle name="Percent 9 3 2 2 9" xfId="50710" xr:uid="{00000000-0005-0000-0000-000055C60000}"/>
    <cellStyle name="Percent 9 3 2 3" xfId="50711" xr:uid="{00000000-0005-0000-0000-000056C60000}"/>
    <cellStyle name="Percent 9 3 2 3 2" xfId="50712" xr:uid="{00000000-0005-0000-0000-000057C60000}"/>
    <cellStyle name="Percent 9 3 2 3 2 2" xfId="50713" xr:uid="{00000000-0005-0000-0000-000058C60000}"/>
    <cellStyle name="Percent 9 3 2 3 2 2 2" xfId="50714" xr:uid="{00000000-0005-0000-0000-000059C60000}"/>
    <cellStyle name="Percent 9 3 2 3 2 2 3" xfId="50715" xr:uid="{00000000-0005-0000-0000-00005AC60000}"/>
    <cellStyle name="Percent 9 3 2 3 2 2 4" xfId="50716" xr:uid="{00000000-0005-0000-0000-00005BC60000}"/>
    <cellStyle name="Percent 9 3 2 3 2 3" xfId="50717" xr:uid="{00000000-0005-0000-0000-00005CC60000}"/>
    <cellStyle name="Percent 9 3 2 3 2 3 2" xfId="50718" xr:uid="{00000000-0005-0000-0000-00005DC60000}"/>
    <cellStyle name="Percent 9 3 2 3 2 3 3" xfId="50719" xr:uid="{00000000-0005-0000-0000-00005EC60000}"/>
    <cellStyle name="Percent 9 3 2 3 2 3 4" xfId="50720" xr:uid="{00000000-0005-0000-0000-00005FC60000}"/>
    <cellStyle name="Percent 9 3 2 3 2 4" xfId="50721" xr:uid="{00000000-0005-0000-0000-000060C60000}"/>
    <cellStyle name="Percent 9 3 2 3 2 5" xfId="50722" xr:uid="{00000000-0005-0000-0000-000061C60000}"/>
    <cellStyle name="Percent 9 3 2 3 2 6" xfId="50723" xr:uid="{00000000-0005-0000-0000-000062C60000}"/>
    <cellStyle name="Percent 9 3 2 3 3" xfId="50724" xr:uid="{00000000-0005-0000-0000-000063C60000}"/>
    <cellStyle name="Percent 9 3 2 3 3 2" xfId="50725" xr:uid="{00000000-0005-0000-0000-000064C60000}"/>
    <cellStyle name="Percent 9 3 2 3 3 2 2" xfId="50726" xr:uid="{00000000-0005-0000-0000-000065C60000}"/>
    <cellStyle name="Percent 9 3 2 3 3 2 3" xfId="50727" xr:uid="{00000000-0005-0000-0000-000066C60000}"/>
    <cellStyle name="Percent 9 3 2 3 3 2 4" xfId="50728" xr:uid="{00000000-0005-0000-0000-000067C60000}"/>
    <cellStyle name="Percent 9 3 2 3 3 3" xfId="50729" xr:uid="{00000000-0005-0000-0000-000068C60000}"/>
    <cellStyle name="Percent 9 3 2 3 3 3 2" xfId="50730" xr:uid="{00000000-0005-0000-0000-000069C60000}"/>
    <cellStyle name="Percent 9 3 2 3 3 3 3" xfId="50731" xr:uid="{00000000-0005-0000-0000-00006AC60000}"/>
    <cellStyle name="Percent 9 3 2 3 3 3 4" xfId="50732" xr:uid="{00000000-0005-0000-0000-00006BC60000}"/>
    <cellStyle name="Percent 9 3 2 3 3 4" xfId="50733" xr:uid="{00000000-0005-0000-0000-00006CC60000}"/>
    <cellStyle name="Percent 9 3 2 3 3 5" xfId="50734" xr:uid="{00000000-0005-0000-0000-00006DC60000}"/>
    <cellStyle name="Percent 9 3 2 3 3 6" xfId="50735" xr:uid="{00000000-0005-0000-0000-00006EC60000}"/>
    <cellStyle name="Percent 9 3 2 3 4" xfId="50736" xr:uid="{00000000-0005-0000-0000-00006FC60000}"/>
    <cellStyle name="Percent 9 3 2 3 4 2" xfId="50737" xr:uid="{00000000-0005-0000-0000-000070C60000}"/>
    <cellStyle name="Percent 9 3 2 3 4 3" xfId="50738" xr:uid="{00000000-0005-0000-0000-000071C60000}"/>
    <cellStyle name="Percent 9 3 2 3 4 4" xfId="50739" xr:uid="{00000000-0005-0000-0000-000072C60000}"/>
    <cellStyle name="Percent 9 3 2 3 5" xfId="50740" xr:uid="{00000000-0005-0000-0000-000073C60000}"/>
    <cellStyle name="Percent 9 3 2 3 5 2" xfId="50741" xr:uid="{00000000-0005-0000-0000-000074C60000}"/>
    <cellStyle name="Percent 9 3 2 3 5 3" xfId="50742" xr:uid="{00000000-0005-0000-0000-000075C60000}"/>
    <cellStyle name="Percent 9 3 2 3 5 4" xfId="50743" xr:uid="{00000000-0005-0000-0000-000076C60000}"/>
    <cellStyle name="Percent 9 3 2 3 6" xfId="50744" xr:uid="{00000000-0005-0000-0000-000077C60000}"/>
    <cellStyle name="Percent 9 3 2 3 7" xfId="50745" xr:uid="{00000000-0005-0000-0000-000078C60000}"/>
    <cellStyle name="Percent 9 3 2 3 8" xfId="50746" xr:uid="{00000000-0005-0000-0000-000079C60000}"/>
    <cellStyle name="Percent 9 3 2 4" xfId="50747" xr:uid="{00000000-0005-0000-0000-00007AC60000}"/>
    <cellStyle name="Percent 9 3 2 4 2" xfId="50748" xr:uid="{00000000-0005-0000-0000-00007BC60000}"/>
    <cellStyle name="Percent 9 3 2 4 2 2" xfId="50749" xr:uid="{00000000-0005-0000-0000-00007CC60000}"/>
    <cellStyle name="Percent 9 3 2 4 2 2 2" xfId="50750" xr:uid="{00000000-0005-0000-0000-00007DC60000}"/>
    <cellStyle name="Percent 9 3 2 4 2 2 3" xfId="50751" xr:uid="{00000000-0005-0000-0000-00007EC60000}"/>
    <cellStyle name="Percent 9 3 2 4 2 2 4" xfId="50752" xr:uid="{00000000-0005-0000-0000-00007FC60000}"/>
    <cellStyle name="Percent 9 3 2 4 2 3" xfId="50753" xr:uid="{00000000-0005-0000-0000-000080C60000}"/>
    <cellStyle name="Percent 9 3 2 4 2 3 2" xfId="50754" xr:uid="{00000000-0005-0000-0000-000081C60000}"/>
    <cellStyle name="Percent 9 3 2 4 2 3 3" xfId="50755" xr:uid="{00000000-0005-0000-0000-000082C60000}"/>
    <cellStyle name="Percent 9 3 2 4 2 3 4" xfId="50756" xr:uid="{00000000-0005-0000-0000-000083C60000}"/>
    <cellStyle name="Percent 9 3 2 4 2 4" xfId="50757" xr:uid="{00000000-0005-0000-0000-000084C60000}"/>
    <cellStyle name="Percent 9 3 2 4 2 5" xfId="50758" xr:uid="{00000000-0005-0000-0000-000085C60000}"/>
    <cellStyle name="Percent 9 3 2 4 2 6" xfId="50759" xr:uid="{00000000-0005-0000-0000-000086C60000}"/>
    <cellStyle name="Percent 9 3 2 4 3" xfId="50760" xr:uid="{00000000-0005-0000-0000-000087C60000}"/>
    <cellStyle name="Percent 9 3 2 4 3 2" xfId="50761" xr:uid="{00000000-0005-0000-0000-000088C60000}"/>
    <cellStyle name="Percent 9 3 2 4 3 2 2" xfId="50762" xr:uid="{00000000-0005-0000-0000-000089C60000}"/>
    <cellStyle name="Percent 9 3 2 4 3 2 3" xfId="50763" xr:uid="{00000000-0005-0000-0000-00008AC60000}"/>
    <cellStyle name="Percent 9 3 2 4 3 2 4" xfId="50764" xr:uid="{00000000-0005-0000-0000-00008BC60000}"/>
    <cellStyle name="Percent 9 3 2 4 3 3" xfId="50765" xr:uid="{00000000-0005-0000-0000-00008CC60000}"/>
    <cellStyle name="Percent 9 3 2 4 3 3 2" xfId="50766" xr:uid="{00000000-0005-0000-0000-00008DC60000}"/>
    <cellStyle name="Percent 9 3 2 4 3 3 3" xfId="50767" xr:uid="{00000000-0005-0000-0000-00008EC60000}"/>
    <cellStyle name="Percent 9 3 2 4 3 3 4" xfId="50768" xr:uid="{00000000-0005-0000-0000-00008FC60000}"/>
    <cellStyle name="Percent 9 3 2 4 3 4" xfId="50769" xr:uid="{00000000-0005-0000-0000-000090C60000}"/>
    <cellStyle name="Percent 9 3 2 4 3 5" xfId="50770" xr:uid="{00000000-0005-0000-0000-000091C60000}"/>
    <cellStyle name="Percent 9 3 2 4 3 6" xfId="50771" xr:uid="{00000000-0005-0000-0000-000092C60000}"/>
    <cellStyle name="Percent 9 3 2 4 4" xfId="50772" xr:uid="{00000000-0005-0000-0000-000093C60000}"/>
    <cellStyle name="Percent 9 3 2 4 4 2" xfId="50773" xr:uid="{00000000-0005-0000-0000-000094C60000}"/>
    <cellStyle name="Percent 9 3 2 4 4 3" xfId="50774" xr:uid="{00000000-0005-0000-0000-000095C60000}"/>
    <cellStyle name="Percent 9 3 2 4 4 4" xfId="50775" xr:uid="{00000000-0005-0000-0000-000096C60000}"/>
    <cellStyle name="Percent 9 3 2 4 5" xfId="50776" xr:uid="{00000000-0005-0000-0000-000097C60000}"/>
    <cellStyle name="Percent 9 3 2 4 5 2" xfId="50777" xr:uid="{00000000-0005-0000-0000-000098C60000}"/>
    <cellStyle name="Percent 9 3 2 4 5 3" xfId="50778" xr:uid="{00000000-0005-0000-0000-000099C60000}"/>
    <cellStyle name="Percent 9 3 2 4 5 4" xfId="50779" xr:uid="{00000000-0005-0000-0000-00009AC60000}"/>
    <cellStyle name="Percent 9 3 2 4 6" xfId="50780" xr:uid="{00000000-0005-0000-0000-00009BC60000}"/>
    <cellStyle name="Percent 9 3 2 4 7" xfId="50781" xr:uid="{00000000-0005-0000-0000-00009CC60000}"/>
    <cellStyle name="Percent 9 3 2 4 8" xfId="50782" xr:uid="{00000000-0005-0000-0000-00009DC60000}"/>
    <cellStyle name="Percent 9 3 2 5" xfId="50783" xr:uid="{00000000-0005-0000-0000-00009EC60000}"/>
    <cellStyle name="Percent 9 3 2 5 2" xfId="50784" xr:uid="{00000000-0005-0000-0000-00009FC60000}"/>
    <cellStyle name="Percent 9 3 2 5 2 2" xfId="50785" xr:uid="{00000000-0005-0000-0000-0000A0C60000}"/>
    <cellStyle name="Percent 9 3 2 5 2 2 2" xfId="50786" xr:uid="{00000000-0005-0000-0000-0000A1C60000}"/>
    <cellStyle name="Percent 9 3 2 5 2 2 3" xfId="50787" xr:uid="{00000000-0005-0000-0000-0000A2C60000}"/>
    <cellStyle name="Percent 9 3 2 5 2 2 4" xfId="50788" xr:uid="{00000000-0005-0000-0000-0000A3C60000}"/>
    <cellStyle name="Percent 9 3 2 5 2 3" xfId="50789" xr:uid="{00000000-0005-0000-0000-0000A4C60000}"/>
    <cellStyle name="Percent 9 3 2 5 2 3 2" xfId="50790" xr:uid="{00000000-0005-0000-0000-0000A5C60000}"/>
    <cellStyle name="Percent 9 3 2 5 2 3 3" xfId="50791" xr:uid="{00000000-0005-0000-0000-0000A6C60000}"/>
    <cellStyle name="Percent 9 3 2 5 2 3 4" xfId="50792" xr:uid="{00000000-0005-0000-0000-0000A7C60000}"/>
    <cellStyle name="Percent 9 3 2 5 2 4" xfId="50793" xr:uid="{00000000-0005-0000-0000-0000A8C60000}"/>
    <cellStyle name="Percent 9 3 2 5 2 5" xfId="50794" xr:uid="{00000000-0005-0000-0000-0000A9C60000}"/>
    <cellStyle name="Percent 9 3 2 5 2 6" xfId="50795" xr:uid="{00000000-0005-0000-0000-0000AAC60000}"/>
    <cellStyle name="Percent 9 3 2 5 3" xfId="50796" xr:uid="{00000000-0005-0000-0000-0000ABC60000}"/>
    <cellStyle name="Percent 9 3 2 5 3 2" xfId="50797" xr:uid="{00000000-0005-0000-0000-0000ACC60000}"/>
    <cellStyle name="Percent 9 3 2 5 3 2 2" xfId="50798" xr:uid="{00000000-0005-0000-0000-0000ADC60000}"/>
    <cellStyle name="Percent 9 3 2 5 3 2 3" xfId="50799" xr:uid="{00000000-0005-0000-0000-0000AEC60000}"/>
    <cellStyle name="Percent 9 3 2 5 3 2 4" xfId="50800" xr:uid="{00000000-0005-0000-0000-0000AFC60000}"/>
    <cellStyle name="Percent 9 3 2 5 3 3" xfId="50801" xr:uid="{00000000-0005-0000-0000-0000B0C60000}"/>
    <cellStyle name="Percent 9 3 2 5 3 3 2" xfId="50802" xr:uid="{00000000-0005-0000-0000-0000B1C60000}"/>
    <cellStyle name="Percent 9 3 2 5 3 3 3" xfId="50803" xr:uid="{00000000-0005-0000-0000-0000B2C60000}"/>
    <cellStyle name="Percent 9 3 2 5 3 3 4" xfId="50804" xr:uid="{00000000-0005-0000-0000-0000B3C60000}"/>
    <cellStyle name="Percent 9 3 2 5 3 4" xfId="50805" xr:uid="{00000000-0005-0000-0000-0000B4C60000}"/>
    <cellStyle name="Percent 9 3 2 5 3 5" xfId="50806" xr:uid="{00000000-0005-0000-0000-0000B5C60000}"/>
    <cellStyle name="Percent 9 3 2 5 3 6" xfId="50807" xr:uid="{00000000-0005-0000-0000-0000B6C60000}"/>
    <cellStyle name="Percent 9 3 2 5 4" xfId="50808" xr:uid="{00000000-0005-0000-0000-0000B7C60000}"/>
    <cellStyle name="Percent 9 3 2 5 4 2" xfId="50809" xr:uid="{00000000-0005-0000-0000-0000B8C60000}"/>
    <cellStyle name="Percent 9 3 2 5 4 3" xfId="50810" xr:uid="{00000000-0005-0000-0000-0000B9C60000}"/>
    <cellStyle name="Percent 9 3 2 5 4 4" xfId="50811" xr:uid="{00000000-0005-0000-0000-0000BAC60000}"/>
    <cellStyle name="Percent 9 3 2 5 5" xfId="50812" xr:uid="{00000000-0005-0000-0000-0000BBC60000}"/>
    <cellStyle name="Percent 9 3 2 5 5 2" xfId="50813" xr:uid="{00000000-0005-0000-0000-0000BCC60000}"/>
    <cellStyle name="Percent 9 3 2 5 5 3" xfId="50814" xr:uid="{00000000-0005-0000-0000-0000BDC60000}"/>
    <cellStyle name="Percent 9 3 2 5 5 4" xfId="50815" xr:uid="{00000000-0005-0000-0000-0000BEC60000}"/>
    <cellStyle name="Percent 9 3 2 5 6" xfId="50816" xr:uid="{00000000-0005-0000-0000-0000BFC60000}"/>
    <cellStyle name="Percent 9 3 2 5 7" xfId="50817" xr:uid="{00000000-0005-0000-0000-0000C0C60000}"/>
    <cellStyle name="Percent 9 3 2 5 8" xfId="50818" xr:uid="{00000000-0005-0000-0000-0000C1C60000}"/>
    <cellStyle name="Percent 9 3 2 6" xfId="50819" xr:uid="{00000000-0005-0000-0000-0000C2C60000}"/>
    <cellStyle name="Percent 9 3 2 6 2" xfId="50820" xr:uid="{00000000-0005-0000-0000-0000C3C60000}"/>
    <cellStyle name="Percent 9 3 2 6 2 2" xfId="50821" xr:uid="{00000000-0005-0000-0000-0000C4C60000}"/>
    <cellStyle name="Percent 9 3 2 6 2 3" xfId="50822" xr:uid="{00000000-0005-0000-0000-0000C5C60000}"/>
    <cellStyle name="Percent 9 3 2 6 2 4" xfId="50823" xr:uid="{00000000-0005-0000-0000-0000C6C60000}"/>
    <cellStyle name="Percent 9 3 2 6 3" xfId="50824" xr:uid="{00000000-0005-0000-0000-0000C7C60000}"/>
    <cellStyle name="Percent 9 3 2 6 3 2" xfId="50825" xr:uid="{00000000-0005-0000-0000-0000C8C60000}"/>
    <cellStyle name="Percent 9 3 2 6 3 3" xfId="50826" xr:uid="{00000000-0005-0000-0000-0000C9C60000}"/>
    <cellStyle name="Percent 9 3 2 6 3 4" xfId="50827" xr:uid="{00000000-0005-0000-0000-0000CAC60000}"/>
    <cellStyle name="Percent 9 3 2 6 4" xfId="50828" xr:uid="{00000000-0005-0000-0000-0000CBC60000}"/>
    <cellStyle name="Percent 9 3 2 6 5" xfId="50829" xr:uid="{00000000-0005-0000-0000-0000CCC60000}"/>
    <cellStyle name="Percent 9 3 2 6 6" xfId="50830" xr:uid="{00000000-0005-0000-0000-0000CDC60000}"/>
    <cellStyle name="Percent 9 3 2 7" xfId="50831" xr:uid="{00000000-0005-0000-0000-0000CEC60000}"/>
    <cellStyle name="Percent 9 3 2 7 2" xfId="50832" xr:uid="{00000000-0005-0000-0000-0000CFC60000}"/>
    <cellStyle name="Percent 9 3 2 7 2 2" xfId="50833" xr:uid="{00000000-0005-0000-0000-0000D0C60000}"/>
    <cellStyle name="Percent 9 3 2 7 2 3" xfId="50834" xr:uid="{00000000-0005-0000-0000-0000D1C60000}"/>
    <cellStyle name="Percent 9 3 2 7 2 4" xfId="50835" xr:uid="{00000000-0005-0000-0000-0000D2C60000}"/>
    <cellStyle name="Percent 9 3 2 7 3" xfId="50836" xr:uid="{00000000-0005-0000-0000-0000D3C60000}"/>
    <cellStyle name="Percent 9 3 2 7 3 2" xfId="50837" xr:uid="{00000000-0005-0000-0000-0000D4C60000}"/>
    <cellStyle name="Percent 9 3 2 7 3 3" xfId="50838" xr:uid="{00000000-0005-0000-0000-0000D5C60000}"/>
    <cellStyle name="Percent 9 3 2 7 3 4" xfId="50839" xr:uid="{00000000-0005-0000-0000-0000D6C60000}"/>
    <cellStyle name="Percent 9 3 2 7 4" xfId="50840" xr:uid="{00000000-0005-0000-0000-0000D7C60000}"/>
    <cellStyle name="Percent 9 3 2 7 5" xfId="50841" xr:uid="{00000000-0005-0000-0000-0000D8C60000}"/>
    <cellStyle name="Percent 9 3 2 7 6" xfId="50842" xr:uid="{00000000-0005-0000-0000-0000D9C60000}"/>
    <cellStyle name="Percent 9 3 2 8" xfId="50843" xr:uid="{00000000-0005-0000-0000-0000DAC60000}"/>
    <cellStyle name="Percent 9 3 2 8 2" xfId="50844" xr:uid="{00000000-0005-0000-0000-0000DBC60000}"/>
    <cellStyle name="Percent 9 3 2 8 3" xfId="50845" xr:uid="{00000000-0005-0000-0000-0000DCC60000}"/>
    <cellStyle name="Percent 9 3 2 8 4" xfId="50846" xr:uid="{00000000-0005-0000-0000-0000DDC60000}"/>
    <cellStyle name="Percent 9 3 2 9" xfId="50847" xr:uid="{00000000-0005-0000-0000-0000DEC60000}"/>
    <cellStyle name="Percent 9 3 2 9 2" xfId="50848" xr:uid="{00000000-0005-0000-0000-0000DFC60000}"/>
    <cellStyle name="Percent 9 3 2 9 3" xfId="50849" xr:uid="{00000000-0005-0000-0000-0000E0C60000}"/>
    <cellStyle name="Percent 9 3 2 9 4" xfId="50850" xr:uid="{00000000-0005-0000-0000-0000E1C60000}"/>
    <cellStyle name="Percent 9 3 2 9 5" xfId="50851" xr:uid="{00000000-0005-0000-0000-0000E2C60000}"/>
    <cellStyle name="Percent 9 3 3" xfId="50852" xr:uid="{00000000-0005-0000-0000-0000E3C60000}"/>
    <cellStyle name="Percent 9 3 3 10" xfId="50853" xr:uid="{00000000-0005-0000-0000-0000E4C60000}"/>
    <cellStyle name="Percent 9 3 3 2" xfId="50854" xr:uid="{00000000-0005-0000-0000-0000E5C60000}"/>
    <cellStyle name="Percent 9 3 3 2 2" xfId="50855" xr:uid="{00000000-0005-0000-0000-0000E6C60000}"/>
    <cellStyle name="Percent 9 3 3 2 2 2" xfId="50856" xr:uid="{00000000-0005-0000-0000-0000E7C60000}"/>
    <cellStyle name="Percent 9 3 3 2 2 2 2" xfId="50857" xr:uid="{00000000-0005-0000-0000-0000E8C60000}"/>
    <cellStyle name="Percent 9 3 3 2 2 2 3" xfId="50858" xr:uid="{00000000-0005-0000-0000-0000E9C60000}"/>
    <cellStyle name="Percent 9 3 3 2 2 2 4" xfId="50859" xr:uid="{00000000-0005-0000-0000-0000EAC60000}"/>
    <cellStyle name="Percent 9 3 3 2 2 3" xfId="50860" xr:uid="{00000000-0005-0000-0000-0000EBC60000}"/>
    <cellStyle name="Percent 9 3 3 2 2 3 2" xfId="50861" xr:uid="{00000000-0005-0000-0000-0000ECC60000}"/>
    <cellStyle name="Percent 9 3 3 2 2 3 3" xfId="50862" xr:uid="{00000000-0005-0000-0000-0000EDC60000}"/>
    <cellStyle name="Percent 9 3 3 2 2 3 4" xfId="50863" xr:uid="{00000000-0005-0000-0000-0000EEC60000}"/>
    <cellStyle name="Percent 9 3 3 2 2 4" xfId="50864" xr:uid="{00000000-0005-0000-0000-0000EFC60000}"/>
    <cellStyle name="Percent 9 3 3 2 2 5" xfId="50865" xr:uid="{00000000-0005-0000-0000-0000F0C60000}"/>
    <cellStyle name="Percent 9 3 3 2 2 6" xfId="50866" xr:uid="{00000000-0005-0000-0000-0000F1C60000}"/>
    <cellStyle name="Percent 9 3 3 2 3" xfId="50867" xr:uid="{00000000-0005-0000-0000-0000F2C60000}"/>
    <cellStyle name="Percent 9 3 3 2 3 2" xfId="50868" xr:uid="{00000000-0005-0000-0000-0000F3C60000}"/>
    <cellStyle name="Percent 9 3 3 2 3 2 2" xfId="50869" xr:uid="{00000000-0005-0000-0000-0000F4C60000}"/>
    <cellStyle name="Percent 9 3 3 2 3 2 3" xfId="50870" xr:uid="{00000000-0005-0000-0000-0000F5C60000}"/>
    <cellStyle name="Percent 9 3 3 2 3 2 4" xfId="50871" xr:uid="{00000000-0005-0000-0000-0000F6C60000}"/>
    <cellStyle name="Percent 9 3 3 2 3 3" xfId="50872" xr:uid="{00000000-0005-0000-0000-0000F7C60000}"/>
    <cellStyle name="Percent 9 3 3 2 3 3 2" xfId="50873" xr:uid="{00000000-0005-0000-0000-0000F8C60000}"/>
    <cellStyle name="Percent 9 3 3 2 3 3 3" xfId="50874" xr:uid="{00000000-0005-0000-0000-0000F9C60000}"/>
    <cellStyle name="Percent 9 3 3 2 3 3 4" xfId="50875" xr:uid="{00000000-0005-0000-0000-0000FAC60000}"/>
    <cellStyle name="Percent 9 3 3 2 3 4" xfId="50876" xr:uid="{00000000-0005-0000-0000-0000FBC60000}"/>
    <cellStyle name="Percent 9 3 3 2 3 5" xfId="50877" xr:uid="{00000000-0005-0000-0000-0000FCC60000}"/>
    <cellStyle name="Percent 9 3 3 2 3 6" xfId="50878" xr:uid="{00000000-0005-0000-0000-0000FDC60000}"/>
    <cellStyle name="Percent 9 3 3 2 4" xfId="50879" xr:uid="{00000000-0005-0000-0000-0000FEC60000}"/>
    <cellStyle name="Percent 9 3 3 2 4 2" xfId="50880" xr:uid="{00000000-0005-0000-0000-0000FFC60000}"/>
    <cellStyle name="Percent 9 3 3 2 4 3" xfId="50881" xr:uid="{00000000-0005-0000-0000-000000C70000}"/>
    <cellStyle name="Percent 9 3 3 2 4 4" xfId="50882" xr:uid="{00000000-0005-0000-0000-000001C70000}"/>
    <cellStyle name="Percent 9 3 3 2 5" xfId="50883" xr:uid="{00000000-0005-0000-0000-000002C70000}"/>
    <cellStyle name="Percent 9 3 3 2 5 2" xfId="50884" xr:uid="{00000000-0005-0000-0000-000003C70000}"/>
    <cellStyle name="Percent 9 3 3 2 5 3" xfId="50885" xr:uid="{00000000-0005-0000-0000-000004C70000}"/>
    <cellStyle name="Percent 9 3 3 2 5 4" xfId="50886" xr:uid="{00000000-0005-0000-0000-000005C70000}"/>
    <cellStyle name="Percent 9 3 3 2 5 5" xfId="50887" xr:uid="{00000000-0005-0000-0000-000006C70000}"/>
    <cellStyle name="Percent 9 3 3 2 6" xfId="50888" xr:uid="{00000000-0005-0000-0000-000007C70000}"/>
    <cellStyle name="Percent 9 3 3 2 7" xfId="50889" xr:uid="{00000000-0005-0000-0000-000008C70000}"/>
    <cellStyle name="Percent 9 3 3 2 8" xfId="50890" xr:uid="{00000000-0005-0000-0000-000009C70000}"/>
    <cellStyle name="Percent 9 3 3 3" xfId="50891" xr:uid="{00000000-0005-0000-0000-00000AC70000}"/>
    <cellStyle name="Percent 9 3 3 3 2" xfId="50892" xr:uid="{00000000-0005-0000-0000-00000BC70000}"/>
    <cellStyle name="Percent 9 3 3 3 2 2" xfId="50893" xr:uid="{00000000-0005-0000-0000-00000CC70000}"/>
    <cellStyle name="Percent 9 3 3 3 2 2 2" xfId="50894" xr:uid="{00000000-0005-0000-0000-00000DC70000}"/>
    <cellStyle name="Percent 9 3 3 3 2 2 3" xfId="50895" xr:uid="{00000000-0005-0000-0000-00000EC70000}"/>
    <cellStyle name="Percent 9 3 3 3 2 2 4" xfId="50896" xr:uid="{00000000-0005-0000-0000-00000FC70000}"/>
    <cellStyle name="Percent 9 3 3 3 2 3" xfId="50897" xr:uid="{00000000-0005-0000-0000-000010C70000}"/>
    <cellStyle name="Percent 9 3 3 3 2 3 2" xfId="50898" xr:uid="{00000000-0005-0000-0000-000011C70000}"/>
    <cellStyle name="Percent 9 3 3 3 2 3 3" xfId="50899" xr:uid="{00000000-0005-0000-0000-000012C70000}"/>
    <cellStyle name="Percent 9 3 3 3 2 3 4" xfId="50900" xr:uid="{00000000-0005-0000-0000-000013C70000}"/>
    <cellStyle name="Percent 9 3 3 3 2 4" xfId="50901" xr:uid="{00000000-0005-0000-0000-000014C70000}"/>
    <cellStyle name="Percent 9 3 3 3 2 5" xfId="50902" xr:uid="{00000000-0005-0000-0000-000015C70000}"/>
    <cellStyle name="Percent 9 3 3 3 2 6" xfId="50903" xr:uid="{00000000-0005-0000-0000-000016C70000}"/>
    <cellStyle name="Percent 9 3 3 3 3" xfId="50904" xr:uid="{00000000-0005-0000-0000-000017C70000}"/>
    <cellStyle name="Percent 9 3 3 3 3 2" xfId="50905" xr:uid="{00000000-0005-0000-0000-000018C70000}"/>
    <cellStyle name="Percent 9 3 3 3 3 2 2" xfId="50906" xr:uid="{00000000-0005-0000-0000-000019C70000}"/>
    <cellStyle name="Percent 9 3 3 3 3 2 3" xfId="50907" xr:uid="{00000000-0005-0000-0000-00001AC70000}"/>
    <cellStyle name="Percent 9 3 3 3 3 2 4" xfId="50908" xr:uid="{00000000-0005-0000-0000-00001BC70000}"/>
    <cellStyle name="Percent 9 3 3 3 3 3" xfId="50909" xr:uid="{00000000-0005-0000-0000-00001CC70000}"/>
    <cellStyle name="Percent 9 3 3 3 3 3 2" xfId="50910" xr:uid="{00000000-0005-0000-0000-00001DC70000}"/>
    <cellStyle name="Percent 9 3 3 3 3 3 3" xfId="50911" xr:uid="{00000000-0005-0000-0000-00001EC70000}"/>
    <cellStyle name="Percent 9 3 3 3 3 3 4" xfId="50912" xr:uid="{00000000-0005-0000-0000-00001FC70000}"/>
    <cellStyle name="Percent 9 3 3 3 3 4" xfId="50913" xr:uid="{00000000-0005-0000-0000-000020C70000}"/>
    <cellStyle name="Percent 9 3 3 3 3 5" xfId="50914" xr:uid="{00000000-0005-0000-0000-000021C70000}"/>
    <cellStyle name="Percent 9 3 3 3 3 6" xfId="50915" xr:uid="{00000000-0005-0000-0000-000022C70000}"/>
    <cellStyle name="Percent 9 3 3 3 4" xfId="50916" xr:uid="{00000000-0005-0000-0000-000023C70000}"/>
    <cellStyle name="Percent 9 3 3 3 4 2" xfId="50917" xr:uid="{00000000-0005-0000-0000-000024C70000}"/>
    <cellStyle name="Percent 9 3 3 3 4 3" xfId="50918" xr:uid="{00000000-0005-0000-0000-000025C70000}"/>
    <cellStyle name="Percent 9 3 3 3 4 4" xfId="50919" xr:uid="{00000000-0005-0000-0000-000026C70000}"/>
    <cellStyle name="Percent 9 3 3 3 5" xfId="50920" xr:uid="{00000000-0005-0000-0000-000027C70000}"/>
    <cellStyle name="Percent 9 3 3 3 5 2" xfId="50921" xr:uid="{00000000-0005-0000-0000-000028C70000}"/>
    <cellStyle name="Percent 9 3 3 3 5 3" xfId="50922" xr:uid="{00000000-0005-0000-0000-000029C70000}"/>
    <cellStyle name="Percent 9 3 3 3 5 4" xfId="50923" xr:uid="{00000000-0005-0000-0000-00002AC70000}"/>
    <cellStyle name="Percent 9 3 3 3 6" xfId="50924" xr:uid="{00000000-0005-0000-0000-00002BC70000}"/>
    <cellStyle name="Percent 9 3 3 3 7" xfId="50925" xr:uid="{00000000-0005-0000-0000-00002CC70000}"/>
    <cellStyle name="Percent 9 3 3 3 8" xfId="50926" xr:uid="{00000000-0005-0000-0000-00002DC70000}"/>
    <cellStyle name="Percent 9 3 3 4" xfId="50927" xr:uid="{00000000-0005-0000-0000-00002EC70000}"/>
    <cellStyle name="Percent 9 3 3 4 2" xfId="50928" xr:uid="{00000000-0005-0000-0000-00002FC70000}"/>
    <cellStyle name="Percent 9 3 3 4 2 2" xfId="50929" xr:uid="{00000000-0005-0000-0000-000030C70000}"/>
    <cellStyle name="Percent 9 3 3 4 2 3" xfId="50930" xr:uid="{00000000-0005-0000-0000-000031C70000}"/>
    <cellStyle name="Percent 9 3 3 4 2 4" xfId="50931" xr:uid="{00000000-0005-0000-0000-000032C70000}"/>
    <cellStyle name="Percent 9 3 3 4 3" xfId="50932" xr:uid="{00000000-0005-0000-0000-000033C70000}"/>
    <cellStyle name="Percent 9 3 3 4 3 2" xfId="50933" xr:uid="{00000000-0005-0000-0000-000034C70000}"/>
    <cellStyle name="Percent 9 3 3 4 3 3" xfId="50934" xr:uid="{00000000-0005-0000-0000-000035C70000}"/>
    <cellStyle name="Percent 9 3 3 4 3 4" xfId="50935" xr:uid="{00000000-0005-0000-0000-000036C70000}"/>
    <cellStyle name="Percent 9 3 3 4 4" xfId="50936" xr:uid="{00000000-0005-0000-0000-000037C70000}"/>
    <cellStyle name="Percent 9 3 3 4 5" xfId="50937" xr:uid="{00000000-0005-0000-0000-000038C70000}"/>
    <cellStyle name="Percent 9 3 3 4 6" xfId="50938" xr:uid="{00000000-0005-0000-0000-000039C70000}"/>
    <cellStyle name="Percent 9 3 3 5" xfId="50939" xr:uid="{00000000-0005-0000-0000-00003AC70000}"/>
    <cellStyle name="Percent 9 3 3 5 2" xfId="50940" xr:uid="{00000000-0005-0000-0000-00003BC70000}"/>
    <cellStyle name="Percent 9 3 3 5 2 2" xfId="50941" xr:uid="{00000000-0005-0000-0000-00003CC70000}"/>
    <cellStyle name="Percent 9 3 3 5 2 3" xfId="50942" xr:uid="{00000000-0005-0000-0000-00003DC70000}"/>
    <cellStyle name="Percent 9 3 3 5 2 4" xfId="50943" xr:uid="{00000000-0005-0000-0000-00003EC70000}"/>
    <cellStyle name="Percent 9 3 3 5 3" xfId="50944" xr:uid="{00000000-0005-0000-0000-00003FC70000}"/>
    <cellStyle name="Percent 9 3 3 5 3 2" xfId="50945" xr:uid="{00000000-0005-0000-0000-000040C70000}"/>
    <cellStyle name="Percent 9 3 3 5 3 3" xfId="50946" xr:uid="{00000000-0005-0000-0000-000041C70000}"/>
    <cellStyle name="Percent 9 3 3 5 3 4" xfId="50947" xr:uid="{00000000-0005-0000-0000-000042C70000}"/>
    <cellStyle name="Percent 9 3 3 5 4" xfId="50948" xr:uid="{00000000-0005-0000-0000-000043C70000}"/>
    <cellStyle name="Percent 9 3 3 5 5" xfId="50949" xr:uid="{00000000-0005-0000-0000-000044C70000}"/>
    <cellStyle name="Percent 9 3 3 5 6" xfId="50950" xr:uid="{00000000-0005-0000-0000-000045C70000}"/>
    <cellStyle name="Percent 9 3 3 6" xfId="50951" xr:uid="{00000000-0005-0000-0000-000046C70000}"/>
    <cellStyle name="Percent 9 3 3 6 2" xfId="50952" xr:uid="{00000000-0005-0000-0000-000047C70000}"/>
    <cellStyle name="Percent 9 3 3 6 3" xfId="50953" xr:uid="{00000000-0005-0000-0000-000048C70000}"/>
    <cellStyle name="Percent 9 3 3 6 4" xfId="50954" xr:uid="{00000000-0005-0000-0000-000049C70000}"/>
    <cellStyle name="Percent 9 3 3 7" xfId="50955" xr:uid="{00000000-0005-0000-0000-00004AC70000}"/>
    <cellStyle name="Percent 9 3 3 7 2" xfId="50956" xr:uid="{00000000-0005-0000-0000-00004BC70000}"/>
    <cellStyle name="Percent 9 3 3 7 3" xfId="50957" xr:uid="{00000000-0005-0000-0000-00004CC70000}"/>
    <cellStyle name="Percent 9 3 3 7 4" xfId="50958" xr:uid="{00000000-0005-0000-0000-00004DC70000}"/>
    <cellStyle name="Percent 9 3 3 7 5" xfId="50959" xr:uid="{00000000-0005-0000-0000-00004EC70000}"/>
    <cellStyle name="Percent 9 3 3 8" xfId="50960" xr:uid="{00000000-0005-0000-0000-00004FC70000}"/>
    <cellStyle name="Percent 9 3 3 9" xfId="50961" xr:uid="{00000000-0005-0000-0000-000050C70000}"/>
    <cellStyle name="Percent 9 3 4" xfId="50962" xr:uid="{00000000-0005-0000-0000-000051C70000}"/>
    <cellStyle name="Percent 9 3 4 2" xfId="50963" xr:uid="{00000000-0005-0000-0000-000052C70000}"/>
    <cellStyle name="Percent 9 3 4 2 2" xfId="50964" xr:uid="{00000000-0005-0000-0000-000053C70000}"/>
    <cellStyle name="Percent 9 3 4 2 2 2" xfId="50965" xr:uid="{00000000-0005-0000-0000-000054C70000}"/>
    <cellStyle name="Percent 9 3 4 2 2 3" xfId="50966" xr:uid="{00000000-0005-0000-0000-000055C70000}"/>
    <cellStyle name="Percent 9 3 4 2 2 4" xfId="50967" xr:uid="{00000000-0005-0000-0000-000056C70000}"/>
    <cellStyle name="Percent 9 3 4 2 3" xfId="50968" xr:uid="{00000000-0005-0000-0000-000057C70000}"/>
    <cellStyle name="Percent 9 3 4 2 3 2" xfId="50969" xr:uid="{00000000-0005-0000-0000-000058C70000}"/>
    <cellStyle name="Percent 9 3 4 2 3 3" xfId="50970" xr:uid="{00000000-0005-0000-0000-000059C70000}"/>
    <cellStyle name="Percent 9 3 4 2 3 4" xfId="50971" xr:uid="{00000000-0005-0000-0000-00005AC70000}"/>
    <cellStyle name="Percent 9 3 4 2 4" xfId="50972" xr:uid="{00000000-0005-0000-0000-00005BC70000}"/>
    <cellStyle name="Percent 9 3 4 2 5" xfId="50973" xr:uid="{00000000-0005-0000-0000-00005CC70000}"/>
    <cellStyle name="Percent 9 3 4 2 6" xfId="50974" xr:uid="{00000000-0005-0000-0000-00005DC70000}"/>
    <cellStyle name="Percent 9 3 4 3" xfId="50975" xr:uid="{00000000-0005-0000-0000-00005EC70000}"/>
    <cellStyle name="Percent 9 3 4 3 2" xfId="50976" xr:uid="{00000000-0005-0000-0000-00005FC70000}"/>
    <cellStyle name="Percent 9 3 4 3 2 2" xfId="50977" xr:uid="{00000000-0005-0000-0000-000060C70000}"/>
    <cellStyle name="Percent 9 3 4 3 2 3" xfId="50978" xr:uid="{00000000-0005-0000-0000-000061C70000}"/>
    <cellStyle name="Percent 9 3 4 3 2 4" xfId="50979" xr:uid="{00000000-0005-0000-0000-000062C70000}"/>
    <cellStyle name="Percent 9 3 4 3 3" xfId="50980" xr:uid="{00000000-0005-0000-0000-000063C70000}"/>
    <cellStyle name="Percent 9 3 4 3 3 2" xfId="50981" xr:uid="{00000000-0005-0000-0000-000064C70000}"/>
    <cellStyle name="Percent 9 3 4 3 3 3" xfId="50982" xr:uid="{00000000-0005-0000-0000-000065C70000}"/>
    <cellStyle name="Percent 9 3 4 3 3 4" xfId="50983" xr:uid="{00000000-0005-0000-0000-000066C70000}"/>
    <cellStyle name="Percent 9 3 4 3 4" xfId="50984" xr:uid="{00000000-0005-0000-0000-000067C70000}"/>
    <cellStyle name="Percent 9 3 4 3 5" xfId="50985" xr:uid="{00000000-0005-0000-0000-000068C70000}"/>
    <cellStyle name="Percent 9 3 4 3 6" xfId="50986" xr:uid="{00000000-0005-0000-0000-000069C70000}"/>
    <cellStyle name="Percent 9 3 4 4" xfId="50987" xr:uid="{00000000-0005-0000-0000-00006AC70000}"/>
    <cellStyle name="Percent 9 3 4 4 2" xfId="50988" xr:uid="{00000000-0005-0000-0000-00006BC70000}"/>
    <cellStyle name="Percent 9 3 4 4 3" xfId="50989" xr:uid="{00000000-0005-0000-0000-00006CC70000}"/>
    <cellStyle name="Percent 9 3 4 4 4" xfId="50990" xr:uid="{00000000-0005-0000-0000-00006DC70000}"/>
    <cellStyle name="Percent 9 3 4 5" xfId="50991" xr:uid="{00000000-0005-0000-0000-00006EC70000}"/>
    <cellStyle name="Percent 9 3 4 5 2" xfId="50992" xr:uid="{00000000-0005-0000-0000-00006FC70000}"/>
    <cellStyle name="Percent 9 3 4 5 3" xfId="50993" xr:uid="{00000000-0005-0000-0000-000070C70000}"/>
    <cellStyle name="Percent 9 3 4 5 4" xfId="50994" xr:uid="{00000000-0005-0000-0000-000071C70000}"/>
    <cellStyle name="Percent 9 3 4 5 5" xfId="50995" xr:uid="{00000000-0005-0000-0000-000072C70000}"/>
    <cellStyle name="Percent 9 3 4 6" xfId="50996" xr:uid="{00000000-0005-0000-0000-000073C70000}"/>
    <cellStyle name="Percent 9 3 4 7" xfId="50997" xr:uid="{00000000-0005-0000-0000-000074C70000}"/>
    <cellStyle name="Percent 9 3 4 8" xfId="50998" xr:uid="{00000000-0005-0000-0000-000075C70000}"/>
    <cellStyle name="Percent 9 3 5" xfId="50999" xr:uid="{00000000-0005-0000-0000-000076C70000}"/>
    <cellStyle name="Percent 9 3 5 2" xfId="51000" xr:uid="{00000000-0005-0000-0000-000077C70000}"/>
    <cellStyle name="Percent 9 3 5 2 2" xfId="51001" xr:uid="{00000000-0005-0000-0000-000078C70000}"/>
    <cellStyle name="Percent 9 3 5 2 2 2" xfId="51002" xr:uid="{00000000-0005-0000-0000-000079C70000}"/>
    <cellStyle name="Percent 9 3 5 2 2 3" xfId="51003" xr:uid="{00000000-0005-0000-0000-00007AC70000}"/>
    <cellStyle name="Percent 9 3 5 2 2 4" xfId="51004" xr:uid="{00000000-0005-0000-0000-00007BC70000}"/>
    <cellStyle name="Percent 9 3 5 2 3" xfId="51005" xr:uid="{00000000-0005-0000-0000-00007CC70000}"/>
    <cellStyle name="Percent 9 3 5 2 3 2" xfId="51006" xr:uid="{00000000-0005-0000-0000-00007DC70000}"/>
    <cellStyle name="Percent 9 3 5 2 3 3" xfId="51007" xr:uid="{00000000-0005-0000-0000-00007EC70000}"/>
    <cellStyle name="Percent 9 3 5 2 3 4" xfId="51008" xr:uid="{00000000-0005-0000-0000-00007FC70000}"/>
    <cellStyle name="Percent 9 3 5 2 4" xfId="51009" xr:uid="{00000000-0005-0000-0000-000080C70000}"/>
    <cellStyle name="Percent 9 3 5 2 5" xfId="51010" xr:uid="{00000000-0005-0000-0000-000081C70000}"/>
    <cellStyle name="Percent 9 3 5 2 6" xfId="51011" xr:uid="{00000000-0005-0000-0000-000082C70000}"/>
    <cellStyle name="Percent 9 3 5 3" xfId="51012" xr:uid="{00000000-0005-0000-0000-000083C70000}"/>
    <cellStyle name="Percent 9 3 5 3 2" xfId="51013" xr:uid="{00000000-0005-0000-0000-000084C70000}"/>
    <cellStyle name="Percent 9 3 5 3 2 2" xfId="51014" xr:uid="{00000000-0005-0000-0000-000085C70000}"/>
    <cellStyle name="Percent 9 3 5 3 2 3" xfId="51015" xr:uid="{00000000-0005-0000-0000-000086C70000}"/>
    <cellStyle name="Percent 9 3 5 3 2 4" xfId="51016" xr:uid="{00000000-0005-0000-0000-000087C70000}"/>
    <cellStyle name="Percent 9 3 5 3 3" xfId="51017" xr:uid="{00000000-0005-0000-0000-000088C70000}"/>
    <cellStyle name="Percent 9 3 5 3 3 2" xfId="51018" xr:uid="{00000000-0005-0000-0000-000089C70000}"/>
    <cellStyle name="Percent 9 3 5 3 3 3" xfId="51019" xr:uid="{00000000-0005-0000-0000-00008AC70000}"/>
    <cellStyle name="Percent 9 3 5 3 3 4" xfId="51020" xr:uid="{00000000-0005-0000-0000-00008BC70000}"/>
    <cellStyle name="Percent 9 3 5 3 4" xfId="51021" xr:uid="{00000000-0005-0000-0000-00008CC70000}"/>
    <cellStyle name="Percent 9 3 5 3 5" xfId="51022" xr:uid="{00000000-0005-0000-0000-00008DC70000}"/>
    <cellStyle name="Percent 9 3 5 3 6" xfId="51023" xr:uid="{00000000-0005-0000-0000-00008EC70000}"/>
    <cellStyle name="Percent 9 3 5 4" xfId="51024" xr:uid="{00000000-0005-0000-0000-00008FC70000}"/>
    <cellStyle name="Percent 9 3 5 4 2" xfId="51025" xr:uid="{00000000-0005-0000-0000-000090C70000}"/>
    <cellStyle name="Percent 9 3 5 4 3" xfId="51026" xr:uid="{00000000-0005-0000-0000-000091C70000}"/>
    <cellStyle name="Percent 9 3 5 4 4" xfId="51027" xr:uid="{00000000-0005-0000-0000-000092C70000}"/>
    <cellStyle name="Percent 9 3 5 5" xfId="51028" xr:uid="{00000000-0005-0000-0000-000093C70000}"/>
    <cellStyle name="Percent 9 3 5 5 2" xfId="51029" xr:uid="{00000000-0005-0000-0000-000094C70000}"/>
    <cellStyle name="Percent 9 3 5 5 3" xfId="51030" xr:uid="{00000000-0005-0000-0000-000095C70000}"/>
    <cellStyle name="Percent 9 3 5 5 4" xfId="51031" xr:uid="{00000000-0005-0000-0000-000096C70000}"/>
    <cellStyle name="Percent 9 3 5 6" xfId="51032" xr:uid="{00000000-0005-0000-0000-000097C70000}"/>
    <cellStyle name="Percent 9 3 5 7" xfId="51033" xr:uid="{00000000-0005-0000-0000-000098C70000}"/>
    <cellStyle name="Percent 9 3 5 8" xfId="51034" xr:uid="{00000000-0005-0000-0000-000099C70000}"/>
    <cellStyle name="Percent 9 3 6" xfId="51035" xr:uid="{00000000-0005-0000-0000-00009AC70000}"/>
    <cellStyle name="Percent 9 3 6 2" xfId="51036" xr:uid="{00000000-0005-0000-0000-00009BC70000}"/>
    <cellStyle name="Percent 9 3 6 2 2" xfId="51037" xr:uid="{00000000-0005-0000-0000-00009CC70000}"/>
    <cellStyle name="Percent 9 3 6 2 2 2" xfId="51038" xr:uid="{00000000-0005-0000-0000-00009DC70000}"/>
    <cellStyle name="Percent 9 3 6 2 2 3" xfId="51039" xr:uid="{00000000-0005-0000-0000-00009EC70000}"/>
    <cellStyle name="Percent 9 3 6 2 2 4" xfId="51040" xr:uid="{00000000-0005-0000-0000-00009FC70000}"/>
    <cellStyle name="Percent 9 3 6 2 3" xfId="51041" xr:uid="{00000000-0005-0000-0000-0000A0C70000}"/>
    <cellStyle name="Percent 9 3 6 2 3 2" xfId="51042" xr:uid="{00000000-0005-0000-0000-0000A1C70000}"/>
    <cellStyle name="Percent 9 3 6 2 3 3" xfId="51043" xr:uid="{00000000-0005-0000-0000-0000A2C70000}"/>
    <cellStyle name="Percent 9 3 6 2 3 4" xfId="51044" xr:uid="{00000000-0005-0000-0000-0000A3C70000}"/>
    <cellStyle name="Percent 9 3 6 2 4" xfId="51045" xr:uid="{00000000-0005-0000-0000-0000A4C70000}"/>
    <cellStyle name="Percent 9 3 6 2 5" xfId="51046" xr:uid="{00000000-0005-0000-0000-0000A5C70000}"/>
    <cellStyle name="Percent 9 3 6 2 6" xfId="51047" xr:uid="{00000000-0005-0000-0000-0000A6C70000}"/>
    <cellStyle name="Percent 9 3 6 3" xfId="51048" xr:uid="{00000000-0005-0000-0000-0000A7C70000}"/>
    <cellStyle name="Percent 9 3 6 3 2" xfId="51049" xr:uid="{00000000-0005-0000-0000-0000A8C70000}"/>
    <cellStyle name="Percent 9 3 6 3 2 2" xfId="51050" xr:uid="{00000000-0005-0000-0000-0000A9C70000}"/>
    <cellStyle name="Percent 9 3 6 3 2 3" xfId="51051" xr:uid="{00000000-0005-0000-0000-0000AAC70000}"/>
    <cellStyle name="Percent 9 3 6 3 2 4" xfId="51052" xr:uid="{00000000-0005-0000-0000-0000ABC70000}"/>
    <cellStyle name="Percent 9 3 6 3 3" xfId="51053" xr:uid="{00000000-0005-0000-0000-0000ACC70000}"/>
    <cellStyle name="Percent 9 3 6 3 3 2" xfId="51054" xr:uid="{00000000-0005-0000-0000-0000ADC70000}"/>
    <cellStyle name="Percent 9 3 6 3 3 3" xfId="51055" xr:uid="{00000000-0005-0000-0000-0000AEC70000}"/>
    <cellStyle name="Percent 9 3 6 3 3 4" xfId="51056" xr:uid="{00000000-0005-0000-0000-0000AFC70000}"/>
    <cellStyle name="Percent 9 3 6 3 4" xfId="51057" xr:uid="{00000000-0005-0000-0000-0000B0C70000}"/>
    <cellStyle name="Percent 9 3 6 3 5" xfId="51058" xr:uid="{00000000-0005-0000-0000-0000B1C70000}"/>
    <cellStyle name="Percent 9 3 6 3 6" xfId="51059" xr:uid="{00000000-0005-0000-0000-0000B2C70000}"/>
    <cellStyle name="Percent 9 3 6 4" xfId="51060" xr:uid="{00000000-0005-0000-0000-0000B3C70000}"/>
    <cellStyle name="Percent 9 3 6 4 2" xfId="51061" xr:uid="{00000000-0005-0000-0000-0000B4C70000}"/>
    <cellStyle name="Percent 9 3 6 4 3" xfId="51062" xr:uid="{00000000-0005-0000-0000-0000B5C70000}"/>
    <cellStyle name="Percent 9 3 6 4 4" xfId="51063" xr:uid="{00000000-0005-0000-0000-0000B6C70000}"/>
    <cellStyle name="Percent 9 3 6 5" xfId="51064" xr:uid="{00000000-0005-0000-0000-0000B7C70000}"/>
    <cellStyle name="Percent 9 3 6 5 2" xfId="51065" xr:uid="{00000000-0005-0000-0000-0000B8C70000}"/>
    <cellStyle name="Percent 9 3 6 5 3" xfId="51066" xr:uid="{00000000-0005-0000-0000-0000B9C70000}"/>
    <cellStyle name="Percent 9 3 6 5 4" xfId="51067" xr:uid="{00000000-0005-0000-0000-0000BAC70000}"/>
    <cellStyle name="Percent 9 3 6 6" xfId="51068" xr:uid="{00000000-0005-0000-0000-0000BBC70000}"/>
    <cellStyle name="Percent 9 3 6 7" xfId="51069" xr:uid="{00000000-0005-0000-0000-0000BCC70000}"/>
    <cellStyle name="Percent 9 3 6 8" xfId="51070" xr:uid="{00000000-0005-0000-0000-0000BDC70000}"/>
    <cellStyle name="Percent 9 3 7" xfId="51071" xr:uid="{00000000-0005-0000-0000-0000BEC70000}"/>
    <cellStyle name="Percent 9 3 7 2" xfId="51072" xr:uid="{00000000-0005-0000-0000-0000BFC70000}"/>
    <cellStyle name="Percent 9 3 7 2 2" xfId="51073" xr:uid="{00000000-0005-0000-0000-0000C0C70000}"/>
    <cellStyle name="Percent 9 3 7 2 3" xfId="51074" xr:uid="{00000000-0005-0000-0000-0000C1C70000}"/>
    <cellStyle name="Percent 9 3 7 2 4" xfId="51075" xr:uid="{00000000-0005-0000-0000-0000C2C70000}"/>
    <cellStyle name="Percent 9 3 7 3" xfId="51076" xr:uid="{00000000-0005-0000-0000-0000C3C70000}"/>
    <cellStyle name="Percent 9 3 7 3 2" xfId="51077" xr:uid="{00000000-0005-0000-0000-0000C4C70000}"/>
    <cellStyle name="Percent 9 3 7 3 3" xfId="51078" xr:uid="{00000000-0005-0000-0000-0000C5C70000}"/>
    <cellStyle name="Percent 9 3 7 3 4" xfId="51079" xr:uid="{00000000-0005-0000-0000-0000C6C70000}"/>
    <cellStyle name="Percent 9 3 7 4" xfId="51080" xr:uid="{00000000-0005-0000-0000-0000C7C70000}"/>
    <cellStyle name="Percent 9 3 7 5" xfId="51081" xr:uid="{00000000-0005-0000-0000-0000C8C70000}"/>
    <cellStyle name="Percent 9 3 7 6" xfId="51082" xr:uid="{00000000-0005-0000-0000-0000C9C70000}"/>
    <cellStyle name="Percent 9 3 8" xfId="51083" xr:uid="{00000000-0005-0000-0000-0000CAC70000}"/>
    <cellStyle name="Percent 9 3 8 2" xfId="51084" xr:uid="{00000000-0005-0000-0000-0000CBC70000}"/>
    <cellStyle name="Percent 9 3 8 2 2" xfId="51085" xr:uid="{00000000-0005-0000-0000-0000CCC70000}"/>
    <cellStyle name="Percent 9 3 8 2 3" xfId="51086" xr:uid="{00000000-0005-0000-0000-0000CDC70000}"/>
    <cellStyle name="Percent 9 3 8 2 4" xfId="51087" xr:uid="{00000000-0005-0000-0000-0000CEC70000}"/>
    <cellStyle name="Percent 9 3 8 3" xfId="51088" xr:uid="{00000000-0005-0000-0000-0000CFC70000}"/>
    <cellStyle name="Percent 9 3 8 3 2" xfId="51089" xr:uid="{00000000-0005-0000-0000-0000D0C70000}"/>
    <cellStyle name="Percent 9 3 8 3 3" xfId="51090" xr:uid="{00000000-0005-0000-0000-0000D1C70000}"/>
    <cellStyle name="Percent 9 3 8 3 4" xfId="51091" xr:uid="{00000000-0005-0000-0000-0000D2C70000}"/>
    <cellStyle name="Percent 9 3 8 4" xfId="51092" xr:uid="{00000000-0005-0000-0000-0000D3C70000}"/>
    <cellStyle name="Percent 9 3 8 5" xfId="51093" xr:uid="{00000000-0005-0000-0000-0000D4C70000}"/>
    <cellStyle name="Percent 9 3 8 6" xfId="51094" xr:uid="{00000000-0005-0000-0000-0000D5C70000}"/>
    <cellStyle name="Percent 9 3 9" xfId="51095" xr:uid="{00000000-0005-0000-0000-0000D6C70000}"/>
    <cellStyle name="Percent 9 3 9 2" xfId="51096" xr:uid="{00000000-0005-0000-0000-0000D7C70000}"/>
    <cellStyle name="Percent 9 3 9 3" xfId="51097" xr:uid="{00000000-0005-0000-0000-0000D8C70000}"/>
    <cellStyle name="Percent 9 3 9 4" xfId="51098" xr:uid="{00000000-0005-0000-0000-0000D9C70000}"/>
    <cellStyle name="Percent 9 4" xfId="51099" xr:uid="{00000000-0005-0000-0000-0000DAC70000}"/>
    <cellStyle name="Percent 9 4 10" xfId="51100" xr:uid="{00000000-0005-0000-0000-0000DBC70000}"/>
    <cellStyle name="Percent 9 4 11" xfId="51101" xr:uid="{00000000-0005-0000-0000-0000DCC70000}"/>
    <cellStyle name="Percent 9 4 12" xfId="51102" xr:uid="{00000000-0005-0000-0000-0000DDC70000}"/>
    <cellStyle name="Percent 9 4 2" xfId="51103" xr:uid="{00000000-0005-0000-0000-0000DEC70000}"/>
    <cellStyle name="Percent 9 4 2 10" xfId="51104" xr:uid="{00000000-0005-0000-0000-0000DFC70000}"/>
    <cellStyle name="Percent 9 4 2 2" xfId="51105" xr:uid="{00000000-0005-0000-0000-0000E0C70000}"/>
    <cellStyle name="Percent 9 4 2 2 2" xfId="51106" xr:uid="{00000000-0005-0000-0000-0000E1C70000}"/>
    <cellStyle name="Percent 9 4 2 2 2 2" xfId="51107" xr:uid="{00000000-0005-0000-0000-0000E2C70000}"/>
    <cellStyle name="Percent 9 4 2 2 2 2 2" xfId="51108" xr:uid="{00000000-0005-0000-0000-0000E3C70000}"/>
    <cellStyle name="Percent 9 4 2 2 2 2 3" xfId="51109" xr:uid="{00000000-0005-0000-0000-0000E4C70000}"/>
    <cellStyle name="Percent 9 4 2 2 2 2 4" xfId="51110" xr:uid="{00000000-0005-0000-0000-0000E5C70000}"/>
    <cellStyle name="Percent 9 4 2 2 2 3" xfId="51111" xr:uid="{00000000-0005-0000-0000-0000E6C70000}"/>
    <cellStyle name="Percent 9 4 2 2 2 3 2" xfId="51112" xr:uid="{00000000-0005-0000-0000-0000E7C70000}"/>
    <cellStyle name="Percent 9 4 2 2 2 3 3" xfId="51113" xr:uid="{00000000-0005-0000-0000-0000E8C70000}"/>
    <cellStyle name="Percent 9 4 2 2 2 3 4" xfId="51114" xr:uid="{00000000-0005-0000-0000-0000E9C70000}"/>
    <cellStyle name="Percent 9 4 2 2 2 4" xfId="51115" xr:uid="{00000000-0005-0000-0000-0000EAC70000}"/>
    <cellStyle name="Percent 9 4 2 2 2 5" xfId="51116" xr:uid="{00000000-0005-0000-0000-0000EBC70000}"/>
    <cellStyle name="Percent 9 4 2 2 2 6" xfId="51117" xr:uid="{00000000-0005-0000-0000-0000ECC70000}"/>
    <cellStyle name="Percent 9 4 2 2 3" xfId="51118" xr:uid="{00000000-0005-0000-0000-0000EDC70000}"/>
    <cellStyle name="Percent 9 4 2 2 3 2" xfId="51119" xr:uid="{00000000-0005-0000-0000-0000EEC70000}"/>
    <cellStyle name="Percent 9 4 2 2 3 2 2" xfId="51120" xr:uid="{00000000-0005-0000-0000-0000EFC70000}"/>
    <cellStyle name="Percent 9 4 2 2 3 2 3" xfId="51121" xr:uid="{00000000-0005-0000-0000-0000F0C70000}"/>
    <cellStyle name="Percent 9 4 2 2 3 2 4" xfId="51122" xr:uid="{00000000-0005-0000-0000-0000F1C70000}"/>
    <cellStyle name="Percent 9 4 2 2 3 3" xfId="51123" xr:uid="{00000000-0005-0000-0000-0000F2C70000}"/>
    <cellStyle name="Percent 9 4 2 2 3 3 2" xfId="51124" xr:uid="{00000000-0005-0000-0000-0000F3C70000}"/>
    <cellStyle name="Percent 9 4 2 2 3 3 3" xfId="51125" xr:uid="{00000000-0005-0000-0000-0000F4C70000}"/>
    <cellStyle name="Percent 9 4 2 2 3 3 4" xfId="51126" xr:uid="{00000000-0005-0000-0000-0000F5C70000}"/>
    <cellStyle name="Percent 9 4 2 2 3 4" xfId="51127" xr:uid="{00000000-0005-0000-0000-0000F6C70000}"/>
    <cellStyle name="Percent 9 4 2 2 3 5" xfId="51128" xr:uid="{00000000-0005-0000-0000-0000F7C70000}"/>
    <cellStyle name="Percent 9 4 2 2 3 6" xfId="51129" xr:uid="{00000000-0005-0000-0000-0000F8C70000}"/>
    <cellStyle name="Percent 9 4 2 2 4" xfId="51130" xr:uid="{00000000-0005-0000-0000-0000F9C70000}"/>
    <cellStyle name="Percent 9 4 2 2 4 2" xfId="51131" xr:uid="{00000000-0005-0000-0000-0000FAC70000}"/>
    <cellStyle name="Percent 9 4 2 2 4 3" xfId="51132" xr:uid="{00000000-0005-0000-0000-0000FBC70000}"/>
    <cellStyle name="Percent 9 4 2 2 4 4" xfId="51133" xr:uid="{00000000-0005-0000-0000-0000FCC70000}"/>
    <cellStyle name="Percent 9 4 2 2 5" xfId="51134" xr:uid="{00000000-0005-0000-0000-0000FDC70000}"/>
    <cellStyle name="Percent 9 4 2 2 5 2" xfId="51135" xr:uid="{00000000-0005-0000-0000-0000FEC70000}"/>
    <cellStyle name="Percent 9 4 2 2 5 3" xfId="51136" xr:uid="{00000000-0005-0000-0000-0000FFC70000}"/>
    <cellStyle name="Percent 9 4 2 2 5 4" xfId="51137" xr:uid="{00000000-0005-0000-0000-000000C80000}"/>
    <cellStyle name="Percent 9 4 2 2 6" xfId="51138" xr:uid="{00000000-0005-0000-0000-000001C80000}"/>
    <cellStyle name="Percent 9 4 2 2 7" xfId="51139" xr:uid="{00000000-0005-0000-0000-000002C80000}"/>
    <cellStyle name="Percent 9 4 2 2 8" xfId="51140" xr:uid="{00000000-0005-0000-0000-000003C80000}"/>
    <cellStyle name="Percent 9 4 2 3" xfId="51141" xr:uid="{00000000-0005-0000-0000-000004C80000}"/>
    <cellStyle name="Percent 9 4 2 3 2" xfId="51142" xr:uid="{00000000-0005-0000-0000-000005C80000}"/>
    <cellStyle name="Percent 9 4 2 3 2 2" xfId="51143" xr:uid="{00000000-0005-0000-0000-000006C80000}"/>
    <cellStyle name="Percent 9 4 2 3 2 2 2" xfId="51144" xr:uid="{00000000-0005-0000-0000-000007C80000}"/>
    <cellStyle name="Percent 9 4 2 3 2 2 3" xfId="51145" xr:uid="{00000000-0005-0000-0000-000008C80000}"/>
    <cellStyle name="Percent 9 4 2 3 2 2 4" xfId="51146" xr:uid="{00000000-0005-0000-0000-000009C80000}"/>
    <cellStyle name="Percent 9 4 2 3 2 3" xfId="51147" xr:uid="{00000000-0005-0000-0000-00000AC80000}"/>
    <cellStyle name="Percent 9 4 2 3 2 3 2" xfId="51148" xr:uid="{00000000-0005-0000-0000-00000BC80000}"/>
    <cellStyle name="Percent 9 4 2 3 2 3 3" xfId="51149" xr:uid="{00000000-0005-0000-0000-00000CC80000}"/>
    <cellStyle name="Percent 9 4 2 3 2 3 4" xfId="51150" xr:uid="{00000000-0005-0000-0000-00000DC80000}"/>
    <cellStyle name="Percent 9 4 2 3 2 4" xfId="51151" xr:uid="{00000000-0005-0000-0000-00000EC80000}"/>
    <cellStyle name="Percent 9 4 2 3 2 5" xfId="51152" xr:uid="{00000000-0005-0000-0000-00000FC80000}"/>
    <cellStyle name="Percent 9 4 2 3 2 6" xfId="51153" xr:uid="{00000000-0005-0000-0000-000010C80000}"/>
    <cellStyle name="Percent 9 4 2 3 3" xfId="51154" xr:uid="{00000000-0005-0000-0000-000011C80000}"/>
    <cellStyle name="Percent 9 4 2 3 3 2" xfId="51155" xr:uid="{00000000-0005-0000-0000-000012C80000}"/>
    <cellStyle name="Percent 9 4 2 3 3 2 2" xfId="51156" xr:uid="{00000000-0005-0000-0000-000013C80000}"/>
    <cellStyle name="Percent 9 4 2 3 3 2 3" xfId="51157" xr:uid="{00000000-0005-0000-0000-000014C80000}"/>
    <cellStyle name="Percent 9 4 2 3 3 2 4" xfId="51158" xr:uid="{00000000-0005-0000-0000-000015C80000}"/>
    <cellStyle name="Percent 9 4 2 3 3 3" xfId="51159" xr:uid="{00000000-0005-0000-0000-000016C80000}"/>
    <cellStyle name="Percent 9 4 2 3 3 3 2" xfId="51160" xr:uid="{00000000-0005-0000-0000-000017C80000}"/>
    <cellStyle name="Percent 9 4 2 3 3 3 3" xfId="51161" xr:uid="{00000000-0005-0000-0000-000018C80000}"/>
    <cellStyle name="Percent 9 4 2 3 3 3 4" xfId="51162" xr:uid="{00000000-0005-0000-0000-000019C80000}"/>
    <cellStyle name="Percent 9 4 2 3 3 4" xfId="51163" xr:uid="{00000000-0005-0000-0000-00001AC80000}"/>
    <cellStyle name="Percent 9 4 2 3 3 5" xfId="51164" xr:uid="{00000000-0005-0000-0000-00001BC80000}"/>
    <cellStyle name="Percent 9 4 2 3 3 6" xfId="51165" xr:uid="{00000000-0005-0000-0000-00001CC80000}"/>
    <cellStyle name="Percent 9 4 2 3 4" xfId="51166" xr:uid="{00000000-0005-0000-0000-00001DC80000}"/>
    <cellStyle name="Percent 9 4 2 3 4 2" xfId="51167" xr:uid="{00000000-0005-0000-0000-00001EC80000}"/>
    <cellStyle name="Percent 9 4 2 3 4 3" xfId="51168" xr:uid="{00000000-0005-0000-0000-00001FC80000}"/>
    <cellStyle name="Percent 9 4 2 3 4 4" xfId="51169" xr:uid="{00000000-0005-0000-0000-000020C80000}"/>
    <cellStyle name="Percent 9 4 2 3 5" xfId="51170" xr:uid="{00000000-0005-0000-0000-000021C80000}"/>
    <cellStyle name="Percent 9 4 2 3 5 2" xfId="51171" xr:uid="{00000000-0005-0000-0000-000022C80000}"/>
    <cellStyle name="Percent 9 4 2 3 5 3" xfId="51172" xr:uid="{00000000-0005-0000-0000-000023C80000}"/>
    <cellStyle name="Percent 9 4 2 3 5 4" xfId="51173" xr:uid="{00000000-0005-0000-0000-000024C80000}"/>
    <cellStyle name="Percent 9 4 2 3 6" xfId="51174" xr:uid="{00000000-0005-0000-0000-000025C80000}"/>
    <cellStyle name="Percent 9 4 2 3 7" xfId="51175" xr:uid="{00000000-0005-0000-0000-000026C80000}"/>
    <cellStyle name="Percent 9 4 2 3 8" xfId="51176" xr:uid="{00000000-0005-0000-0000-000027C80000}"/>
    <cellStyle name="Percent 9 4 2 4" xfId="51177" xr:uid="{00000000-0005-0000-0000-000028C80000}"/>
    <cellStyle name="Percent 9 4 2 4 2" xfId="51178" xr:uid="{00000000-0005-0000-0000-000029C80000}"/>
    <cellStyle name="Percent 9 4 2 4 2 2" xfId="51179" xr:uid="{00000000-0005-0000-0000-00002AC80000}"/>
    <cellStyle name="Percent 9 4 2 4 2 3" xfId="51180" xr:uid="{00000000-0005-0000-0000-00002BC80000}"/>
    <cellStyle name="Percent 9 4 2 4 2 4" xfId="51181" xr:uid="{00000000-0005-0000-0000-00002CC80000}"/>
    <cellStyle name="Percent 9 4 2 4 3" xfId="51182" xr:uid="{00000000-0005-0000-0000-00002DC80000}"/>
    <cellStyle name="Percent 9 4 2 4 3 2" xfId="51183" xr:uid="{00000000-0005-0000-0000-00002EC80000}"/>
    <cellStyle name="Percent 9 4 2 4 3 3" xfId="51184" xr:uid="{00000000-0005-0000-0000-00002FC80000}"/>
    <cellStyle name="Percent 9 4 2 4 3 4" xfId="51185" xr:uid="{00000000-0005-0000-0000-000030C80000}"/>
    <cellStyle name="Percent 9 4 2 4 4" xfId="51186" xr:uid="{00000000-0005-0000-0000-000031C80000}"/>
    <cellStyle name="Percent 9 4 2 4 5" xfId="51187" xr:uid="{00000000-0005-0000-0000-000032C80000}"/>
    <cellStyle name="Percent 9 4 2 4 6" xfId="51188" xr:uid="{00000000-0005-0000-0000-000033C80000}"/>
    <cellStyle name="Percent 9 4 2 5" xfId="51189" xr:uid="{00000000-0005-0000-0000-000034C80000}"/>
    <cellStyle name="Percent 9 4 2 5 2" xfId="51190" xr:uid="{00000000-0005-0000-0000-000035C80000}"/>
    <cellStyle name="Percent 9 4 2 5 2 2" xfId="51191" xr:uid="{00000000-0005-0000-0000-000036C80000}"/>
    <cellStyle name="Percent 9 4 2 5 2 3" xfId="51192" xr:uid="{00000000-0005-0000-0000-000037C80000}"/>
    <cellStyle name="Percent 9 4 2 5 2 4" xfId="51193" xr:uid="{00000000-0005-0000-0000-000038C80000}"/>
    <cellStyle name="Percent 9 4 2 5 3" xfId="51194" xr:uid="{00000000-0005-0000-0000-000039C80000}"/>
    <cellStyle name="Percent 9 4 2 5 3 2" xfId="51195" xr:uid="{00000000-0005-0000-0000-00003AC80000}"/>
    <cellStyle name="Percent 9 4 2 5 3 3" xfId="51196" xr:uid="{00000000-0005-0000-0000-00003BC80000}"/>
    <cellStyle name="Percent 9 4 2 5 3 4" xfId="51197" xr:uid="{00000000-0005-0000-0000-00003CC80000}"/>
    <cellStyle name="Percent 9 4 2 5 4" xfId="51198" xr:uid="{00000000-0005-0000-0000-00003DC80000}"/>
    <cellStyle name="Percent 9 4 2 5 5" xfId="51199" xr:uid="{00000000-0005-0000-0000-00003EC80000}"/>
    <cellStyle name="Percent 9 4 2 5 6" xfId="51200" xr:uid="{00000000-0005-0000-0000-00003FC80000}"/>
    <cellStyle name="Percent 9 4 2 6" xfId="51201" xr:uid="{00000000-0005-0000-0000-000040C80000}"/>
    <cellStyle name="Percent 9 4 2 6 2" xfId="51202" xr:uid="{00000000-0005-0000-0000-000041C80000}"/>
    <cellStyle name="Percent 9 4 2 6 3" xfId="51203" xr:uid="{00000000-0005-0000-0000-000042C80000}"/>
    <cellStyle name="Percent 9 4 2 6 4" xfId="51204" xr:uid="{00000000-0005-0000-0000-000043C80000}"/>
    <cellStyle name="Percent 9 4 2 7" xfId="51205" xr:uid="{00000000-0005-0000-0000-000044C80000}"/>
    <cellStyle name="Percent 9 4 2 7 2" xfId="51206" xr:uid="{00000000-0005-0000-0000-000045C80000}"/>
    <cellStyle name="Percent 9 4 2 7 3" xfId="51207" xr:uid="{00000000-0005-0000-0000-000046C80000}"/>
    <cellStyle name="Percent 9 4 2 7 4" xfId="51208" xr:uid="{00000000-0005-0000-0000-000047C80000}"/>
    <cellStyle name="Percent 9 4 2 8" xfId="51209" xr:uid="{00000000-0005-0000-0000-000048C80000}"/>
    <cellStyle name="Percent 9 4 2 9" xfId="51210" xr:uid="{00000000-0005-0000-0000-000049C80000}"/>
    <cellStyle name="Percent 9 4 3" xfId="51211" xr:uid="{00000000-0005-0000-0000-00004AC80000}"/>
    <cellStyle name="Percent 9 4 3 2" xfId="51212" xr:uid="{00000000-0005-0000-0000-00004BC80000}"/>
    <cellStyle name="Percent 9 4 3 2 2" xfId="51213" xr:uid="{00000000-0005-0000-0000-00004CC80000}"/>
    <cellStyle name="Percent 9 4 3 2 2 2" xfId="51214" xr:uid="{00000000-0005-0000-0000-00004DC80000}"/>
    <cellStyle name="Percent 9 4 3 2 2 3" xfId="51215" xr:uid="{00000000-0005-0000-0000-00004EC80000}"/>
    <cellStyle name="Percent 9 4 3 2 2 4" xfId="51216" xr:uid="{00000000-0005-0000-0000-00004FC80000}"/>
    <cellStyle name="Percent 9 4 3 2 3" xfId="51217" xr:uid="{00000000-0005-0000-0000-000050C80000}"/>
    <cellStyle name="Percent 9 4 3 2 3 2" xfId="51218" xr:uid="{00000000-0005-0000-0000-000051C80000}"/>
    <cellStyle name="Percent 9 4 3 2 3 3" xfId="51219" xr:uid="{00000000-0005-0000-0000-000052C80000}"/>
    <cellStyle name="Percent 9 4 3 2 3 4" xfId="51220" xr:uid="{00000000-0005-0000-0000-000053C80000}"/>
    <cellStyle name="Percent 9 4 3 2 4" xfId="51221" xr:uid="{00000000-0005-0000-0000-000054C80000}"/>
    <cellStyle name="Percent 9 4 3 2 5" xfId="51222" xr:uid="{00000000-0005-0000-0000-000055C80000}"/>
    <cellStyle name="Percent 9 4 3 2 6" xfId="51223" xr:uid="{00000000-0005-0000-0000-000056C80000}"/>
    <cellStyle name="Percent 9 4 3 3" xfId="51224" xr:uid="{00000000-0005-0000-0000-000057C80000}"/>
    <cellStyle name="Percent 9 4 3 3 2" xfId="51225" xr:uid="{00000000-0005-0000-0000-000058C80000}"/>
    <cellStyle name="Percent 9 4 3 3 2 2" xfId="51226" xr:uid="{00000000-0005-0000-0000-000059C80000}"/>
    <cellStyle name="Percent 9 4 3 3 2 3" xfId="51227" xr:uid="{00000000-0005-0000-0000-00005AC80000}"/>
    <cellStyle name="Percent 9 4 3 3 2 4" xfId="51228" xr:uid="{00000000-0005-0000-0000-00005BC80000}"/>
    <cellStyle name="Percent 9 4 3 3 3" xfId="51229" xr:uid="{00000000-0005-0000-0000-00005CC80000}"/>
    <cellStyle name="Percent 9 4 3 3 3 2" xfId="51230" xr:uid="{00000000-0005-0000-0000-00005DC80000}"/>
    <cellStyle name="Percent 9 4 3 3 3 3" xfId="51231" xr:uid="{00000000-0005-0000-0000-00005EC80000}"/>
    <cellStyle name="Percent 9 4 3 3 3 4" xfId="51232" xr:uid="{00000000-0005-0000-0000-00005FC80000}"/>
    <cellStyle name="Percent 9 4 3 3 4" xfId="51233" xr:uid="{00000000-0005-0000-0000-000060C80000}"/>
    <cellStyle name="Percent 9 4 3 3 5" xfId="51234" xr:uid="{00000000-0005-0000-0000-000061C80000}"/>
    <cellStyle name="Percent 9 4 3 3 6" xfId="51235" xr:uid="{00000000-0005-0000-0000-000062C80000}"/>
    <cellStyle name="Percent 9 4 3 4" xfId="51236" xr:uid="{00000000-0005-0000-0000-000063C80000}"/>
    <cellStyle name="Percent 9 4 3 4 2" xfId="51237" xr:uid="{00000000-0005-0000-0000-000064C80000}"/>
    <cellStyle name="Percent 9 4 3 4 3" xfId="51238" xr:uid="{00000000-0005-0000-0000-000065C80000}"/>
    <cellStyle name="Percent 9 4 3 4 4" xfId="51239" xr:uid="{00000000-0005-0000-0000-000066C80000}"/>
    <cellStyle name="Percent 9 4 3 5" xfId="51240" xr:uid="{00000000-0005-0000-0000-000067C80000}"/>
    <cellStyle name="Percent 9 4 3 5 2" xfId="51241" xr:uid="{00000000-0005-0000-0000-000068C80000}"/>
    <cellStyle name="Percent 9 4 3 5 3" xfId="51242" xr:uid="{00000000-0005-0000-0000-000069C80000}"/>
    <cellStyle name="Percent 9 4 3 5 4" xfId="51243" xr:uid="{00000000-0005-0000-0000-00006AC80000}"/>
    <cellStyle name="Percent 9 4 3 6" xfId="51244" xr:uid="{00000000-0005-0000-0000-00006BC80000}"/>
    <cellStyle name="Percent 9 4 3 7" xfId="51245" xr:uid="{00000000-0005-0000-0000-00006CC80000}"/>
    <cellStyle name="Percent 9 4 3 8" xfId="51246" xr:uid="{00000000-0005-0000-0000-00006DC80000}"/>
    <cellStyle name="Percent 9 4 4" xfId="51247" xr:uid="{00000000-0005-0000-0000-00006EC80000}"/>
    <cellStyle name="Percent 9 4 4 2" xfId="51248" xr:uid="{00000000-0005-0000-0000-00006FC80000}"/>
    <cellStyle name="Percent 9 4 4 2 2" xfId="51249" xr:uid="{00000000-0005-0000-0000-000070C80000}"/>
    <cellStyle name="Percent 9 4 4 2 2 2" xfId="51250" xr:uid="{00000000-0005-0000-0000-000071C80000}"/>
    <cellStyle name="Percent 9 4 4 2 2 3" xfId="51251" xr:uid="{00000000-0005-0000-0000-000072C80000}"/>
    <cellStyle name="Percent 9 4 4 2 2 4" xfId="51252" xr:uid="{00000000-0005-0000-0000-000073C80000}"/>
    <cellStyle name="Percent 9 4 4 2 3" xfId="51253" xr:uid="{00000000-0005-0000-0000-000074C80000}"/>
    <cellStyle name="Percent 9 4 4 2 3 2" xfId="51254" xr:uid="{00000000-0005-0000-0000-000075C80000}"/>
    <cellStyle name="Percent 9 4 4 2 3 3" xfId="51255" xr:uid="{00000000-0005-0000-0000-000076C80000}"/>
    <cellStyle name="Percent 9 4 4 2 3 4" xfId="51256" xr:uid="{00000000-0005-0000-0000-000077C80000}"/>
    <cellStyle name="Percent 9 4 4 2 4" xfId="51257" xr:uid="{00000000-0005-0000-0000-000078C80000}"/>
    <cellStyle name="Percent 9 4 4 2 5" xfId="51258" xr:uid="{00000000-0005-0000-0000-000079C80000}"/>
    <cellStyle name="Percent 9 4 4 2 6" xfId="51259" xr:uid="{00000000-0005-0000-0000-00007AC80000}"/>
    <cellStyle name="Percent 9 4 4 3" xfId="51260" xr:uid="{00000000-0005-0000-0000-00007BC80000}"/>
    <cellStyle name="Percent 9 4 4 3 2" xfId="51261" xr:uid="{00000000-0005-0000-0000-00007CC80000}"/>
    <cellStyle name="Percent 9 4 4 3 2 2" xfId="51262" xr:uid="{00000000-0005-0000-0000-00007DC80000}"/>
    <cellStyle name="Percent 9 4 4 3 2 3" xfId="51263" xr:uid="{00000000-0005-0000-0000-00007EC80000}"/>
    <cellStyle name="Percent 9 4 4 3 2 4" xfId="51264" xr:uid="{00000000-0005-0000-0000-00007FC80000}"/>
    <cellStyle name="Percent 9 4 4 3 3" xfId="51265" xr:uid="{00000000-0005-0000-0000-000080C80000}"/>
    <cellStyle name="Percent 9 4 4 3 3 2" xfId="51266" xr:uid="{00000000-0005-0000-0000-000081C80000}"/>
    <cellStyle name="Percent 9 4 4 3 3 3" xfId="51267" xr:uid="{00000000-0005-0000-0000-000082C80000}"/>
    <cellStyle name="Percent 9 4 4 3 3 4" xfId="51268" xr:uid="{00000000-0005-0000-0000-000083C80000}"/>
    <cellStyle name="Percent 9 4 4 3 4" xfId="51269" xr:uid="{00000000-0005-0000-0000-000084C80000}"/>
    <cellStyle name="Percent 9 4 4 3 5" xfId="51270" xr:uid="{00000000-0005-0000-0000-000085C80000}"/>
    <cellStyle name="Percent 9 4 4 3 6" xfId="51271" xr:uid="{00000000-0005-0000-0000-000086C80000}"/>
    <cellStyle name="Percent 9 4 4 4" xfId="51272" xr:uid="{00000000-0005-0000-0000-000087C80000}"/>
    <cellStyle name="Percent 9 4 4 4 2" xfId="51273" xr:uid="{00000000-0005-0000-0000-000088C80000}"/>
    <cellStyle name="Percent 9 4 4 4 3" xfId="51274" xr:uid="{00000000-0005-0000-0000-000089C80000}"/>
    <cellStyle name="Percent 9 4 4 4 4" xfId="51275" xr:uid="{00000000-0005-0000-0000-00008AC80000}"/>
    <cellStyle name="Percent 9 4 4 5" xfId="51276" xr:uid="{00000000-0005-0000-0000-00008BC80000}"/>
    <cellStyle name="Percent 9 4 4 5 2" xfId="51277" xr:uid="{00000000-0005-0000-0000-00008CC80000}"/>
    <cellStyle name="Percent 9 4 4 5 3" xfId="51278" xr:uid="{00000000-0005-0000-0000-00008DC80000}"/>
    <cellStyle name="Percent 9 4 4 5 4" xfId="51279" xr:uid="{00000000-0005-0000-0000-00008EC80000}"/>
    <cellStyle name="Percent 9 4 4 6" xfId="51280" xr:uid="{00000000-0005-0000-0000-00008FC80000}"/>
    <cellStyle name="Percent 9 4 4 7" xfId="51281" xr:uid="{00000000-0005-0000-0000-000090C80000}"/>
    <cellStyle name="Percent 9 4 4 8" xfId="51282" xr:uid="{00000000-0005-0000-0000-000091C80000}"/>
    <cellStyle name="Percent 9 4 5" xfId="51283" xr:uid="{00000000-0005-0000-0000-000092C80000}"/>
    <cellStyle name="Percent 9 4 5 2" xfId="51284" xr:uid="{00000000-0005-0000-0000-000093C80000}"/>
    <cellStyle name="Percent 9 4 5 2 2" xfId="51285" xr:uid="{00000000-0005-0000-0000-000094C80000}"/>
    <cellStyle name="Percent 9 4 5 2 2 2" xfId="51286" xr:uid="{00000000-0005-0000-0000-000095C80000}"/>
    <cellStyle name="Percent 9 4 5 2 2 3" xfId="51287" xr:uid="{00000000-0005-0000-0000-000096C80000}"/>
    <cellStyle name="Percent 9 4 5 2 2 4" xfId="51288" xr:uid="{00000000-0005-0000-0000-000097C80000}"/>
    <cellStyle name="Percent 9 4 5 2 3" xfId="51289" xr:uid="{00000000-0005-0000-0000-000098C80000}"/>
    <cellStyle name="Percent 9 4 5 2 3 2" xfId="51290" xr:uid="{00000000-0005-0000-0000-000099C80000}"/>
    <cellStyle name="Percent 9 4 5 2 3 3" xfId="51291" xr:uid="{00000000-0005-0000-0000-00009AC80000}"/>
    <cellStyle name="Percent 9 4 5 2 3 4" xfId="51292" xr:uid="{00000000-0005-0000-0000-00009BC80000}"/>
    <cellStyle name="Percent 9 4 5 2 4" xfId="51293" xr:uid="{00000000-0005-0000-0000-00009CC80000}"/>
    <cellStyle name="Percent 9 4 5 2 5" xfId="51294" xr:uid="{00000000-0005-0000-0000-00009DC80000}"/>
    <cellStyle name="Percent 9 4 5 2 6" xfId="51295" xr:uid="{00000000-0005-0000-0000-00009EC80000}"/>
    <cellStyle name="Percent 9 4 5 3" xfId="51296" xr:uid="{00000000-0005-0000-0000-00009FC80000}"/>
    <cellStyle name="Percent 9 4 5 3 2" xfId="51297" xr:uid="{00000000-0005-0000-0000-0000A0C80000}"/>
    <cellStyle name="Percent 9 4 5 3 2 2" xfId="51298" xr:uid="{00000000-0005-0000-0000-0000A1C80000}"/>
    <cellStyle name="Percent 9 4 5 3 2 3" xfId="51299" xr:uid="{00000000-0005-0000-0000-0000A2C80000}"/>
    <cellStyle name="Percent 9 4 5 3 2 4" xfId="51300" xr:uid="{00000000-0005-0000-0000-0000A3C80000}"/>
    <cellStyle name="Percent 9 4 5 3 3" xfId="51301" xr:uid="{00000000-0005-0000-0000-0000A4C80000}"/>
    <cellStyle name="Percent 9 4 5 3 3 2" xfId="51302" xr:uid="{00000000-0005-0000-0000-0000A5C80000}"/>
    <cellStyle name="Percent 9 4 5 3 3 3" xfId="51303" xr:uid="{00000000-0005-0000-0000-0000A6C80000}"/>
    <cellStyle name="Percent 9 4 5 3 3 4" xfId="51304" xr:uid="{00000000-0005-0000-0000-0000A7C80000}"/>
    <cellStyle name="Percent 9 4 5 3 4" xfId="51305" xr:uid="{00000000-0005-0000-0000-0000A8C80000}"/>
    <cellStyle name="Percent 9 4 5 3 5" xfId="51306" xr:uid="{00000000-0005-0000-0000-0000A9C80000}"/>
    <cellStyle name="Percent 9 4 5 3 6" xfId="51307" xr:uid="{00000000-0005-0000-0000-0000AAC80000}"/>
    <cellStyle name="Percent 9 4 5 4" xfId="51308" xr:uid="{00000000-0005-0000-0000-0000ABC80000}"/>
    <cellStyle name="Percent 9 4 5 4 2" xfId="51309" xr:uid="{00000000-0005-0000-0000-0000ACC80000}"/>
    <cellStyle name="Percent 9 4 5 4 3" xfId="51310" xr:uid="{00000000-0005-0000-0000-0000ADC80000}"/>
    <cellStyle name="Percent 9 4 5 4 4" xfId="51311" xr:uid="{00000000-0005-0000-0000-0000AEC80000}"/>
    <cellStyle name="Percent 9 4 5 5" xfId="51312" xr:uid="{00000000-0005-0000-0000-0000AFC80000}"/>
    <cellStyle name="Percent 9 4 5 5 2" xfId="51313" xr:uid="{00000000-0005-0000-0000-0000B0C80000}"/>
    <cellStyle name="Percent 9 4 5 5 3" xfId="51314" xr:uid="{00000000-0005-0000-0000-0000B1C80000}"/>
    <cellStyle name="Percent 9 4 5 5 4" xfId="51315" xr:uid="{00000000-0005-0000-0000-0000B2C80000}"/>
    <cellStyle name="Percent 9 4 5 6" xfId="51316" xr:uid="{00000000-0005-0000-0000-0000B3C80000}"/>
    <cellStyle name="Percent 9 4 5 7" xfId="51317" xr:uid="{00000000-0005-0000-0000-0000B4C80000}"/>
    <cellStyle name="Percent 9 4 5 8" xfId="51318" xr:uid="{00000000-0005-0000-0000-0000B5C80000}"/>
    <cellStyle name="Percent 9 4 6" xfId="51319" xr:uid="{00000000-0005-0000-0000-0000B6C80000}"/>
    <cellStyle name="Percent 9 4 6 2" xfId="51320" xr:uid="{00000000-0005-0000-0000-0000B7C80000}"/>
    <cellStyle name="Percent 9 4 6 2 2" xfId="51321" xr:uid="{00000000-0005-0000-0000-0000B8C80000}"/>
    <cellStyle name="Percent 9 4 6 2 3" xfId="51322" xr:uid="{00000000-0005-0000-0000-0000B9C80000}"/>
    <cellStyle name="Percent 9 4 6 2 4" xfId="51323" xr:uid="{00000000-0005-0000-0000-0000BAC80000}"/>
    <cellStyle name="Percent 9 4 6 3" xfId="51324" xr:uid="{00000000-0005-0000-0000-0000BBC80000}"/>
    <cellStyle name="Percent 9 4 6 3 2" xfId="51325" xr:uid="{00000000-0005-0000-0000-0000BCC80000}"/>
    <cellStyle name="Percent 9 4 6 3 3" xfId="51326" xr:uid="{00000000-0005-0000-0000-0000BDC80000}"/>
    <cellStyle name="Percent 9 4 6 3 4" xfId="51327" xr:uid="{00000000-0005-0000-0000-0000BEC80000}"/>
    <cellStyle name="Percent 9 4 6 4" xfId="51328" xr:uid="{00000000-0005-0000-0000-0000BFC80000}"/>
    <cellStyle name="Percent 9 4 6 5" xfId="51329" xr:uid="{00000000-0005-0000-0000-0000C0C80000}"/>
    <cellStyle name="Percent 9 4 6 6" xfId="51330" xr:uid="{00000000-0005-0000-0000-0000C1C80000}"/>
    <cellStyle name="Percent 9 4 7" xfId="51331" xr:uid="{00000000-0005-0000-0000-0000C2C80000}"/>
    <cellStyle name="Percent 9 4 7 2" xfId="51332" xr:uid="{00000000-0005-0000-0000-0000C3C80000}"/>
    <cellStyle name="Percent 9 4 7 2 2" xfId="51333" xr:uid="{00000000-0005-0000-0000-0000C4C80000}"/>
    <cellStyle name="Percent 9 4 7 2 3" xfId="51334" xr:uid="{00000000-0005-0000-0000-0000C5C80000}"/>
    <cellStyle name="Percent 9 4 7 2 4" xfId="51335" xr:uid="{00000000-0005-0000-0000-0000C6C80000}"/>
    <cellStyle name="Percent 9 4 7 3" xfId="51336" xr:uid="{00000000-0005-0000-0000-0000C7C80000}"/>
    <cellStyle name="Percent 9 4 7 3 2" xfId="51337" xr:uid="{00000000-0005-0000-0000-0000C8C80000}"/>
    <cellStyle name="Percent 9 4 7 3 3" xfId="51338" xr:uid="{00000000-0005-0000-0000-0000C9C80000}"/>
    <cellStyle name="Percent 9 4 7 3 4" xfId="51339" xr:uid="{00000000-0005-0000-0000-0000CAC80000}"/>
    <cellStyle name="Percent 9 4 7 4" xfId="51340" xr:uid="{00000000-0005-0000-0000-0000CBC80000}"/>
    <cellStyle name="Percent 9 4 7 5" xfId="51341" xr:uid="{00000000-0005-0000-0000-0000CCC80000}"/>
    <cellStyle name="Percent 9 4 7 6" xfId="51342" xr:uid="{00000000-0005-0000-0000-0000CDC80000}"/>
    <cellStyle name="Percent 9 4 8" xfId="51343" xr:uid="{00000000-0005-0000-0000-0000CEC80000}"/>
    <cellStyle name="Percent 9 4 8 2" xfId="51344" xr:uid="{00000000-0005-0000-0000-0000CFC80000}"/>
    <cellStyle name="Percent 9 4 8 3" xfId="51345" xr:uid="{00000000-0005-0000-0000-0000D0C80000}"/>
    <cellStyle name="Percent 9 4 8 4" xfId="51346" xr:uid="{00000000-0005-0000-0000-0000D1C80000}"/>
    <cellStyle name="Percent 9 4 9" xfId="51347" xr:uid="{00000000-0005-0000-0000-0000D2C80000}"/>
    <cellStyle name="Percent 9 4 9 2" xfId="51348" xr:uid="{00000000-0005-0000-0000-0000D3C80000}"/>
    <cellStyle name="Percent 9 4 9 3" xfId="51349" xr:uid="{00000000-0005-0000-0000-0000D4C80000}"/>
    <cellStyle name="Percent 9 4 9 4" xfId="51350" xr:uid="{00000000-0005-0000-0000-0000D5C80000}"/>
    <cellStyle name="Percent 9 4 9 5" xfId="51351" xr:uid="{00000000-0005-0000-0000-0000D6C80000}"/>
    <cellStyle name="Percent 9 5" xfId="51352" xr:uid="{00000000-0005-0000-0000-0000D7C80000}"/>
    <cellStyle name="Percent 9 5 10" xfId="51353" xr:uid="{00000000-0005-0000-0000-0000D8C80000}"/>
    <cellStyle name="Percent 9 5 2" xfId="51354" xr:uid="{00000000-0005-0000-0000-0000D9C80000}"/>
    <cellStyle name="Percent 9 5 2 2" xfId="51355" xr:uid="{00000000-0005-0000-0000-0000DAC80000}"/>
    <cellStyle name="Percent 9 5 2 2 2" xfId="51356" xr:uid="{00000000-0005-0000-0000-0000DBC80000}"/>
    <cellStyle name="Percent 9 5 2 2 2 2" xfId="51357" xr:uid="{00000000-0005-0000-0000-0000DCC80000}"/>
    <cellStyle name="Percent 9 5 2 2 2 3" xfId="51358" xr:uid="{00000000-0005-0000-0000-0000DDC80000}"/>
    <cellStyle name="Percent 9 5 2 2 2 4" xfId="51359" xr:uid="{00000000-0005-0000-0000-0000DEC80000}"/>
    <cellStyle name="Percent 9 5 2 2 3" xfId="51360" xr:uid="{00000000-0005-0000-0000-0000DFC80000}"/>
    <cellStyle name="Percent 9 5 2 2 3 2" xfId="51361" xr:uid="{00000000-0005-0000-0000-0000E0C80000}"/>
    <cellStyle name="Percent 9 5 2 2 3 3" xfId="51362" xr:uid="{00000000-0005-0000-0000-0000E1C80000}"/>
    <cellStyle name="Percent 9 5 2 2 3 4" xfId="51363" xr:uid="{00000000-0005-0000-0000-0000E2C80000}"/>
    <cellStyle name="Percent 9 5 2 2 4" xfId="51364" xr:uid="{00000000-0005-0000-0000-0000E3C80000}"/>
    <cellStyle name="Percent 9 5 2 2 5" xfId="51365" xr:uid="{00000000-0005-0000-0000-0000E4C80000}"/>
    <cellStyle name="Percent 9 5 2 2 6" xfId="51366" xr:uid="{00000000-0005-0000-0000-0000E5C80000}"/>
    <cellStyle name="Percent 9 5 2 3" xfId="51367" xr:uid="{00000000-0005-0000-0000-0000E6C80000}"/>
    <cellStyle name="Percent 9 5 2 3 2" xfId="51368" xr:uid="{00000000-0005-0000-0000-0000E7C80000}"/>
    <cellStyle name="Percent 9 5 2 3 2 2" xfId="51369" xr:uid="{00000000-0005-0000-0000-0000E8C80000}"/>
    <cellStyle name="Percent 9 5 2 3 2 3" xfId="51370" xr:uid="{00000000-0005-0000-0000-0000E9C80000}"/>
    <cellStyle name="Percent 9 5 2 3 2 4" xfId="51371" xr:uid="{00000000-0005-0000-0000-0000EAC80000}"/>
    <cellStyle name="Percent 9 5 2 3 3" xfId="51372" xr:uid="{00000000-0005-0000-0000-0000EBC80000}"/>
    <cellStyle name="Percent 9 5 2 3 3 2" xfId="51373" xr:uid="{00000000-0005-0000-0000-0000ECC80000}"/>
    <cellStyle name="Percent 9 5 2 3 3 3" xfId="51374" xr:uid="{00000000-0005-0000-0000-0000EDC80000}"/>
    <cellStyle name="Percent 9 5 2 3 3 4" xfId="51375" xr:uid="{00000000-0005-0000-0000-0000EEC80000}"/>
    <cellStyle name="Percent 9 5 2 3 4" xfId="51376" xr:uid="{00000000-0005-0000-0000-0000EFC80000}"/>
    <cellStyle name="Percent 9 5 2 3 5" xfId="51377" xr:uid="{00000000-0005-0000-0000-0000F0C80000}"/>
    <cellStyle name="Percent 9 5 2 3 6" xfId="51378" xr:uid="{00000000-0005-0000-0000-0000F1C80000}"/>
    <cellStyle name="Percent 9 5 2 4" xfId="51379" xr:uid="{00000000-0005-0000-0000-0000F2C80000}"/>
    <cellStyle name="Percent 9 5 2 4 2" xfId="51380" xr:uid="{00000000-0005-0000-0000-0000F3C80000}"/>
    <cellStyle name="Percent 9 5 2 4 3" xfId="51381" xr:uid="{00000000-0005-0000-0000-0000F4C80000}"/>
    <cellStyle name="Percent 9 5 2 4 4" xfId="51382" xr:uid="{00000000-0005-0000-0000-0000F5C80000}"/>
    <cellStyle name="Percent 9 5 2 5" xfId="51383" xr:uid="{00000000-0005-0000-0000-0000F6C80000}"/>
    <cellStyle name="Percent 9 5 2 5 2" xfId="51384" xr:uid="{00000000-0005-0000-0000-0000F7C80000}"/>
    <cellStyle name="Percent 9 5 2 5 3" xfId="51385" xr:uid="{00000000-0005-0000-0000-0000F8C80000}"/>
    <cellStyle name="Percent 9 5 2 5 4" xfId="51386" xr:uid="{00000000-0005-0000-0000-0000F9C80000}"/>
    <cellStyle name="Percent 9 5 2 6" xfId="51387" xr:uid="{00000000-0005-0000-0000-0000FAC80000}"/>
    <cellStyle name="Percent 9 5 2 7" xfId="51388" xr:uid="{00000000-0005-0000-0000-0000FBC80000}"/>
    <cellStyle name="Percent 9 5 2 8" xfId="51389" xr:uid="{00000000-0005-0000-0000-0000FCC80000}"/>
    <cellStyle name="Percent 9 5 3" xfId="51390" xr:uid="{00000000-0005-0000-0000-0000FDC80000}"/>
    <cellStyle name="Percent 9 5 3 2" xfId="51391" xr:uid="{00000000-0005-0000-0000-0000FEC80000}"/>
    <cellStyle name="Percent 9 5 3 2 2" xfId="51392" xr:uid="{00000000-0005-0000-0000-0000FFC80000}"/>
    <cellStyle name="Percent 9 5 3 2 2 2" xfId="51393" xr:uid="{00000000-0005-0000-0000-000000C90000}"/>
    <cellStyle name="Percent 9 5 3 2 2 3" xfId="51394" xr:uid="{00000000-0005-0000-0000-000001C90000}"/>
    <cellStyle name="Percent 9 5 3 2 2 4" xfId="51395" xr:uid="{00000000-0005-0000-0000-000002C90000}"/>
    <cellStyle name="Percent 9 5 3 2 3" xfId="51396" xr:uid="{00000000-0005-0000-0000-000003C90000}"/>
    <cellStyle name="Percent 9 5 3 2 3 2" xfId="51397" xr:uid="{00000000-0005-0000-0000-000004C90000}"/>
    <cellStyle name="Percent 9 5 3 2 3 3" xfId="51398" xr:uid="{00000000-0005-0000-0000-000005C90000}"/>
    <cellStyle name="Percent 9 5 3 2 3 4" xfId="51399" xr:uid="{00000000-0005-0000-0000-000006C90000}"/>
    <cellStyle name="Percent 9 5 3 2 4" xfId="51400" xr:uid="{00000000-0005-0000-0000-000007C90000}"/>
    <cellStyle name="Percent 9 5 3 2 5" xfId="51401" xr:uid="{00000000-0005-0000-0000-000008C90000}"/>
    <cellStyle name="Percent 9 5 3 2 6" xfId="51402" xr:uid="{00000000-0005-0000-0000-000009C90000}"/>
    <cellStyle name="Percent 9 5 3 3" xfId="51403" xr:uid="{00000000-0005-0000-0000-00000AC90000}"/>
    <cellStyle name="Percent 9 5 3 3 2" xfId="51404" xr:uid="{00000000-0005-0000-0000-00000BC90000}"/>
    <cellStyle name="Percent 9 5 3 3 2 2" xfId="51405" xr:uid="{00000000-0005-0000-0000-00000CC90000}"/>
    <cellStyle name="Percent 9 5 3 3 2 3" xfId="51406" xr:uid="{00000000-0005-0000-0000-00000DC90000}"/>
    <cellStyle name="Percent 9 5 3 3 2 4" xfId="51407" xr:uid="{00000000-0005-0000-0000-00000EC90000}"/>
    <cellStyle name="Percent 9 5 3 3 3" xfId="51408" xr:uid="{00000000-0005-0000-0000-00000FC90000}"/>
    <cellStyle name="Percent 9 5 3 3 3 2" xfId="51409" xr:uid="{00000000-0005-0000-0000-000010C90000}"/>
    <cellStyle name="Percent 9 5 3 3 3 3" xfId="51410" xr:uid="{00000000-0005-0000-0000-000011C90000}"/>
    <cellStyle name="Percent 9 5 3 3 3 4" xfId="51411" xr:uid="{00000000-0005-0000-0000-000012C90000}"/>
    <cellStyle name="Percent 9 5 3 3 4" xfId="51412" xr:uid="{00000000-0005-0000-0000-000013C90000}"/>
    <cellStyle name="Percent 9 5 3 3 5" xfId="51413" xr:uid="{00000000-0005-0000-0000-000014C90000}"/>
    <cellStyle name="Percent 9 5 3 3 6" xfId="51414" xr:uid="{00000000-0005-0000-0000-000015C90000}"/>
    <cellStyle name="Percent 9 5 3 4" xfId="51415" xr:uid="{00000000-0005-0000-0000-000016C90000}"/>
    <cellStyle name="Percent 9 5 3 4 2" xfId="51416" xr:uid="{00000000-0005-0000-0000-000017C90000}"/>
    <cellStyle name="Percent 9 5 3 4 3" xfId="51417" xr:uid="{00000000-0005-0000-0000-000018C90000}"/>
    <cellStyle name="Percent 9 5 3 4 4" xfId="51418" xr:uid="{00000000-0005-0000-0000-000019C90000}"/>
    <cellStyle name="Percent 9 5 3 5" xfId="51419" xr:uid="{00000000-0005-0000-0000-00001AC90000}"/>
    <cellStyle name="Percent 9 5 3 5 2" xfId="51420" xr:uid="{00000000-0005-0000-0000-00001BC90000}"/>
    <cellStyle name="Percent 9 5 3 5 3" xfId="51421" xr:uid="{00000000-0005-0000-0000-00001CC90000}"/>
    <cellStyle name="Percent 9 5 3 5 4" xfId="51422" xr:uid="{00000000-0005-0000-0000-00001DC90000}"/>
    <cellStyle name="Percent 9 5 3 6" xfId="51423" xr:uid="{00000000-0005-0000-0000-00001EC90000}"/>
    <cellStyle name="Percent 9 5 3 7" xfId="51424" xr:uid="{00000000-0005-0000-0000-00001FC90000}"/>
    <cellStyle name="Percent 9 5 3 8" xfId="51425" xr:uid="{00000000-0005-0000-0000-000020C90000}"/>
    <cellStyle name="Percent 9 5 4" xfId="51426" xr:uid="{00000000-0005-0000-0000-000021C90000}"/>
    <cellStyle name="Percent 9 5 4 2" xfId="51427" xr:uid="{00000000-0005-0000-0000-000022C90000}"/>
    <cellStyle name="Percent 9 5 4 2 2" xfId="51428" xr:uid="{00000000-0005-0000-0000-000023C90000}"/>
    <cellStyle name="Percent 9 5 4 2 3" xfId="51429" xr:uid="{00000000-0005-0000-0000-000024C90000}"/>
    <cellStyle name="Percent 9 5 4 2 4" xfId="51430" xr:uid="{00000000-0005-0000-0000-000025C90000}"/>
    <cellStyle name="Percent 9 5 4 3" xfId="51431" xr:uid="{00000000-0005-0000-0000-000026C90000}"/>
    <cellStyle name="Percent 9 5 4 3 2" xfId="51432" xr:uid="{00000000-0005-0000-0000-000027C90000}"/>
    <cellStyle name="Percent 9 5 4 3 3" xfId="51433" xr:uid="{00000000-0005-0000-0000-000028C90000}"/>
    <cellStyle name="Percent 9 5 4 3 4" xfId="51434" xr:uid="{00000000-0005-0000-0000-000029C90000}"/>
    <cellStyle name="Percent 9 5 4 4" xfId="51435" xr:uid="{00000000-0005-0000-0000-00002AC90000}"/>
    <cellStyle name="Percent 9 5 4 5" xfId="51436" xr:uid="{00000000-0005-0000-0000-00002BC90000}"/>
    <cellStyle name="Percent 9 5 4 6" xfId="51437" xr:uid="{00000000-0005-0000-0000-00002CC90000}"/>
    <cellStyle name="Percent 9 5 5" xfId="51438" xr:uid="{00000000-0005-0000-0000-00002DC90000}"/>
    <cellStyle name="Percent 9 5 5 2" xfId="51439" xr:uid="{00000000-0005-0000-0000-00002EC90000}"/>
    <cellStyle name="Percent 9 5 5 2 2" xfId="51440" xr:uid="{00000000-0005-0000-0000-00002FC90000}"/>
    <cellStyle name="Percent 9 5 5 2 3" xfId="51441" xr:uid="{00000000-0005-0000-0000-000030C90000}"/>
    <cellStyle name="Percent 9 5 5 2 4" xfId="51442" xr:uid="{00000000-0005-0000-0000-000031C90000}"/>
    <cellStyle name="Percent 9 5 5 3" xfId="51443" xr:uid="{00000000-0005-0000-0000-000032C90000}"/>
    <cellStyle name="Percent 9 5 5 3 2" xfId="51444" xr:uid="{00000000-0005-0000-0000-000033C90000}"/>
    <cellStyle name="Percent 9 5 5 3 3" xfId="51445" xr:uid="{00000000-0005-0000-0000-000034C90000}"/>
    <cellStyle name="Percent 9 5 5 3 4" xfId="51446" xr:uid="{00000000-0005-0000-0000-000035C90000}"/>
    <cellStyle name="Percent 9 5 5 4" xfId="51447" xr:uid="{00000000-0005-0000-0000-000036C90000}"/>
    <cellStyle name="Percent 9 5 5 5" xfId="51448" xr:uid="{00000000-0005-0000-0000-000037C90000}"/>
    <cellStyle name="Percent 9 5 5 6" xfId="51449" xr:uid="{00000000-0005-0000-0000-000038C90000}"/>
    <cellStyle name="Percent 9 5 6" xfId="51450" xr:uid="{00000000-0005-0000-0000-000039C90000}"/>
    <cellStyle name="Percent 9 5 6 2" xfId="51451" xr:uid="{00000000-0005-0000-0000-00003AC90000}"/>
    <cellStyle name="Percent 9 5 6 3" xfId="51452" xr:uid="{00000000-0005-0000-0000-00003BC90000}"/>
    <cellStyle name="Percent 9 5 6 4" xfId="51453" xr:uid="{00000000-0005-0000-0000-00003CC90000}"/>
    <cellStyle name="Percent 9 5 7" xfId="51454" xr:uid="{00000000-0005-0000-0000-00003DC90000}"/>
    <cellStyle name="Percent 9 5 7 2" xfId="51455" xr:uid="{00000000-0005-0000-0000-00003EC90000}"/>
    <cellStyle name="Percent 9 5 7 3" xfId="51456" xr:uid="{00000000-0005-0000-0000-00003FC90000}"/>
    <cellStyle name="Percent 9 5 7 4" xfId="51457" xr:uid="{00000000-0005-0000-0000-000040C90000}"/>
    <cellStyle name="Percent 9 5 8" xfId="51458" xr:uid="{00000000-0005-0000-0000-000041C90000}"/>
    <cellStyle name="Percent 9 5 9" xfId="51459" xr:uid="{00000000-0005-0000-0000-000042C90000}"/>
    <cellStyle name="Percent 9 6" xfId="51460" xr:uid="{00000000-0005-0000-0000-000043C90000}"/>
    <cellStyle name="Percent 9 6 2" xfId="51461" xr:uid="{00000000-0005-0000-0000-000044C90000}"/>
    <cellStyle name="Percent 9 6 2 2" xfId="51462" xr:uid="{00000000-0005-0000-0000-000045C90000}"/>
    <cellStyle name="Percent 9 6 2 2 2" xfId="51463" xr:uid="{00000000-0005-0000-0000-000046C90000}"/>
    <cellStyle name="Percent 9 6 2 2 3" xfId="51464" xr:uid="{00000000-0005-0000-0000-000047C90000}"/>
    <cellStyle name="Percent 9 6 2 2 4" xfId="51465" xr:uid="{00000000-0005-0000-0000-000048C90000}"/>
    <cellStyle name="Percent 9 6 2 3" xfId="51466" xr:uid="{00000000-0005-0000-0000-000049C90000}"/>
    <cellStyle name="Percent 9 6 2 3 2" xfId="51467" xr:uid="{00000000-0005-0000-0000-00004AC90000}"/>
    <cellStyle name="Percent 9 6 2 3 3" xfId="51468" xr:uid="{00000000-0005-0000-0000-00004BC90000}"/>
    <cellStyle name="Percent 9 6 2 3 4" xfId="51469" xr:uid="{00000000-0005-0000-0000-00004CC90000}"/>
    <cellStyle name="Percent 9 6 2 4" xfId="51470" xr:uid="{00000000-0005-0000-0000-00004DC90000}"/>
    <cellStyle name="Percent 9 6 2 5" xfId="51471" xr:uid="{00000000-0005-0000-0000-00004EC90000}"/>
    <cellStyle name="Percent 9 6 2 6" xfId="51472" xr:uid="{00000000-0005-0000-0000-00004FC90000}"/>
    <cellStyle name="Percent 9 6 3" xfId="51473" xr:uid="{00000000-0005-0000-0000-000050C90000}"/>
    <cellStyle name="Percent 9 6 3 2" xfId="51474" xr:uid="{00000000-0005-0000-0000-000051C90000}"/>
    <cellStyle name="Percent 9 6 3 2 2" xfId="51475" xr:uid="{00000000-0005-0000-0000-000052C90000}"/>
    <cellStyle name="Percent 9 6 3 2 3" xfId="51476" xr:uid="{00000000-0005-0000-0000-000053C90000}"/>
    <cellStyle name="Percent 9 6 3 2 4" xfId="51477" xr:uid="{00000000-0005-0000-0000-000054C90000}"/>
    <cellStyle name="Percent 9 6 3 3" xfId="51478" xr:uid="{00000000-0005-0000-0000-000055C90000}"/>
    <cellStyle name="Percent 9 6 3 3 2" xfId="51479" xr:uid="{00000000-0005-0000-0000-000056C90000}"/>
    <cellStyle name="Percent 9 6 3 3 3" xfId="51480" xr:uid="{00000000-0005-0000-0000-000057C90000}"/>
    <cellStyle name="Percent 9 6 3 3 4" xfId="51481" xr:uid="{00000000-0005-0000-0000-000058C90000}"/>
    <cellStyle name="Percent 9 6 3 4" xfId="51482" xr:uid="{00000000-0005-0000-0000-000059C90000}"/>
    <cellStyle name="Percent 9 6 3 5" xfId="51483" xr:uid="{00000000-0005-0000-0000-00005AC90000}"/>
    <cellStyle name="Percent 9 6 3 6" xfId="51484" xr:uid="{00000000-0005-0000-0000-00005BC90000}"/>
    <cellStyle name="Percent 9 6 4" xfId="51485" xr:uid="{00000000-0005-0000-0000-00005CC90000}"/>
    <cellStyle name="Percent 9 6 4 2" xfId="51486" xr:uid="{00000000-0005-0000-0000-00005DC90000}"/>
    <cellStyle name="Percent 9 6 4 3" xfId="51487" xr:uid="{00000000-0005-0000-0000-00005EC90000}"/>
    <cellStyle name="Percent 9 6 4 4" xfId="51488" xr:uid="{00000000-0005-0000-0000-00005FC90000}"/>
    <cellStyle name="Percent 9 6 5" xfId="51489" xr:uid="{00000000-0005-0000-0000-000060C90000}"/>
    <cellStyle name="Percent 9 6 5 2" xfId="51490" xr:uid="{00000000-0005-0000-0000-000061C90000}"/>
    <cellStyle name="Percent 9 6 5 3" xfId="51491" xr:uid="{00000000-0005-0000-0000-000062C90000}"/>
    <cellStyle name="Percent 9 6 5 4" xfId="51492" xr:uid="{00000000-0005-0000-0000-000063C90000}"/>
    <cellStyle name="Percent 9 6 6" xfId="51493" xr:uid="{00000000-0005-0000-0000-000064C90000}"/>
    <cellStyle name="Percent 9 6 7" xfId="51494" xr:uid="{00000000-0005-0000-0000-000065C90000}"/>
    <cellStyle name="Percent 9 6 8" xfId="51495" xr:uid="{00000000-0005-0000-0000-000066C90000}"/>
    <cellStyle name="Percent 9 7" xfId="51496" xr:uid="{00000000-0005-0000-0000-000067C90000}"/>
    <cellStyle name="Percent 9 7 2" xfId="51497" xr:uid="{00000000-0005-0000-0000-000068C90000}"/>
    <cellStyle name="Percent 9 7 2 2" xfId="51498" xr:uid="{00000000-0005-0000-0000-000069C90000}"/>
    <cellStyle name="Percent 9 7 2 2 2" xfId="51499" xr:uid="{00000000-0005-0000-0000-00006AC90000}"/>
    <cellStyle name="Percent 9 7 2 2 3" xfId="51500" xr:uid="{00000000-0005-0000-0000-00006BC90000}"/>
    <cellStyle name="Percent 9 7 2 2 4" xfId="51501" xr:uid="{00000000-0005-0000-0000-00006CC90000}"/>
    <cellStyle name="Percent 9 7 2 3" xfId="51502" xr:uid="{00000000-0005-0000-0000-00006DC90000}"/>
    <cellStyle name="Percent 9 7 2 3 2" xfId="51503" xr:uid="{00000000-0005-0000-0000-00006EC90000}"/>
    <cellStyle name="Percent 9 7 2 3 3" xfId="51504" xr:uid="{00000000-0005-0000-0000-00006FC90000}"/>
    <cellStyle name="Percent 9 7 2 3 4" xfId="51505" xr:uid="{00000000-0005-0000-0000-000070C90000}"/>
    <cellStyle name="Percent 9 7 2 4" xfId="51506" xr:uid="{00000000-0005-0000-0000-000071C90000}"/>
    <cellStyle name="Percent 9 7 2 5" xfId="51507" xr:uid="{00000000-0005-0000-0000-000072C90000}"/>
    <cellStyle name="Percent 9 7 2 6" xfId="51508" xr:uid="{00000000-0005-0000-0000-000073C90000}"/>
    <cellStyle name="Percent 9 7 3" xfId="51509" xr:uid="{00000000-0005-0000-0000-000074C90000}"/>
    <cellStyle name="Percent 9 7 3 2" xfId="51510" xr:uid="{00000000-0005-0000-0000-000075C90000}"/>
    <cellStyle name="Percent 9 7 3 2 2" xfId="51511" xr:uid="{00000000-0005-0000-0000-000076C90000}"/>
    <cellStyle name="Percent 9 7 3 2 3" xfId="51512" xr:uid="{00000000-0005-0000-0000-000077C90000}"/>
    <cellStyle name="Percent 9 7 3 2 4" xfId="51513" xr:uid="{00000000-0005-0000-0000-000078C90000}"/>
    <cellStyle name="Percent 9 7 3 3" xfId="51514" xr:uid="{00000000-0005-0000-0000-000079C90000}"/>
    <cellStyle name="Percent 9 7 3 3 2" xfId="51515" xr:uid="{00000000-0005-0000-0000-00007AC90000}"/>
    <cellStyle name="Percent 9 7 3 3 3" xfId="51516" xr:uid="{00000000-0005-0000-0000-00007BC90000}"/>
    <cellStyle name="Percent 9 7 3 3 4" xfId="51517" xr:uid="{00000000-0005-0000-0000-00007CC90000}"/>
    <cellStyle name="Percent 9 7 3 4" xfId="51518" xr:uid="{00000000-0005-0000-0000-00007DC90000}"/>
    <cellStyle name="Percent 9 7 3 5" xfId="51519" xr:uid="{00000000-0005-0000-0000-00007EC90000}"/>
    <cellStyle name="Percent 9 7 3 6" xfId="51520" xr:uid="{00000000-0005-0000-0000-00007FC90000}"/>
    <cellStyle name="Percent 9 7 4" xfId="51521" xr:uid="{00000000-0005-0000-0000-000080C90000}"/>
    <cellStyle name="Percent 9 7 4 2" xfId="51522" xr:uid="{00000000-0005-0000-0000-000081C90000}"/>
    <cellStyle name="Percent 9 7 4 3" xfId="51523" xr:uid="{00000000-0005-0000-0000-000082C90000}"/>
    <cellStyle name="Percent 9 7 4 4" xfId="51524" xr:uid="{00000000-0005-0000-0000-000083C90000}"/>
    <cellStyle name="Percent 9 7 5" xfId="51525" xr:uid="{00000000-0005-0000-0000-000084C90000}"/>
    <cellStyle name="Percent 9 7 5 2" xfId="51526" xr:uid="{00000000-0005-0000-0000-000085C90000}"/>
    <cellStyle name="Percent 9 7 5 3" xfId="51527" xr:uid="{00000000-0005-0000-0000-000086C90000}"/>
    <cellStyle name="Percent 9 7 5 4" xfId="51528" xr:uid="{00000000-0005-0000-0000-000087C90000}"/>
    <cellStyle name="Percent 9 7 6" xfId="51529" xr:uid="{00000000-0005-0000-0000-000088C90000}"/>
    <cellStyle name="Percent 9 7 7" xfId="51530" xr:uid="{00000000-0005-0000-0000-000089C90000}"/>
    <cellStyle name="Percent 9 7 8" xfId="51531" xr:uid="{00000000-0005-0000-0000-00008AC90000}"/>
    <cellStyle name="Percent 9 8" xfId="51532" xr:uid="{00000000-0005-0000-0000-00008BC90000}"/>
    <cellStyle name="Percent 9 8 2" xfId="51533" xr:uid="{00000000-0005-0000-0000-00008CC90000}"/>
    <cellStyle name="Percent 9 8 2 2" xfId="51534" xr:uid="{00000000-0005-0000-0000-00008DC90000}"/>
    <cellStyle name="Percent 9 8 2 2 2" xfId="51535" xr:uid="{00000000-0005-0000-0000-00008EC90000}"/>
    <cellStyle name="Percent 9 8 2 2 3" xfId="51536" xr:uid="{00000000-0005-0000-0000-00008FC90000}"/>
    <cellStyle name="Percent 9 8 2 2 4" xfId="51537" xr:uid="{00000000-0005-0000-0000-000090C90000}"/>
    <cellStyle name="Percent 9 8 2 3" xfId="51538" xr:uid="{00000000-0005-0000-0000-000091C90000}"/>
    <cellStyle name="Percent 9 8 2 3 2" xfId="51539" xr:uid="{00000000-0005-0000-0000-000092C90000}"/>
    <cellStyle name="Percent 9 8 2 3 3" xfId="51540" xr:uid="{00000000-0005-0000-0000-000093C90000}"/>
    <cellStyle name="Percent 9 8 2 3 4" xfId="51541" xr:uid="{00000000-0005-0000-0000-000094C90000}"/>
    <cellStyle name="Percent 9 8 2 4" xfId="51542" xr:uid="{00000000-0005-0000-0000-000095C90000}"/>
    <cellStyle name="Percent 9 8 2 5" xfId="51543" xr:uid="{00000000-0005-0000-0000-000096C90000}"/>
    <cellStyle name="Percent 9 8 2 6" xfId="51544" xr:uid="{00000000-0005-0000-0000-000097C90000}"/>
    <cellStyle name="Percent 9 8 3" xfId="51545" xr:uid="{00000000-0005-0000-0000-000098C90000}"/>
    <cellStyle name="Percent 9 8 3 2" xfId="51546" xr:uid="{00000000-0005-0000-0000-000099C90000}"/>
    <cellStyle name="Percent 9 8 3 2 2" xfId="51547" xr:uid="{00000000-0005-0000-0000-00009AC90000}"/>
    <cellStyle name="Percent 9 8 3 2 3" xfId="51548" xr:uid="{00000000-0005-0000-0000-00009BC90000}"/>
    <cellStyle name="Percent 9 8 3 2 4" xfId="51549" xr:uid="{00000000-0005-0000-0000-00009CC90000}"/>
    <cellStyle name="Percent 9 8 3 3" xfId="51550" xr:uid="{00000000-0005-0000-0000-00009DC90000}"/>
    <cellStyle name="Percent 9 8 3 3 2" xfId="51551" xr:uid="{00000000-0005-0000-0000-00009EC90000}"/>
    <cellStyle name="Percent 9 8 3 3 3" xfId="51552" xr:uid="{00000000-0005-0000-0000-00009FC90000}"/>
    <cellStyle name="Percent 9 8 3 3 4" xfId="51553" xr:uid="{00000000-0005-0000-0000-0000A0C90000}"/>
    <cellStyle name="Percent 9 8 3 4" xfId="51554" xr:uid="{00000000-0005-0000-0000-0000A1C90000}"/>
    <cellStyle name="Percent 9 8 3 5" xfId="51555" xr:uid="{00000000-0005-0000-0000-0000A2C90000}"/>
    <cellStyle name="Percent 9 8 3 6" xfId="51556" xr:uid="{00000000-0005-0000-0000-0000A3C90000}"/>
    <cellStyle name="Percent 9 8 4" xfId="51557" xr:uid="{00000000-0005-0000-0000-0000A4C90000}"/>
    <cellStyle name="Percent 9 8 4 2" xfId="51558" xr:uid="{00000000-0005-0000-0000-0000A5C90000}"/>
    <cellStyle name="Percent 9 8 4 3" xfId="51559" xr:uid="{00000000-0005-0000-0000-0000A6C90000}"/>
    <cellStyle name="Percent 9 8 4 4" xfId="51560" xr:uid="{00000000-0005-0000-0000-0000A7C90000}"/>
    <cellStyle name="Percent 9 8 5" xfId="51561" xr:uid="{00000000-0005-0000-0000-0000A8C90000}"/>
    <cellStyle name="Percent 9 8 5 2" xfId="51562" xr:uid="{00000000-0005-0000-0000-0000A9C90000}"/>
    <cellStyle name="Percent 9 8 5 3" xfId="51563" xr:uid="{00000000-0005-0000-0000-0000AAC90000}"/>
    <cellStyle name="Percent 9 8 5 4" xfId="51564" xr:uid="{00000000-0005-0000-0000-0000ABC90000}"/>
    <cellStyle name="Percent 9 8 6" xfId="51565" xr:uid="{00000000-0005-0000-0000-0000ACC90000}"/>
    <cellStyle name="Percent 9 8 7" xfId="51566" xr:uid="{00000000-0005-0000-0000-0000ADC90000}"/>
    <cellStyle name="Percent 9 8 8" xfId="51567" xr:uid="{00000000-0005-0000-0000-0000AEC90000}"/>
    <cellStyle name="Percent 9 9" xfId="51568" xr:uid="{00000000-0005-0000-0000-0000AFC90000}"/>
    <cellStyle name="Percent 9 9 2" xfId="51569" xr:uid="{00000000-0005-0000-0000-0000B0C90000}"/>
    <cellStyle name="Percent 9 9 2 2" xfId="51570" xr:uid="{00000000-0005-0000-0000-0000B1C90000}"/>
    <cellStyle name="Percent 9 9 2 3" xfId="51571" xr:uid="{00000000-0005-0000-0000-0000B2C90000}"/>
    <cellStyle name="Percent 9 9 2 4" xfId="51572" xr:uid="{00000000-0005-0000-0000-0000B3C90000}"/>
    <cellStyle name="Percent 9 9 3" xfId="51573" xr:uid="{00000000-0005-0000-0000-0000B4C90000}"/>
    <cellStyle name="Percent 9 9 3 2" xfId="51574" xr:uid="{00000000-0005-0000-0000-0000B5C90000}"/>
    <cellStyle name="Percent 9 9 3 3" xfId="51575" xr:uid="{00000000-0005-0000-0000-0000B6C90000}"/>
    <cellStyle name="Percent 9 9 3 4" xfId="51576" xr:uid="{00000000-0005-0000-0000-0000B7C90000}"/>
    <cellStyle name="Percent 9 9 4" xfId="51577" xr:uid="{00000000-0005-0000-0000-0000B8C90000}"/>
    <cellStyle name="Percent 9 9 5" xfId="51578" xr:uid="{00000000-0005-0000-0000-0000B9C90000}"/>
    <cellStyle name="Percent 9 9 6" xfId="51579" xr:uid="{00000000-0005-0000-0000-0000BAC90000}"/>
    <cellStyle name="Percentage." xfId="52345" xr:uid="{70A7C049-1B4A-4D22-B44F-5E973EBC6566}"/>
    <cellStyle name="Period Title" xfId="52282" xr:uid="{F5ABB014-6112-4068-93D5-5AE79D2B0829}"/>
    <cellStyle name="Period Title 2" xfId="52283" xr:uid="{681EF53A-4CC4-4893-94E7-6ECE090425BF}"/>
    <cellStyle name="RangeName" xfId="51580" xr:uid="{00000000-0005-0000-0000-0000BBC90000}"/>
    <cellStyle name="Ratio" xfId="51581" xr:uid="{00000000-0005-0000-0000-0000BCC90000}"/>
    <cellStyle name="Ratio 2" xfId="51582" xr:uid="{00000000-0005-0000-0000-0000BDC90000}"/>
    <cellStyle name="Right Currency" xfId="52284" xr:uid="{C2DC8800-D0D0-4842-B516-95817A9C35B3}"/>
    <cellStyle name="Right Currency 2" xfId="52285" xr:uid="{50D302C5-F44E-41F5-AA17-7600BBB24A93}"/>
    <cellStyle name="Right Currency 2 2" xfId="52387" xr:uid="{97E7050F-49E1-474C-BAD6-BBF0BB9094FE}"/>
    <cellStyle name="Right Date" xfId="52286" xr:uid="{24CA606F-0962-48D6-BAAA-7D2045989658}"/>
    <cellStyle name="Right Date 2" xfId="52287" xr:uid="{1CAFD6FE-6E30-4939-9599-4A190D5995E6}"/>
    <cellStyle name="Right Date 2 2" xfId="52388" xr:uid="{B53ABDBC-724F-4C0F-B6AE-CAF37435FD63}"/>
    <cellStyle name="Right Multiple" xfId="52288" xr:uid="{B2EC63CA-EB95-4C88-BF0F-AC5C304097BE}"/>
    <cellStyle name="Right Multiple 2" xfId="52289" xr:uid="{9D2A5D2A-1282-4574-9102-E33D8BA236A7}"/>
    <cellStyle name="Right Multiple 2 2" xfId="52389" xr:uid="{EF4E17AC-30BB-4DFE-AFBD-BB5ADA98EC41}"/>
    <cellStyle name="Right Number" xfId="52290" xr:uid="{0F82D892-5FA7-4297-8EC7-FBB8A9B0130C}"/>
    <cellStyle name="Right Number 10" xfId="52291" xr:uid="{9801E63B-62D0-435D-8712-A4604D3CD3FF}"/>
    <cellStyle name="Right Number 10 2" xfId="52292" xr:uid="{106FCC69-BA40-412C-BAA0-580E0C97C397}"/>
    <cellStyle name="Right Number 10 2 2" xfId="52390" xr:uid="{7113807A-72D7-464C-B44D-80750A42EEF8}"/>
    <cellStyle name="Right Number 10 3" xfId="52391" xr:uid="{0FF696D4-8DB8-4C04-9930-EAB2A5F45D2B}"/>
    <cellStyle name="Right Number 2" xfId="52293" xr:uid="{B6115EA2-7B77-4C37-985E-EC0A438266BC}"/>
    <cellStyle name="Right Number 2 2" xfId="52341" xr:uid="{BCE000D2-0E12-48D9-A4EA-5621128CA55F}"/>
    <cellStyle name="Right Number 2 2 2" xfId="52342" xr:uid="{5CD90923-2CD6-442F-BB9A-7E8455FEFC3C}"/>
    <cellStyle name="Right Number 2 2 2 2" xfId="52392" xr:uid="{BFC27B9C-AF77-485D-BCF6-60820BB71B4E}"/>
    <cellStyle name="Right Number 2 2 3" xfId="52393" xr:uid="{53797023-D76F-4568-A54E-BB6D46C76409}"/>
    <cellStyle name="Right Number 2 3" xfId="52394" xr:uid="{BBD174D0-3283-4A37-B0B7-D2990588E842}"/>
    <cellStyle name="Right Number 3" xfId="52294" xr:uid="{50C3F282-4837-4810-AE95-E95B241FB4EE}"/>
    <cellStyle name="Right Number 3 2" xfId="52395" xr:uid="{98637C2C-0288-48BA-A551-816156CD33AE}"/>
    <cellStyle name="Right Number 5" xfId="52343" xr:uid="{EAD6709D-4BD3-49F6-B696-08BD76D008D9}"/>
    <cellStyle name="Right Number 5 2" xfId="52396" xr:uid="{ED7D5D51-4A5A-4E54-BDBD-2C0481E462E8}"/>
    <cellStyle name="Right Percentage" xfId="52295" xr:uid="{F457CF1F-1EC4-4EE2-BA5E-EF690CF71B8E}"/>
    <cellStyle name="Right Percentage 2" xfId="52296" xr:uid="{A039FFF1-CEBE-4217-A5A8-A065A6C617E7}"/>
    <cellStyle name="Right Percentage 2 2" xfId="52397" xr:uid="{47C61C40-9454-43CA-BB83-F84327A0D6B4}"/>
    <cellStyle name="Right Year" xfId="52297" xr:uid="{02995916-63EC-472E-B2D8-C963E301B64C}"/>
    <cellStyle name="Right Year 2" xfId="52298" xr:uid="{5F417033-C6D0-4656-9CAD-AB0C9AE6A226}"/>
    <cellStyle name="Right Year 2 2" xfId="52398" xr:uid="{B0B29922-8E68-48C4-A183-714D7C38EE42}"/>
    <cellStyle name="SAPBEXaggData" xfId="51583" xr:uid="{00000000-0005-0000-0000-0000BEC90000}"/>
    <cellStyle name="SAPBEXaggData 2" xfId="51584" xr:uid="{00000000-0005-0000-0000-0000BFC90000}"/>
    <cellStyle name="SAPBEXaggDataEmph" xfId="51585" xr:uid="{00000000-0005-0000-0000-0000C0C90000}"/>
    <cellStyle name="SAPBEXaggItem" xfId="51586" xr:uid="{00000000-0005-0000-0000-0000C1C90000}"/>
    <cellStyle name="SAPBEXaggItem 2" xfId="51587" xr:uid="{00000000-0005-0000-0000-0000C2C90000}"/>
    <cellStyle name="SAPBEXaggItemX" xfId="51588" xr:uid="{00000000-0005-0000-0000-0000C3C90000}"/>
    <cellStyle name="SAPBEXaggItemX 2" xfId="51589" xr:uid="{00000000-0005-0000-0000-0000C4C90000}"/>
    <cellStyle name="SAPBEXchaText" xfId="51590" xr:uid="{00000000-0005-0000-0000-0000C5C90000}"/>
    <cellStyle name="SAPBEXchaText 10" xfId="51591" xr:uid="{00000000-0005-0000-0000-0000C6C90000}"/>
    <cellStyle name="SAPBEXchaText 10 2" xfId="51592" xr:uid="{00000000-0005-0000-0000-0000C7C90000}"/>
    <cellStyle name="SAPBEXchaText 11" xfId="51593" xr:uid="{00000000-0005-0000-0000-0000C8C90000}"/>
    <cellStyle name="SAPBEXchaText 11 2" xfId="51594" xr:uid="{00000000-0005-0000-0000-0000C9C90000}"/>
    <cellStyle name="SAPBEXchaText 2" xfId="51595" xr:uid="{00000000-0005-0000-0000-0000CAC90000}"/>
    <cellStyle name="SAPBEXchaText 2 2" xfId="51596" xr:uid="{00000000-0005-0000-0000-0000CBC90000}"/>
    <cellStyle name="SAPBEXchaText 3" xfId="51597" xr:uid="{00000000-0005-0000-0000-0000CCC90000}"/>
    <cellStyle name="SAPBEXchaText 3 2" xfId="51598" xr:uid="{00000000-0005-0000-0000-0000CDC90000}"/>
    <cellStyle name="SAPBEXchaText 4" xfId="51599" xr:uid="{00000000-0005-0000-0000-0000CEC90000}"/>
    <cellStyle name="SAPBEXchaText 4 2" xfId="51600" xr:uid="{00000000-0005-0000-0000-0000CFC90000}"/>
    <cellStyle name="SAPBEXchaText 5" xfId="51601" xr:uid="{00000000-0005-0000-0000-0000D0C90000}"/>
    <cellStyle name="SAPBEXchaText 5 2" xfId="51602" xr:uid="{00000000-0005-0000-0000-0000D1C90000}"/>
    <cellStyle name="SAPBEXchaText 6" xfId="51603" xr:uid="{00000000-0005-0000-0000-0000D2C90000}"/>
    <cellStyle name="SAPBEXchaText 6 2" xfId="51604" xr:uid="{00000000-0005-0000-0000-0000D3C90000}"/>
    <cellStyle name="SAPBEXchaText 6 3" xfId="51605" xr:uid="{00000000-0005-0000-0000-0000D4C90000}"/>
    <cellStyle name="SAPBEXchaText 7" xfId="51606" xr:uid="{00000000-0005-0000-0000-0000D5C90000}"/>
    <cellStyle name="SAPBEXchaText 7 2" xfId="51607" xr:uid="{00000000-0005-0000-0000-0000D6C90000}"/>
    <cellStyle name="SAPBEXchaText 8" xfId="51608" xr:uid="{00000000-0005-0000-0000-0000D7C90000}"/>
    <cellStyle name="SAPBEXchaText 8 2" xfId="51609" xr:uid="{00000000-0005-0000-0000-0000D8C90000}"/>
    <cellStyle name="SAPBEXchaText 9" xfId="51610" xr:uid="{00000000-0005-0000-0000-0000D9C90000}"/>
    <cellStyle name="SAPBEXchaText 9 2" xfId="51611" xr:uid="{00000000-0005-0000-0000-0000DAC90000}"/>
    <cellStyle name="SAPBEXexcBad7" xfId="51612" xr:uid="{00000000-0005-0000-0000-0000DBC90000}"/>
    <cellStyle name="SAPBEXexcBad7 2" xfId="51613" xr:uid="{00000000-0005-0000-0000-0000DCC90000}"/>
    <cellStyle name="SAPBEXexcBad8" xfId="51614" xr:uid="{00000000-0005-0000-0000-0000DDC90000}"/>
    <cellStyle name="SAPBEXexcBad8 2" xfId="51615" xr:uid="{00000000-0005-0000-0000-0000DEC90000}"/>
    <cellStyle name="SAPBEXexcBad9" xfId="51616" xr:uid="{00000000-0005-0000-0000-0000DFC90000}"/>
    <cellStyle name="SAPBEXexcBad9 2" xfId="51617" xr:uid="{00000000-0005-0000-0000-0000E0C90000}"/>
    <cellStyle name="SAPBEXexcCritical4" xfId="51618" xr:uid="{00000000-0005-0000-0000-0000E1C90000}"/>
    <cellStyle name="SAPBEXexcCritical4 2" xfId="51619" xr:uid="{00000000-0005-0000-0000-0000E2C90000}"/>
    <cellStyle name="SAPBEXexcCritical5" xfId="51620" xr:uid="{00000000-0005-0000-0000-0000E3C90000}"/>
    <cellStyle name="SAPBEXexcCritical5 2" xfId="51621" xr:uid="{00000000-0005-0000-0000-0000E4C90000}"/>
    <cellStyle name="SAPBEXexcCritical6" xfId="51622" xr:uid="{00000000-0005-0000-0000-0000E5C90000}"/>
    <cellStyle name="SAPBEXexcCritical6 2" xfId="51623" xr:uid="{00000000-0005-0000-0000-0000E6C90000}"/>
    <cellStyle name="SAPBEXexcGood1" xfId="51624" xr:uid="{00000000-0005-0000-0000-0000E7C90000}"/>
    <cellStyle name="SAPBEXexcGood1 2" xfId="51625" xr:uid="{00000000-0005-0000-0000-0000E8C90000}"/>
    <cellStyle name="SAPBEXexcGood2" xfId="51626" xr:uid="{00000000-0005-0000-0000-0000E9C90000}"/>
    <cellStyle name="SAPBEXexcGood2 2" xfId="51627" xr:uid="{00000000-0005-0000-0000-0000EAC90000}"/>
    <cellStyle name="SAPBEXexcGood3" xfId="51628" xr:uid="{00000000-0005-0000-0000-0000EBC90000}"/>
    <cellStyle name="SAPBEXexcGood3 2" xfId="51629" xr:uid="{00000000-0005-0000-0000-0000ECC90000}"/>
    <cellStyle name="SAPBEXfilterDrill" xfId="51630" xr:uid="{00000000-0005-0000-0000-0000EDC90000}"/>
    <cellStyle name="SAPBEXfilterItem" xfId="51631" xr:uid="{00000000-0005-0000-0000-0000EEC90000}"/>
    <cellStyle name="SAPBEXfilterItem 2" xfId="51632" xr:uid="{00000000-0005-0000-0000-0000EFC90000}"/>
    <cellStyle name="SAPBEXfilterText" xfId="51633" xr:uid="{00000000-0005-0000-0000-0000F0C90000}"/>
    <cellStyle name="SAPBEXfilterText 2" xfId="51634" xr:uid="{00000000-0005-0000-0000-0000F1C90000}"/>
    <cellStyle name="SAPBEXformats" xfId="51635" xr:uid="{00000000-0005-0000-0000-0000F2C90000}"/>
    <cellStyle name="SAPBEXformats 10" xfId="51636" xr:uid="{00000000-0005-0000-0000-0000F3C90000}"/>
    <cellStyle name="SAPBEXformats 10 2" xfId="51637" xr:uid="{00000000-0005-0000-0000-0000F4C90000}"/>
    <cellStyle name="SAPBEXformats 11" xfId="51638" xr:uid="{00000000-0005-0000-0000-0000F5C90000}"/>
    <cellStyle name="SAPBEXformats 11 2" xfId="51639" xr:uid="{00000000-0005-0000-0000-0000F6C90000}"/>
    <cellStyle name="SAPBEXformats 2" xfId="51640" xr:uid="{00000000-0005-0000-0000-0000F7C90000}"/>
    <cellStyle name="SAPBEXformats 2 2" xfId="51641" xr:uid="{00000000-0005-0000-0000-0000F8C90000}"/>
    <cellStyle name="SAPBEXformats 3" xfId="51642" xr:uid="{00000000-0005-0000-0000-0000F9C90000}"/>
    <cellStyle name="SAPBEXformats 3 2" xfId="51643" xr:uid="{00000000-0005-0000-0000-0000FAC90000}"/>
    <cellStyle name="SAPBEXformats 4" xfId="51644" xr:uid="{00000000-0005-0000-0000-0000FBC90000}"/>
    <cellStyle name="SAPBEXformats 4 2" xfId="51645" xr:uid="{00000000-0005-0000-0000-0000FCC90000}"/>
    <cellStyle name="SAPBEXformats 5" xfId="51646" xr:uid="{00000000-0005-0000-0000-0000FDC90000}"/>
    <cellStyle name="SAPBEXformats 5 2" xfId="51647" xr:uid="{00000000-0005-0000-0000-0000FEC90000}"/>
    <cellStyle name="SAPBEXformats 6" xfId="51648" xr:uid="{00000000-0005-0000-0000-0000FFC90000}"/>
    <cellStyle name="SAPBEXformats 6 2" xfId="51649" xr:uid="{00000000-0005-0000-0000-000000CA0000}"/>
    <cellStyle name="SAPBEXformats 6 3" xfId="51650" xr:uid="{00000000-0005-0000-0000-000001CA0000}"/>
    <cellStyle name="SAPBEXformats 7" xfId="51651" xr:uid="{00000000-0005-0000-0000-000002CA0000}"/>
    <cellStyle name="SAPBEXformats 7 2" xfId="51652" xr:uid="{00000000-0005-0000-0000-000003CA0000}"/>
    <cellStyle name="SAPBEXformats 8" xfId="51653" xr:uid="{00000000-0005-0000-0000-000004CA0000}"/>
    <cellStyle name="SAPBEXformats 8 2" xfId="51654" xr:uid="{00000000-0005-0000-0000-000005CA0000}"/>
    <cellStyle name="SAPBEXformats 9" xfId="51655" xr:uid="{00000000-0005-0000-0000-000006CA0000}"/>
    <cellStyle name="SAPBEXformats 9 2" xfId="51656" xr:uid="{00000000-0005-0000-0000-000007CA0000}"/>
    <cellStyle name="SAPBEXheaderItem" xfId="51657" xr:uid="{00000000-0005-0000-0000-000008CA0000}"/>
    <cellStyle name="SAPBEXheaderItem 2" xfId="51658" xr:uid="{00000000-0005-0000-0000-000009CA0000}"/>
    <cellStyle name="SAPBEXheaderItem 3" xfId="51659" xr:uid="{00000000-0005-0000-0000-00000ACA0000}"/>
    <cellStyle name="SAPBEXheaderText" xfId="51660" xr:uid="{00000000-0005-0000-0000-00000BCA0000}"/>
    <cellStyle name="SAPBEXheaderText 2" xfId="51661" xr:uid="{00000000-0005-0000-0000-00000CCA0000}"/>
    <cellStyle name="SAPBEXheaderText 3" xfId="51662" xr:uid="{00000000-0005-0000-0000-00000DCA0000}"/>
    <cellStyle name="SAPBEXHLevel0" xfId="51663" xr:uid="{00000000-0005-0000-0000-00000ECA0000}"/>
    <cellStyle name="SAPBEXHLevel0 10" xfId="51664" xr:uid="{00000000-0005-0000-0000-00000FCA0000}"/>
    <cellStyle name="SAPBEXHLevel0 10 2" xfId="51665" xr:uid="{00000000-0005-0000-0000-000010CA0000}"/>
    <cellStyle name="SAPBEXHLevel0 11" xfId="51666" xr:uid="{00000000-0005-0000-0000-000011CA0000}"/>
    <cellStyle name="SAPBEXHLevel0 11 2" xfId="51667" xr:uid="{00000000-0005-0000-0000-000012CA0000}"/>
    <cellStyle name="SAPBEXHLevel0 2" xfId="51668" xr:uid="{00000000-0005-0000-0000-000013CA0000}"/>
    <cellStyle name="SAPBEXHLevel0 2 2" xfId="51669" xr:uid="{00000000-0005-0000-0000-000014CA0000}"/>
    <cellStyle name="SAPBEXHLevel0 3" xfId="51670" xr:uid="{00000000-0005-0000-0000-000015CA0000}"/>
    <cellStyle name="SAPBEXHLevel0 3 2" xfId="51671" xr:uid="{00000000-0005-0000-0000-000016CA0000}"/>
    <cellStyle name="SAPBEXHLevel0 4" xfId="51672" xr:uid="{00000000-0005-0000-0000-000017CA0000}"/>
    <cellStyle name="SAPBEXHLevel0 4 2" xfId="51673" xr:uid="{00000000-0005-0000-0000-000018CA0000}"/>
    <cellStyle name="SAPBEXHLevel0 5" xfId="51674" xr:uid="{00000000-0005-0000-0000-000019CA0000}"/>
    <cellStyle name="SAPBEXHLevel0 5 2" xfId="51675" xr:uid="{00000000-0005-0000-0000-00001ACA0000}"/>
    <cellStyle name="SAPBEXHLevel0 6" xfId="51676" xr:uid="{00000000-0005-0000-0000-00001BCA0000}"/>
    <cellStyle name="SAPBEXHLevel0 6 2" xfId="51677" xr:uid="{00000000-0005-0000-0000-00001CCA0000}"/>
    <cellStyle name="SAPBEXHLevel0 6 3" xfId="51678" xr:uid="{00000000-0005-0000-0000-00001DCA0000}"/>
    <cellStyle name="SAPBEXHLevel0 7" xfId="51679" xr:uid="{00000000-0005-0000-0000-00001ECA0000}"/>
    <cellStyle name="SAPBEXHLevel0 7 2" xfId="51680" xr:uid="{00000000-0005-0000-0000-00001FCA0000}"/>
    <cellStyle name="SAPBEXHLevel0 8" xfId="51681" xr:uid="{00000000-0005-0000-0000-000020CA0000}"/>
    <cellStyle name="SAPBEXHLevel0 8 2" xfId="51682" xr:uid="{00000000-0005-0000-0000-000021CA0000}"/>
    <cellStyle name="SAPBEXHLevel0 9" xfId="51683" xr:uid="{00000000-0005-0000-0000-000022CA0000}"/>
    <cellStyle name="SAPBEXHLevel0 9 2" xfId="51684" xr:uid="{00000000-0005-0000-0000-000023CA0000}"/>
    <cellStyle name="SAPBEXHLevel0X" xfId="51685" xr:uid="{00000000-0005-0000-0000-000024CA0000}"/>
    <cellStyle name="SAPBEXHLevel0X 10" xfId="51686" xr:uid="{00000000-0005-0000-0000-000025CA0000}"/>
    <cellStyle name="SAPBEXHLevel0X 10 2" xfId="51687" xr:uid="{00000000-0005-0000-0000-000026CA0000}"/>
    <cellStyle name="SAPBEXHLevel0X 11" xfId="51688" xr:uid="{00000000-0005-0000-0000-000027CA0000}"/>
    <cellStyle name="SAPBEXHLevel0X 11 2" xfId="51689" xr:uid="{00000000-0005-0000-0000-000028CA0000}"/>
    <cellStyle name="SAPBEXHLevel0X 2" xfId="51690" xr:uid="{00000000-0005-0000-0000-000029CA0000}"/>
    <cellStyle name="SAPBEXHLevel0X 2 2" xfId="51691" xr:uid="{00000000-0005-0000-0000-00002ACA0000}"/>
    <cellStyle name="SAPBEXHLevel0X 3" xfId="51692" xr:uid="{00000000-0005-0000-0000-00002BCA0000}"/>
    <cellStyle name="SAPBEXHLevel0X 3 2" xfId="51693" xr:uid="{00000000-0005-0000-0000-00002CCA0000}"/>
    <cellStyle name="SAPBEXHLevel0X 4" xfId="51694" xr:uid="{00000000-0005-0000-0000-00002DCA0000}"/>
    <cellStyle name="SAPBEXHLevel0X 4 2" xfId="51695" xr:uid="{00000000-0005-0000-0000-00002ECA0000}"/>
    <cellStyle name="SAPBEXHLevel0X 5" xfId="51696" xr:uid="{00000000-0005-0000-0000-00002FCA0000}"/>
    <cellStyle name="SAPBEXHLevel0X 5 2" xfId="51697" xr:uid="{00000000-0005-0000-0000-000030CA0000}"/>
    <cellStyle name="SAPBEXHLevel0X 6" xfId="51698" xr:uid="{00000000-0005-0000-0000-000031CA0000}"/>
    <cellStyle name="SAPBEXHLevel0X 6 2" xfId="51699" xr:uid="{00000000-0005-0000-0000-000032CA0000}"/>
    <cellStyle name="SAPBEXHLevel0X 6 3" xfId="51700" xr:uid="{00000000-0005-0000-0000-000033CA0000}"/>
    <cellStyle name="SAPBEXHLevel0X 7" xfId="51701" xr:uid="{00000000-0005-0000-0000-000034CA0000}"/>
    <cellStyle name="SAPBEXHLevel0X 7 2" xfId="51702" xr:uid="{00000000-0005-0000-0000-000035CA0000}"/>
    <cellStyle name="SAPBEXHLevel0X 8" xfId="51703" xr:uid="{00000000-0005-0000-0000-000036CA0000}"/>
    <cellStyle name="SAPBEXHLevel0X 8 2" xfId="51704" xr:uid="{00000000-0005-0000-0000-000037CA0000}"/>
    <cellStyle name="SAPBEXHLevel0X 9" xfId="51705" xr:uid="{00000000-0005-0000-0000-000038CA0000}"/>
    <cellStyle name="SAPBEXHLevel0X 9 2" xfId="51706" xr:uid="{00000000-0005-0000-0000-000039CA0000}"/>
    <cellStyle name="SAPBEXHLevel1" xfId="51707" xr:uid="{00000000-0005-0000-0000-00003ACA0000}"/>
    <cellStyle name="SAPBEXHLevel1 10" xfId="51708" xr:uid="{00000000-0005-0000-0000-00003BCA0000}"/>
    <cellStyle name="SAPBEXHLevel1 10 2" xfId="51709" xr:uid="{00000000-0005-0000-0000-00003CCA0000}"/>
    <cellStyle name="SAPBEXHLevel1 11" xfId="51710" xr:uid="{00000000-0005-0000-0000-00003DCA0000}"/>
    <cellStyle name="SAPBEXHLevel1 11 2" xfId="51711" xr:uid="{00000000-0005-0000-0000-00003ECA0000}"/>
    <cellStyle name="SAPBEXHLevel1 2" xfId="51712" xr:uid="{00000000-0005-0000-0000-00003FCA0000}"/>
    <cellStyle name="SAPBEXHLevel1 2 2" xfId="51713" xr:uid="{00000000-0005-0000-0000-000040CA0000}"/>
    <cellStyle name="SAPBEXHLevel1 3" xfId="51714" xr:uid="{00000000-0005-0000-0000-000041CA0000}"/>
    <cellStyle name="SAPBEXHLevel1 3 2" xfId="51715" xr:uid="{00000000-0005-0000-0000-000042CA0000}"/>
    <cellStyle name="SAPBEXHLevel1 4" xfId="51716" xr:uid="{00000000-0005-0000-0000-000043CA0000}"/>
    <cellStyle name="SAPBEXHLevel1 4 2" xfId="51717" xr:uid="{00000000-0005-0000-0000-000044CA0000}"/>
    <cellStyle name="SAPBEXHLevel1 5" xfId="51718" xr:uid="{00000000-0005-0000-0000-000045CA0000}"/>
    <cellStyle name="SAPBEXHLevel1 5 2" xfId="51719" xr:uid="{00000000-0005-0000-0000-000046CA0000}"/>
    <cellStyle name="SAPBEXHLevel1 6" xfId="51720" xr:uid="{00000000-0005-0000-0000-000047CA0000}"/>
    <cellStyle name="SAPBEXHLevel1 6 2" xfId="51721" xr:uid="{00000000-0005-0000-0000-000048CA0000}"/>
    <cellStyle name="SAPBEXHLevel1 6 3" xfId="51722" xr:uid="{00000000-0005-0000-0000-000049CA0000}"/>
    <cellStyle name="SAPBEXHLevel1 7" xfId="51723" xr:uid="{00000000-0005-0000-0000-00004ACA0000}"/>
    <cellStyle name="SAPBEXHLevel1 7 2" xfId="51724" xr:uid="{00000000-0005-0000-0000-00004BCA0000}"/>
    <cellStyle name="SAPBEXHLevel1 8" xfId="51725" xr:uid="{00000000-0005-0000-0000-00004CCA0000}"/>
    <cellStyle name="SAPBEXHLevel1 8 2" xfId="51726" xr:uid="{00000000-0005-0000-0000-00004DCA0000}"/>
    <cellStyle name="SAPBEXHLevel1 9" xfId="51727" xr:uid="{00000000-0005-0000-0000-00004ECA0000}"/>
    <cellStyle name="SAPBEXHLevel1 9 2" xfId="51728" xr:uid="{00000000-0005-0000-0000-00004FCA0000}"/>
    <cellStyle name="SAPBEXHLevel1X" xfId="51729" xr:uid="{00000000-0005-0000-0000-000050CA0000}"/>
    <cellStyle name="SAPBEXHLevel1X 10" xfId="51730" xr:uid="{00000000-0005-0000-0000-000051CA0000}"/>
    <cellStyle name="SAPBEXHLevel1X 10 2" xfId="51731" xr:uid="{00000000-0005-0000-0000-000052CA0000}"/>
    <cellStyle name="SAPBEXHLevel1X 11" xfId="51732" xr:uid="{00000000-0005-0000-0000-000053CA0000}"/>
    <cellStyle name="SAPBEXHLevel1X 11 2" xfId="51733" xr:uid="{00000000-0005-0000-0000-000054CA0000}"/>
    <cellStyle name="SAPBEXHLevel1X 2" xfId="51734" xr:uid="{00000000-0005-0000-0000-000055CA0000}"/>
    <cellStyle name="SAPBEXHLevel1X 2 2" xfId="51735" xr:uid="{00000000-0005-0000-0000-000056CA0000}"/>
    <cellStyle name="SAPBEXHLevel1X 3" xfId="51736" xr:uid="{00000000-0005-0000-0000-000057CA0000}"/>
    <cellStyle name="SAPBEXHLevel1X 3 2" xfId="51737" xr:uid="{00000000-0005-0000-0000-000058CA0000}"/>
    <cellStyle name="SAPBEXHLevel1X 4" xfId="51738" xr:uid="{00000000-0005-0000-0000-000059CA0000}"/>
    <cellStyle name="SAPBEXHLevel1X 4 2" xfId="51739" xr:uid="{00000000-0005-0000-0000-00005ACA0000}"/>
    <cellStyle name="SAPBEXHLevel1X 5" xfId="51740" xr:uid="{00000000-0005-0000-0000-00005BCA0000}"/>
    <cellStyle name="SAPBEXHLevel1X 5 2" xfId="51741" xr:uid="{00000000-0005-0000-0000-00005CCA0000}"/>
    <cellStyle name="SAPBEXHLevel1X 6" xfId="51742" xr:uid="{00000000-0005-0000-0000-00005DCA0000}"/>
    <cellStyle name="SAPBEXHLevel1X 6 2" xfId="51743" xr:uid="{00000000-0005-0000-0000-00005ECA0000}"/>
    <cellStyle name="SAPBEXHLevel1X 6 3" xfId="51744" xr:uid="{00000000-0005-0000-0000-00005FCA0000}"/>
    <cellStyle name="SAPBEXHLevel1X 7" xfId="51745" xr:uid="{00000000-0005-0000-0000-000060CA0000}"/>
    <cellStyle name="SAPBEXHLevel1X 7 2" xfId="51746" xr:uid="{00000000-0005-0000-0000-000061CA0000}"/>
    <cellStyle name="SAPBEXHLevel1X 8" xfId="51747" xr:uid="{00000000-0005-0000-0000-000062CA0000}"/>
    <cellStyle name="SAPBEXHLevel1X 8 2" xfId="51748" xr:uid="{00000000-0005-0000-0000-000063CA0000}"/>
    <cellStyle name="SAPBEXHLevel1X 9" xfId="51749" xr:uid="{00000000-0005-0000-0000-000064CA0000}"/>
    <cellStyle name="SAPBEXHLevel1X 9 2" xfId="51750" xr:uid="{00000000-0005-0000-0000-000065CA0000}"/>
    <cellStyle name="SAPBEXHLevel2" xfId="51751" xr:uid="{00000000-0005-0000-0000-000066CA0000}"/>
    <cellStyle name="SAPBEXHLevel2 10" xfId="51752" xr:uid="{00000000-0005-0000-0000-000067CA0000}"/>
    <cellStyle name="SAPBEXHLevel2 10 2" xfId="51753" xr:uid="{00000000-0005-0000-0000-000068CA0000}"/>
    <cellStyle name="SAPBEXHLevel2 11" xfId="51754" xr:uid="{00000000-0005-0000-0000-000069CA0000}"/>
    <cellStyle name="SAPBEXHLevel2 11 2" xfId="51755" xr:uid="{00000000-0005-0000-0000-00006ACA0000}"/>
    <cellStyle name="SAPBEXHLevel2 2" xfId="51756" xr:uid="{00000000-0005-0000-0000-00006BCA0000}"/>
    <cellStyle name="SAPBEXHLevel2 2 2" xfId="51757" xr:uid="{00000000-0005-0000-0000-00006CCA0000}"/>
    <cellStyle name="SAPBEXHLevel2 3" xfId="51758" xr:uid="{00000000-0005-0000-0000-00006DCA0000}"/>
    <cellStyle name="SAPBEXHLevel2 3 2" xfId="51759" xr:uid="{00000000-0005-0000-0000-00006ECA0000}"/>
    <cellStyle name="SAPBEXHLevel2 4" xfId="51760" xr:uid="{00000000-0005-0000-0000-00006FCA0000}"/>
    <cellStyle name="SAPBEXHLevel2 4 2" xfId="51761" xr:uid="{00000000-0005-0000-0000-000070CA0000}"/>
    <cellStyle name="SAPBEXHLevel2 5" xfId="51762" xr:uid="{00000000-0005-0000-0000-000071CA0000}"/>
    <cellStyle name="SAPBEXHLevel2 5 2" xfId="51763" xr:uid="{00000000-0005-0000-0000-000072CA0000}"/>
    <cellStyle name="SAPBEXHLevel2 6" xfId="51764" xr:uid="{00000000-0005-0000-0000-000073CA0000}"/>
    <cellStyle name="SAPBEXHLevel2 6 2" xfId="51765" xr:uid="{00000000-0005-0000-0000-000074CA0000}"/>
    <cellStyle name="SAPBEXHLevel2 6 3" xfId="51766" xr:uid="{00000000-0005-0000-0000-000075CA0000}"/>
    <cellStyle name="SAPBEXHLevel2 7" xfId="51767" xr:uid="{00000000-0005-0000-0000-000076CA0000}"/>
    <cellStyle name="SAPBEXHLevel2 7 2" xfId="51768" xr:uid="{00000000-0005-0000-0000-000077CA0000}"/>
    <cellStyle name="SAPBEXHLevel2 8" xfId="51769" xr:uid="{00000000-0005-0000-0000-000078CA0000}"/>
    <cellStyle name="SAPBEXHLevel2 8 2" xfId="51770" xr:uid="{00000000-0005-0000-0000-000079CA0000}"/>
    <cellStyle name="SAPBEXHLevel2 9" xfId="51771" xr:uid="{00000000-0005-0000-0000-00007ACA0000}"/>
    <cellStyle name="SAPBEXHLevel2 9 2" xfId="51772" xr:uid="{00000000-0005-0000-0000-00007BCA0000}"/>
    <cellStyle name="SAPBEXHLevel2X" xfId="51773" xr:uid="{00000000-0005-0000-0000-00007CCA0000}"/>
    <cellStyle name="SAPBEXHLevel2X 10" xfId="51774" xr:uid="{00000000-0005-0000-0000-00007DCA0000}"/>
    <cellStyle name="SAPBEXHLevel2X 10 2" xfId="51775" xr:uid="{00000000-0005-0000-0000-00007ECA0000}"/>
    <cellStyle name="SAPBEXHLevel2X 11" xfId="51776" xr:uid="{00000000-0005-0000-0000-00007FCA0000}"/>
    <cellStyle name="SAPBEXHLevel2X 11 2" xfId="51777" xr:uid="{00000000-0005-0000-0000-000080CA0000}"/>
    <cellStyle name="SAPBEXHLevel2X 2" xfId="51778" xr:uid="{00000000-0005-0000-0000-000081CA0000}"/>
    <cellStyle name="SAPBEXHLevel2X 2 2" xfId="51779" xr:uid="{00000000-0005-0000-0000-000082CA0000}"/>
    <cellStyle name="SAPBEXHLevel2X 3" xfId="51780" xr:uid="{00000000-0005-0000-0000-000083CA0000}"/>
    <cellStyle name="SAPBEXHLevel2X 3 2" xfId="51781" xr:uid="{00000000-0005-0000-0000-000084CA0000}"/>
    <cellStyle name="SAPBEXHLevel2X 4" xfId="51782" xr:uid="{00000000-0005-0000-0000-000085CA0000}"/>
    <cellStyle name="SAPBEXHLevel2X 4 2" xfId="51783" xr:uid="{00000000-0005-0000-0000-000086CA0000}"/>
    <cellStyle name="SAPBEXHLevel2X 5" xfId="51784" xr:uid="{00000000-0005-0000-0000-000087CA0000}"/>
    <cellStyle name="SAPBEXHLevel2X 5 2" xfId="51785" xr:uid="{00000000-0005-0000-0000-000088CA0000}"/>
    <cellStyle name="SAPBEXHLevel2X 6" xfId="51786" xr:uid="{00000000-0005-0000-0000-000089CA0000}"/>
    <cellStyle name="SAPBEXHLevel2X 6 2" xfId="51787" xr:uid="{00000000-0005-0000-0000-00008ACA0000}"/>
    <cellStyle name="SAPBEXHLevel2X 6 3" xfId="51788" xr:uid="{00000000-0005-0000-0000-00008BCA0000}"/>
    <cellStyle name="SAPBEXHLevel2X 7" xfId="51789" xr:uid="{00000000-0005-0000-0000-00008CCA0000}"/>
    <cellStyle name="SAPBEXHLevel2X 7 2" xfId="51790" xr:uid="{00000000-0005-0000-0000-00008DCA0000}"/>
    <cellStyle name="SAPBEXHLevel2X 8" xfId="51791" xr:uid="{00000000-0005-0000-0000-00008ECA0000}"/>
    <cellStyle name="SAPBEXHLevel2X 8 2" xfId="51792" xr:uid="{00000000-0005-0000-0000-00008FCA0000}"/>
    <cellStyle name="SAPBEXHLevel2X 9" xfId="51793" xr:uid="{00000000-0005-0000-0000-000090CA0000}"/>
    <cellStyle name="SAPBEXHLevel2X 9 2" xfId="51794" xr:uid="{00000000-0005-0000-0000-000091CA0000}"/>
    <cellStyle name="SAPBEXHLevel3" xfId="51795" xr:uid="{00000000-0005-0000-0000-000092CA0000}"/>
    <cellStyle name="SAPBEXHLevel3 10" xfId="51796" xr:uid="{00000000-0005-0000-0000-000093CA0000}"/>
    <cellStyle name="SAPBEXHLevel3 10 2" xfId="51797" xr:uid="{00000000-0005-0000-0000-000094CA0000}"/>
    <cellStyle name="SAPBEXHLevel3 11" xfId="51798" xr:uid="{00000000-0005-0000-0000-000095CA0000}"/>
    <cellStyle name="SAPBEXHLevel3 11 2" xfId="51799" xr:uid="{00000000-0005-0000-0000-000096CA0000}"/>
    <cellStyle name="SAPBEXHLevel3 2" xfId="51800" xr:uid="{00000000-0005-0000-0000-000097CA0000}"/>
    <cellStyle name="SAPBEXHLevel3 2 2" xfId="51801" xr:uid="{00000000-0005-0000-0000-000098CA0000}"/>
    <cellStyle name="SAPBEXHLevel3 3" xfId="51802" xr:uid="{00000000-0005-0000-0000-000099CA0000}"/>
    <cellStyle name="SAPBEXHLevel3 3 2" xfId="51803" xr:uid="{00000000-0005-0000-0000-00009ACA0000}"/>
    <cellStyle name="SAPBEXHLevel3 4" xfId="51804" xr:uid="{00000000-0005-0000-0000-00009BCA0000}"/>
    <cellStyle name="SAPBEXHLevel3 4 2" xfId="51805" xr:uid="{00000000-0005-0000-0000-00009CCA0000}"/>
    <cellStyle name="SAPBEXHLevel3 5" xfId="51806" xr:uid="{00000000-0005-0000-0000-00009DCA0000}"/>
    <cellStyle name="SAPBEXHLevel3 5 2" xfId="51807" xr:uid="{00000000-0005-0000-0000-00009ECA0000}"/>
    <cellStyle name="SAPBEXHLevel3 6" xfId="51808" xr:uid="{00000000-0005-0000-0000-00009FCA0000}"/>
    <cellStyle name="SAPBEXHLevel3 6 2" xfId="51809" xr:uid="{00000000-0005-0000-0000-0000A0CA0000}"/>
    <cellStyle name="SAPBEXHLevel3 6 3" xfId="51810" xr:uid="{00000000-0005-0000-0000-0000A1CA0000}"/>
    <cellStyle name="SAPBEXHLevel3 7" xfId="51811" xr:uid="{00000000-0005-0000-0000-0000A2CA0000}"/>
    <cellStyle name="SAPBEXHLevel3 7 2" xfId="51812" xr:uid="{00000000-0005-0000-0000-0000A3CA0000}"/>
    <cellStyle name="SAPBEXHLevel3 8" xfId="51813" xr:uid="{00000000-0005-0000-0000-0000A4CA0000}"/>
    <cellStyle name="SAPBEXHLevel3 8 2" xfId="51814" xr:uid="{00000000-0005-0000-0000-0000A5CA0000}"/>
    <cellStyle name="SAPBEXHLevel3 9" xfId="51815" xr:uid="{00000000-0005-0000-0000-0000A6CA0000}"/>
    <cellStyle name="SAPBEXHLevel3 9 2" xfId="51816" xr:uid="{00000000-0005-0000-0000-0000A7CA0000}"/>
    <cellStyle name="SAPBEXHLevel3X" xfId="51817" xr:uid="{00000000-0005-0000-0000-0000A8CA0000}"/>
    <cellStyle name="SAPBEXHLevel3X 10" xfId="51818" xr:uid="{00000000-0005-0000-0000-0000A9CA0000}"/>
    <cellStyle name="SAPBEXHLevel3X 10 2" xfId="51819" xr:uid="{00000000-0005-0000-0000-0000AACA0000}"/>
    <cellStyle name="SAPBEXHLevel3X 11" xfId="51820" xr:uid="{00000000-0005-0000-0000-0000ABCA0000}"/>
    <cellStyle name="SAPBEXHLevel3X 11 2" xfId="51821" xr:uid="{00000000-0005-0000-0000-0000ACCA0000}"/>
    <cellStyle name="SAPBEXHLevel3X 2" xfId="51822" xr:uid="{00000000-0005-0000-0000-0000ADCA0000}"/>
    <cellStyle name="SAPBEXHLevel3X 2 2" xfId="51823" xr:uid="{00000000-0005-0000-0000-0000AECA0000}"/>
    <cellStyle name="SAPBEXHLevel3X 3" xfId="51824" xr:uid="{00000000-0005-0000-0000-0000AFCA0000}"/>
    <cellStyle name="SAPBEXHLevel3X 3 2" xfId="51825" xr:uid="{00000000-0005-0000-0000-0000B0CA0000}"/>
    <cellStyle name="SAPBEXHLevel3X 4" xfId="51826" xr:uid="{00000000-0005-0000-0000-0000B1CA0000}"/>
    <cellStyle name="SAPBEXHLevel3X 4 2" xfId="51827" xr:uid="{00000000-0005-0000-0000-0000B2CA0000}"/>
    <cellStyle name="SAPBEXHLevel3X 5" xfId="51828" xr:uid="{00000000-0005-0000-0000-0000B3CA0000}"/>
    <cellStyle name="SAPBEXHLevel3X 5 2" xfId="51829" xr:uid="{00000000-0005-0000-0000-0000B4CA0000}"/>
    <cellStyle name="SAPBEXHLevel3X 6" xfId="51830" xr:uid="{00000000-0005-0000-0000-0000B5CA0000}"/>
    <cellStyle name="SAPBEXHLevel3X 6 2" xfId="51831" xr:uid="{00000000-0005-0000-0000-0000B6CA0000}"/>
    <cellStyle name="SAPBEXHLevel3X 6 3" xfId="51832" xr:uid="{00000000-0005-0000-0000-0000B7CA0000}"/>
    <cellStyle name="SAPBEXHLevel3X 7" xfId="51833" xr:uid="{00000000-0005-0000-0000-0000B8CA0000}"/>
    <cellStyle name="SAPBEXHLevel3X 7 2" xfId="51834" xr:uid="{00000000-0005-0000-0000-0000B9CA0000}"/>
    <cellStyle name="SAPBEXHLevel3X 8" xfId="51835" xr:uid="{00000000-0005-0000-0000-0000BACA0000}"/>
    <cellStyle name="SAPBEXHLevel3X 8 2" xfId="51836" xr:uid="{00000000-0005-0000-0000-0000BBCA0000}"/>
    <cellStyle name="SAPBEXHLevel3X 9" xfId="51837" xr:uid="{00000000-0005-0000-0000-0000BCCA0000}"/>
    <cellStyle name="SAPBEXHLevel3X 9 2" xfId="51838" xr:uid="{00000000-0005-0000-0000-0000BDCA0000}"/>
    <cellStyle name="SAPBEXresData" xfId="51839" xr:uid="{00000000-0005-0000-0000-0000BECA0000}"/>
    <cellStyle name="SAPBEXresData 2" xfId="51840" xr:uid="{00000000-0005-0000-0000-0000BFCA0000}"/>
    <cellStyle name="SAPBEXresDataEmph" xfId="51841" xr:uid="{00000000-0005-0000-0000-0000C0CA0000}"/>
    <cellStyle name="SAPBEXresItem" xfId="51842" xr:uid="{00000000-0005-0000-0000-0000C1CA0000}"/>
    <cellStyle name="SAPBEXresItem 2" xfId="51843" xr:uid="{00000000-0005-0000-0000-0000C2CA0000}"/>
    <cellStyle name="SAPBEXresItemX" xfId="51844" xr:uid="{00000000-0005-0000-0000-0000C3CA0000}"/>
    <cellStyle name="SAPBEXresItemX 2" xfId="51845" xr:uid="{00000000-0005-0000-0000-0000C4CA0000}"/>
    <cellStyle name="SAPBEXstdData" xfId="51846" xr:uid="{00000000-0005-0000-0000-0000C5CA0000}"/>
    <cellStyle name="SAPBEXstdData 2" xfId="51847" xr:uid="{00000000-0005-0000-0000-0000C6CA0000}"/>
    <cellStyle name="SAPBEXstdDataEmph" xfId="51848" xr:uid="{00000000-0005-0000-0000-0000C7CA0000}"/>
    <cellStyle name="SAPBEXstdItem" xfId="51849" xr:uid="{00000000-0005-0000-0000-0000C8CA0000}"/>
    <cellStyle name="SAPBEXstdItem 10" xfId="51850" xr:uid="{00000000-0005-0000-0000-0000C9CA0000}"/>
    <cellStyle name="SAPBEXstdItem 10 2" xfId="51851" xr:uid="{00000000-0005-0000-0000-0000CACA0000}"/>
    <cellStyle name="SAPBEXstdItem 11" xfId="51852" xr:uid="{00000000-0005-0000-0000-0000CBCA0000}"/>
    <cellStyle name="SAPBEXstdItem 11 2" xfId="51853" xr:uid="{00000000-0005-0000-0000-0000CCCA0000}"/>
    <cellStyle name="SAPBEXstdItem 2" xfId="51854" xr:uid="{00000000-0005-0000-0000-0000CDCA0000}"/>
    <cellStyle name="SAPBEXstdItem 2 2" xfId="51855" xr:uid="{00000000-0005-0000-0000-0000CECA0000}"/>
    <cellStyle name="SAPBEXstdItem 3" xfId="51856" xr:uid="{00000000-0005-0000-0000-0000CFCA0000}"/>
    <cellStyle name="SAPBEXstdItem 3 2" xfId="51857" xr:uid="{00000000-0005-0000-0000-0000D0CA0000}"/>
    <cellStyle name="SAPBEXstdItem 4" xfId="51858" xr:uid="{00000000-0005-0000-0000-0000D1CA0000}"/>
    <cellStyle name="SAPBEXstdItem 4 2" xfId="51859" xr:uid="{00000000-0005-0000-0000-0000D2CA0000}"/>
    <cellStyle name="SAPBEXstdItem 5" xfId="51860" xr:uid="{00000000-0005-0000-0000-0000D3CA0000}"/>
    <cellStyle name="SAPBEXstdItem 5 2" xfId="51861" xr:uid="{00000000-0005-0000-0000-0000D4CA0000}"/>
    <cellStyle name="SAPBEXstdItem 6" xfId="51862" xr:uid="{00000000-0005-0000-0000-0000D5CA0000}"/>
    <cellStyle name="SAPBEXstdItem 6 2" xfId="51863" xr:uid="{00000000-0005-0000-0000-0000D6CA0000}"/>
    <cellStyle name="SAPBEXstdItem 6 3" xfId="51864" xr:uid="{00000000-0005-0000-0000-0000D7CA0000}"/>
    <cellStyle name="SAPBEXstdItem 7" xfId="51865" xr:uid="{00000000-0005-0000-0000-0000D8CA0000}"/>
    <cellStyle name="SAPBEXstdItem 7 2" xfId="51866" xr:uid="{00000000-0005-0000-0000-0000D9CA0000}"/>
    <cellStyle name="SAPBEXstdItem 8" xfId="51867" xr:uid="{00000000-0005-0000-0000-0000DACA0000}"/>
    <cellStyle name="SAPBEXstdItem 8 2" xfId="51868" xr:uid="{00000000-0005-0000-0000-0000DBCA0000}"/>
    <cellStyle name="SAPBEXstdItem 9" xfId="51869" xr:uid="{00000000-0005-0000-0000-0000DCCA0000}"/>
    <cellStyle name="SAPBEXstdItem 9 2" xfId="51870" xr:uid="{00000000-0005-0000-0000-0000DDCA0000}"/>
    <cellStyle name="SAPBEXstdItemX" xfId="51871" xr:uid="{00000000-0005-0000-0000-0000DECA0000}"/>
    <cellStyle name="SAPBEXstdItemX 10" xfId="51872" xr:uid="{00000000-0005-0000-0000-0000DFCA0000}"/>
    <cellStyle name="SAPBEXstdItemX 10 2" xfId="51873" xr:uid="{00000000-0005-0000-0000-0000E0CA0000}"/>
    <cellStyle name="SAPBEXstdItemX 11" xfId="51874" xr:uid="{00000000-0005-0000-0000-0000E1CA0000}"/>
    <cellStyle name="SAPBEXstdItemX 11 2" xfId="51875" xr:uid="{00000000-0005-0000-0000-0000E2CA0000}"/>
    <cellStyle name="SAPBEXstdItemX 2" xfId="51876" xr:uid="{00000000-0005-0000-0000-0000E3CA0000}"/>
    <cellStyle name="SAPBEXstdItemX 2 2" xfId="51877" xr:uid="{00000000-0005-0000-0000-0000E4CA0000}"/>
    <cellStyle name="SAPBEXstdItemX 3" xfId="51878" xr:uid="{00000000-0005-0000-0000-0000E5CA0000}"/>
    <cellStyle name="SAPBEXstdItemX 3 2" xfId="51879" xr:uid="{00000000-0005-0000-0000-0000E6CA0000}"/>
    <cellStyle name="SAPBEXstdItemX 4" xfId="51880" xr:uid="{00000000-0005-0000-0000-0000E7CA0000}"/>
    <cellStyle name="SAPBEXstdItemX 4 2" xfId="51881" xr:uid="{00000000-0005-0000-0000-0000E8CA0000}"/>
    <cellStyle name="SAPBEXstdItemX 5" xfId="51882" xr:uid="{00000000-0005-0000-0000-0000E9CA0000}"/>
    <cellStyle name="SAPBEXstdItemX 5 2" xfId="51883" xr:uid="{00000000-0005-0000-0000-0000EACA0000}"/>
    <cellStyle name="SAPBEXstdItemX 6" xfId="51884" xr:uid="{00000000-0005-0000-0000-0000EBCA0000}"/>
    <cellStyle name="SAPBEXstdItemX 6 2" xfId="51885" xr:uid="{00000000-0005-0000-0000-0000ECCA0000}"/>
    <cellStyle name="SAPBEXstdItemX 6 3" xfId="51886" xr:uid="{00000000-0005-0000-0000-0000EDCA0000}"/>
    <cellStyle name="SAPBEXstdItemX 7" xfId="51887" xr:uid="{00000000-0005-0000-0000-0000EECA0000}"/>
    <cellStyle name="SAPBEXstdItemX 7 2" xfId="51888" xr:uid="{00000000-0005-0000-0000-0000EFCA0000}"/>
    <cellStyle name="SAPBEXstdItemX 8" xfId="51889" xr:uid="{00000000-0005-0000-0000-0000F0CA0000}"/>
    <cellStyle name="SAPBEXstdItemX 8 2" xfId="51890" xr:uid="{00000000-0005-0000-0000-0000F1CA0000}"/>
    <cellStyle name="SAPBEXstdItemX 9" xfId="51891" xr:uid="{00000000-0005-0000-0000-0000F2CA0000}"/>
    <cellStyle name="SAPBEXstdItemX 9 2" xfId="51892" xr:uid="{00000000-0005-0000-0000-0000F3CA0000}"/>
    <cellStyle name="SAPBEXtitle" xfId="51893" xr:uid="{00000000-0005-0000-0000-0000F4CA0000}"/>
    <cellStyle name="SAPBEXtitle 2" xfId="51894" xr:uid="{00000000-0005-0000-0000-0000F5CA0000}"/>
    <cellStyle name="SAPBEXundefined" xfId="51895" xr:uid="{00000000-0005-0000-0000-0000F6CA0000}"/>
    <cellStyle name="Section Number" xfId="51896" xr:uid="{00000000-0005-0000-0000-0000F7CA0000}"/>
    <cellStyle name="Section Number 2" xfId="51897" xr:uid="{00000000-0005-0000-0000-0000F8CA0000}"/>
    <cellStyle name="Section Number 2 2" xfId="51898" xr:uid="{00000000-0005-0000-0000-0000F9CA0000}"/>
    <cellStyle name="Section Number 2 3" xfId="52300" xr:uid="{64A66AC3-AC24-49DF-97F9-7CC6E383DEBA}"/>
    <cellStyle name="Section Number 3" xfId="51899" xr:uid="{00000000-0005-0000-0000-0000FACA0000}"/>
    <cellStyle name="Section Number 4" xfId="51900" xr:uid="{00000000-0005-0000-0000-0000FBCA0000}"/>
    <cellStyle name="Section Number 5" xfId="52299" xr:uid="{715752D5-F718-4FD2-9606-0A962919C1BA}"/>
    <cellStyle name="Sheet Title" xfId="51901" xr:uid="{00000000-0005-0000-0000-0000FCCA0000}"/>
    <cellStyle name="Sheet Title 2" xfId="51902" xr:uid="{00000000-0005-0000-0000-0000FDCA0000}"/>
    <cellStyle name="Sheet Title 2 2" xfId="51903" xr:uid="{00000000-0005-0000-0000-0000FECA0000}"/>
    <cellStyle name="Sheet Title 2 2 2" xfId="52303" xr:uid="{554033D8-A738-44C4-A4C6-08A046280FE6}"/>
    <cellStyle name="Sheet Title 2 3" xfId="52302" xr:uid="{D3DDE0B2-47E0-4A2F-8092-3533EBF69F0A}"/>
    <cellStyle name="Sheet Title 3" xfId="51904" xr:uid="{00000000-0005-0000-0000-0000FFCA0000}"/>
    <cellStyle name="Sheet Title 4" xfId="51905" xr:uid="{00000000-0005-0000-0000-000000CB0000}"/>
    <cellStyle name="Sheet Title 5" xfId="52301" xr:uid="{25743F87-AF3D-453D-9E4B-A197E59DD824}"/>
    <cellStyle name="SheetHeader1" xfId="51906" xr:uid="{00000000-0005-0000-0000-000001CB0000}"/>
    <cellStyle name="SheetHeader2" xfId="51907" xr:uid="{00000000-0005-0000-0000-000002CB0000}"/>
    <cellStyle name="SheetHeader3" xfId="51908" xr:uid="{00000000-0005-0000-0000-000003CB0000}"/>
    <cellStyle name="Smart Bold" xfId="51909" xr:uid="{00000000-0005-0000-0000-000004CB0000}"/>
    <cellStyle name="Smart Forecast" xfId="51910" xr:uid="{00000000-0005-0000-0000-000005CB0000}"/>
    <cellStyle name="Smart Forecast 2" xfId="51911" xr:uid="{00000000-0005-0000-0000-000006CB0000}"/>
    <cellStyle name="Smart Forecast 2 2" xfId="51912" xr:uid="{00000000-0005-0000-0000-000007CB0000}"/>
    <cellStyle name="Smart General" xfId="51913" xr:uid="{00000000-0005-0000-0000-000008CB0000}"/>
    <cellStyle name="Smart Highlight" xfId="51914" xr:uid="{00000000-0005-0000-0000-000009CB0000}"/>
    <cellStyle name="Smart Highlight 2" xfId="51915" xr:uid="{00000000-0005-0000-0000-00000ACB0000}"/>
    <cellStyle name="Smart Percent" xfId="51916" xr:uid="{00000000-0005-0000-0000-00000BCB0000}"/>
    <cellStyle name="Smart Percent 2" xfId="51917" xr:uid="{00000000-0005-0000-0000-00000CCB0000}"/>
    <cellStyle name="Smart Source" xfId="51918" xr:uid="{00000000-0005-0000-0000-00000DCB0000}"/>
    <cellStyle name="Smart Source 2" xfId="51919" xr:uid="{00000000-0005-0000-0000-00000ECB0000}"/>
    <cellStyle name="Smart Subtitle 1" xfId="51920" xr:uid="{00000000-0005-0000-0000-00000FCB0000}"/>
    <cellStyle name="Smart Subtitle 1 2" xfId="51921" xr:uid="{00000000-0005-0000-0000-000010CB0000}"/>
    <cellStyle name="Smart Subtitle 2" xfId="51922" xr:uid="{00000000-0005-0000-0000-000011CB0000}"/>
    <cellStyle name="Smart Subtitle 2 2" xfId="51923" xr:uid="{00000000-0005-0000-0000-000012CB0000}"/>
    <cellStyle name="Smart Subtitle 3" xfId="51924" xr:uid="{00000000-0005-0000-0000-000013CB0000}"/>
    <cellStyle name="Smart Subtotal" xfId="51925" xr:uid="{00000000-0005-0000-0000-000014CB0000}"/>
    <cellStyle name="Smart Title" xfId="51926" xr:uid="{00000000-0005-0000-0000-000015CB0000}"/>
    <cellStyle name="Smart Title 2" xfId="51927" xr:uid="{00000000-0005-0000-0000-000016CB0000}"/>
    <cellStyle name="Smart Title 3" xfId="51928" xr:uid="{00000000-0005-0000-0000-000017CB0000}"/>
    <cellStyle name="Smart Title 4" xfId="51929" xr:uid="{00000000-0005-0000-0000-000018CB0000}"/>
    <cellStyle name="Smart Title 5" xfId="51930" xr:uid="{00000000-0005-0000-0000-000019CB0000}"/>
    <cellStyle name="Smart Title 6" xfId="51931" xr:uid="{00000000-0005-0000-0000-00001ACB0000}"/>
    <cellStyle name="Smart Title 7" xfId="51932" xr:uid="{00000000-0005-0000-0000-00001BCB0000}"/>
    <cellStyle name="Smart Total" xfId="51933" xr:uid="{00000000-0005-0000-0000-00001CCB0000}"/>
    <cellStyle name="Smart Total 2" xfId="51934" xr:uid="{00000000-0005-0000-0000-00001DCB0000}"/>
    <cellStyle name="Style 1" xfId="51935" xr:uid="{00000000-0005-0000-0000-00001ECB0000}"/>
    <cellStyle name="Style 1 2" xfId="51936" xr:uid="{00000000-0005-0000-0000-00001FCB0000}"/>
    <cellStyle name="Style 1 3" xfId="52304" xr:uid="{B61CF38C-FAC3-4B49-9D74-FD364AE36BA1}"/>
    <cellStyle name="Table_Heading" xfId="51937" xr:uid="{00000000-0005-0000-0000-000020CB0000}"/>
    <cellStyle name="Technical_Input" xfId="51938" xr:uid="{00000000-0005-0000-0000-000021CB0000}"/>
    <cellStyle name="Title 2" xfId="51939" xr:uid="{00000000-0005-0000-0000-000022CB0000}"/>
    <cellStyle name="Title 2 2" xfId="52305" xr:uid="{7285DEED-1C5A-4CD8-B46F-F83CFD90AA70}"/>
    <cellStyle name="Title 3" xfId="51940" xr:uid="{00000000-0005-0000-0000-000023CB0000}"/>
    <cellStyle name="Title 4" xfId="51941" xr:uid="{00000000-0005-0000-0000-000024CB0000}"/>
    <cellStyle name="Title(1)" xfId="51942" xr:uid="{00000000-0005-0000-0000-000025CB0000}"/>
    <cellStyle name="Title(1) 2" xfId="51943" xr:uid="{00000000-0005-0000-0000-000026CB0000}"/>
    <cellStyle name="TOC 1" xfId="52306" xr:uid="{9C027CB3-8260-42C1-9210-B82FD258FBC7}"/>
    <cellStyle name="TOC 1 2" xfId="52307" xr:uid="{9096F983-761B-4571-BAF9-853C0A003735}"/>
    <cellStyle name="TOC 2" xfId="52308" xr:uid="{F753A6F5-50A1-4418-9603-01043A6BD943}"/>
    <cellStyle name="TOC 2 2" xfId="52309" xr:uid="{7E561FF9-4E73-49F8-9888-2142F5FCD445}"/>
    <cellStyle name="TOC 3" xfId="52310" xr:uid="{910B79CF-EE96-4865-A1D2-0EC963013E68}"/>
    <cellStyle name="TOC 3 2" xfId="52311" xr:uid="{959D46E6-69DF-48E8-A328-C6FD90FE8C0A}"/>
    <cellStyle name="TOC 4" xfId="52312" xr:uid="{E2D99EB9-8DEE-4359-BC53-72AC03040549}"/>
    <cellStyle name="TOC 4 2" xfId="52313" xr:uid="{D4DD7AE0-995A-48AC-93CC-05AD213D0EAA}"/>
    <cellStyle name="Total 2" xfId="51944" xr:uid="{00000000-0005-0000-0000-000027CB0000}"/>
    <cellStyle name="Total 2 10" xfId="51945" xr:uid="{00000000-0005-0000-0000-000028CB0000}"/>
    <cellStyle name="Total 2 10 2" xfId="51946" xr:uid="{00000000-0005-0000-0000-000029CB0000}"/>
    <cellStyle name="Total 2 11" xfId="51947" xr:uid="{00000000-0005-0000-0000-00002ACB0000}"/>
    <cellStyle name="Total 2 11 2" xfId="51948" xr:uid="{00000000-0005-0000-0000-00002BCB0000}"/>
    <cellStyle name="Total 2 12" xfId="51949" xr:uid="{00000000-0005-0000-0000-00002CCB0000}"/>
    <cellStyle name="Total 2 12 2" xfId="51950" xr:uid="{00000000-0005-0000-0000-00002DCB0000}"/>
    <cellStyle name="Total 2 13" xfId="51951" xr:uid="{00000000-0005-0000-0000-00002ECB0000}"/>
    <cellStyle name="Total 2 14" xfId="52314" xr:uid="{ECCA76A9-1C45-418E-BE48-FAE67FEF52BA}"/>
    <cellStyle name="Total 2 2" xfId="51952" xr:uid="{00000000-0005-0000-0000-00002FCB0000}"/>
    <cellStyle name="Total 2 2 2" xfId="51953" xr:uid="{00000000-0005-0000-0000-000030CB0000}"/>
    <cellStyle name="Total 2 3" xfId="51954" xr:uid="{00000000-0005-0000-0000-000031CB0000}"/>
    <cellStyle name="Total 2 3 2" xfId="51955" xr:uid="{00000000-0005-0000-0000-000032CB0000}"/>
    <cellStyle name="Total 2 4" xfId="51956" xr:uid="{00000000-0005-0000-0000-000033CB0000}"/>
    <cellStyle name="Total 2 4 2" xfId="51957" xr:uid="{00000000-0005-0000-0000-000034CB0000}"/>
    <cellStyle name="Total 2 5" xfId="51958" xr:uid="{00000000-0005-0000-0000-000035CB0000}"/>
    <cellStyle name="Total 2 5 2" xfId="51959" xr:uid="{00000000-0005-0000-0000-000036CB0000}"/>
    <cellStyle name="Total 2 6" xfId="51960" xr:uid="{00000000-0005-0000-0000-000037CB0000}"/>
    <cellStyle name="Total 2 6 2" xfId="51961" xr:uid="{00000000-0005-0000-0000-000038CB0000}"/>
    <cellStyle name="Total 2 7" xfId="51962" xr:uid="{00000000-0005-0000-0000-000039CB0000}"/>
    <cellStyle name="Total 2 7 2" xfId="51963" xr:uid="{00000000-0005-0000-0000-00003ACB0000}"/>
    <cellStyle name="Total 2 8" xfId="51964" xr:uid="{00000000-0005-0000-0000-00003BCB0000}"/>
    <cellStyle name="Total 2 8 2" xfId="51965" xr:uid="{00000000-0005-0000-0000-00003CCB0000}"/>
    <cellStyle name="Total 2 9" xfId="51966" xr:uid="{00000000-0005-0000-0000-00003DCB0000}"/>
    <cellStyle name="Total 2 9 2" xfId="51967" xr:uid="{00000000-0005-0000-0000-00003ECB0000}"/>
    <cellStyle name="Total 3" xfId="51968" xr:uid="{00000000-0005-0000-0000-00003FCB0000}"/>
    <cellStyle name="Total 3 10" xfId="51969" xr:uid="{00000000-0005-0000-0000-000040CB0000}"/>
    <cellStyle name="Total 3 10 2" xfId="51970" xr:uid="{00000000-0005-0000-0000-000041CB0000}"/>
    <cellStyle name="Total 3 11" xfId="51971" xr:uid="{00000000-0005-0000-0000-000042CB0000}"/>
    <cellStyle name="Total 3 11 2" xfId="51972" xr:uid="{00000000-0005-0000-0000-000043CB0000}"/>
    <cellStyle name="Total 3 12" xfId="51973" xr:uid="{00000000-0005-0000-0000-000044CB0000}"/>
    <cellStyle name="Total 3 12 2" xfId="51974" xr:uid="{00000000-0005-0000-0000-000045CB0000}"/>
    <cellStyle name="Total 3 13" xfId="51975" xr:uid="{00000000-0005-0000-0000-000046CB0000}"/>
    <cellStyle name="Total 3 2" xfId="51976" xr:uid="{00000000-0005-0000-0000-000047CB0000}"/>
    <cellStyle name="Total 3 2 2" xfId="51977" xr:uid="{00000000-0005-0000-0000-000048CB0000}"/>
    <cellStyle name="Total 3 3" xfId="51978" xr:uid="{00000000-0005-0000-0000-000049CB0000}"/>
    <cellStyle name="Total 3 3 2" xfId="51979" xr:uid="{00000000-0005-0000-0000-00004ACB0000}"/>
    <cellStyle name="Total 3 4" xfId="51980" xr:uid="{00000000-0005-0000-0000-00004BCB0000}"/>
    <cellStyle name="Total 3 4 2" xfId="51981" xr:uid="{00000000-0005-0000-0000-00004CCB0000}"/>
    <cellStyle name="Total 3 5" xfId="51982" xr:uid="{00000000-0005-0000-0000-00004DCB0000}"/>
    <cellStyle name="Total 3 5 2" xfId="51983" xr:uid="{00000000-0005-0000-0000-00004ECB0000}"/>
    <cellStyle name="Total 3 6" xfId="51984" xr:uid="{00000000-0005-0000-0000-00004FCB0000}"/>
    <cellStyle name="Total 3 6 2" xfId="51985" xr:uid="{00000000-0005-0000-0000-000050CB0000}"/>
    <cellStyle name="Total 3 7" xfId="51986" xr:uid="{00000000-0005-0000-0000-000051CB0000}"/>
    <cellStyle name="Total 3 7 2" xfId="51987" xr:uid="{00000000-0005-0000-0000-000052CB0000}"/>
    <cellStyle name="Total 3 8" xfId="51988" xr:uid="{00000000-0005-0000-0000-000053CB0000}"/>
    <cellStyle name="Total 3 8 2" xfId="51989" xr:uid="{00000000-0005-0000-0000-000054CB0000}"/>
    <cellStyle name="Total 3 9" xfId="51990" xr:uid="{00000000-0005-0000-0000-000055CB0000}"/>
    <cellStyle name="Total 3 9 2" xfId="51991" xr:uid="{00000000-0005-0000-0000-000056CB0000}"/>
    <cellStyle name="Total 4" xfId="51992" xr:uid="{00000000-0005-0000-0000-000057CB0000}"/>
    <cellStyle name="Total 5" xfId="51993" xr:uid="{00000000-0005-0000-0000-000058CB0000}"/>
    <cellStyle name="tt - Style1" xfId="51994" xr:uid="{00000000-0005-0000-0000-000059CB0000}"/>
    <cellStyle name="tt - Style1 2" xfId="51995" xr:uid="{00000000-0005-0000-0000-00005ACB0000}"/>
    <cellStyle name="Underline" xfId="51996" xr:uid="{00000000-0005-0000-0000-00005BCB0000}"/>
    <cellStyle name="Underline 2" xfId="51997" xr:uid="{00000000-0005-0000-0000-00005CCB0000}"/>
    <cellStyle name="Underline 2 2" xfId="51998" xr:uid="{00000000-0005-0000-0000-00005DCB0000}"/>
    <cellStyle name="Underline 2 2 2" xfId="51999" xr:uid="{00000000-0005-0000-0000-00005ECB0000}"/>
    <cellStyle name="Underline 2 2 2 2" xfId="52000" xr:uid="{00000000-0005-0000-0000-00005FCB0000}"/>
    <cellStyle name="Underline 2 2 3" xfId="52001" xr:uid="{00000000-0005-0000-0000-000060CB0000}"/>
    <cellStyle name="Underline 2 3" xfId="52002" xr:uid="{00000000-0005-0000-0000-000061CB0000}"/>
    <cellStyle name="Underline 2 3 2" xfId="52003" xr:uid="{00000000-0005-0000-0000-000062CB0000}"/>
    <cellStyle name="Underline 2 4" xfId="52004" xr:uid="{00000000-0005-0000-0000-000063CB0000}"/>
    <cellStyle name="Underline 3" xfId="52005" xr:uid="{00000000-0005-0000-0000-000064CB0000}"/>
    <cellStyle name="Underline 3 2" xfId="52006" xr:uid="{00000000-0005-0000-0000-000065CB0000}"/>
    <cellStyle name="Underline 3 2 2" xfId="52007" xr:uid="{00000000-0005-0000-0000-000066CB0000}"/>
    <cellStyle name="Underline 3 3" xfId="52008" xr:uid="{00000000-0005-0000-0000-000067CB0000}"/>
    <cellStyle name="Underline 4" xfId="52009" xr:uid="{00000000-0005-0000-0000-000068CB0000}"/>
    <cellStyle name="Underline 4 2" xfId="52010" xr:uid="{00000000-0005-0000-0000-000069CB0000}"/>
    <cellStyle name="Underline 5" xfId="52011" xr:uid="{00000000-0005-0000-0000-00006ACB0000}"/>
    <cellStyle name="unit" xfId="52012" xr:uid="{00000000-0005-0000-0000-00006BCB0000}"/>
    <cellStyle name="Unit Labels" xfId="10" xr:uid="{00000000-0005-0000-0000-00006CCB0000}"/>
    <cellStyle name="Units" xfId="52013" xr:uid="{00000000-0005-0000-0000-00006DCB0000}"/>
    <cellStyle name="Units 2" xfId="52014" xr:uid="{00000000-0005-0000-0000-00006ECB0000}"/>
    <cellStyle name="Units 2 2" xfId="52015" xr:uid="{00000000-0005-0000-0000-00006FCB0000}"/>
    <cellStyle name="Units 3" xfId="52016" xr:uid="{00000000-0005-0000-0000-000070CB0000}"/>
    <cellStyle name="Units 4" xfId="52017" xr:uid="{00000000-0005-0000-0000-000071CB0000}"/>
    <cellStyle name="Warning Text 2" xfId="52018" xr:uid="{00000000-0005-0000-0000-000072CB0000}"/>
    <cellStyle name="Warning Text 2 2" xfId="52315" xr:uid="{C1AAE3C6-519A-453B-BB97-584F563448F2}"/>
    <cellStyle name="Warning Text 3" xfId="52019" xr:uid="{00000000-0005-0000-0000-000073CB0000}"/>
    <cellStyle name="WIP" xfId="52020" xr:uid="{00000000-0005-0000-0000-000074CB0000}"/>
    <cellStyle name="WIP 10" xfId="52021" xr:uid="{00000000-0005-0000-0000-000075CB0000}"/>
    <cellStyle name="WIP 10 2" xfId="52022" xr:uid="{00000000-0005-0000-0000-000076CB0000}"/>
    <cellStyle name="WIP 10 2 2" xfId="52023" xr:uid="{00000000-0005-0000-0000-000077CB0000}"/>
    <cellStyle name="WIP 10 2 2 2" xfId="52024" xr:uid="{00000000-0005-0000-0000-000078CB0000}"/>
    <cellStyle name="WIP 10 2 3" xfId="52025" xr:uid="{00000000-0005-0000-0000-000079CB0000}"/>
    <cellStyle name="WIP 10 3" xfId="52026" xr:uid="{00000000-0005-0000-0000-00007ACB0000}"/>
    <cellStyle name="WIP 10 3 2" xfId="52027" xr:uid="{00000000-0005-0000-0000-00007BCB0000}"/>
    <cellStyle name="WIP 10 4" xfId="52028" xr:uid="{00000000-0005-0000-0000-00007CCB0000}"/>
    <cellStyle name="WIP 11" xfId="52029" xr:uid="{00000000-0005-0000-0000-00007DCB0000}"/>
    <cellStyle name="WIP 11 2" xfId="52030" xr:uid="{00000000-0005-0000-0000-00007ECB0000}"/>
    <cellStyle name="WIP 11 2 2" xfId="52031" xr:uid="{00000000-0005-0000-0000-00007FCB0000}"/>
    <cellStyle name="WIP 11 2 2 2" xfId="52032" xr:uid="{00000000-0005-0000-0000-000080CB0000}"/>
    <cellStyle name="WIP 11 2 3" xfId="52033" xr:uid="{00000000-0005-0000-0000-000081CB0000}"/>
    <cellStyle name="WIP 11 3" xfId="52034" xr:uid="{00000000-0005-0000-0000-000082CB0000}"/>
    <cellStyle name="WIP 11 3 2" xfId="52035" xr:uid="{00000000-0005-0000-0000-000083CB0000}"/>
    <cellStyle name="WIP 11 4" xfId="52036" xr:uid="{00000000-0005-0000-0000-000084CB0000}"/>
    <cellStyle name="WIP 12" xfId="52037" xr:uid="{00000000-0005-0000-0000-000085CB0000}"/>
    <cellStyle name="WIP 12 2" xfId="52038" xr:uid="{00000000-0005-0000-0000-000086CB0000}"/>
    <cellStyle name="WIP 12 2 2" xfId="52039" xr:uid="{00000000-0005-0000-0000-000087CB0000}"/>
    <cellStyle name="WIP 12 2 2 2" xfId="52040" xr:uid="{00000000-0005-0000-0000-000088CB0000}"/>
    <cellStyle name="WIP 12 2 3" xfId="52041" xr:uid="{00000000-0005-0000-0000-000089CB0000}"/>
    <cellStyle name="WIP 12 3" xfId="52042" xr:uid="{00000000-0005-0000-0000-00008ACB0000}"/>
    <cellStyle name="WIP 12 3 2" xfId="52043" xr:uid="{00000000-0005-0000-0000-00008BCB0000}"/>
    <cellStyle name="WIP 12 4" xfId="52044" xr:uid="{00000000-0005-0000-0000-00008CCB0000}"/>
    <cellStyle name="WIP 13" xfId="52045" xr:uid="{00000000-0005-0000-0000-00008DCB0000}"/>
    <cellStyle name="WIP 13 2" xfId="52046" xr:uid="{00000000-0005-0000-0000-00008ECB0000}"/>
    <cellStyle name="WIP 13 2 2" xfId="52047" xr:uid="{00000000-0005-0000-0000-00008FCB0000}"/>
    <cellStyle name="WIP 13 3" xfId="52048" xr:uid="{00000000-0005-0000-0000-000090CB0000}"/>
    <cellStyle name="WIP 14" xfId="52049" xr:uid="{00000000-0005-0000-0000-000091CB0000}"/>
    <cellStyle name="WIP 14 2" xfId="52050" xr:uid="{00000000-0005-0000-0000-000092CB0000}"/>
    <cellStyle name="WIP 15" xfId="52051" xr:uid="{00000000-0005-0000-0000-000093CB0000}"/>
    <cellStyle name="WIP 2" xfId="52052" xr:uid="{00000000-0005-0000-0000-000094CB0000}"/>
    <cellStyle name="WIP 2 2" xfId="52053" xr:uid="{00000000-0005-0000-0000-000095CB0000}"/>
    <cellStyle name="WIP 2 2 2" xfId="52054" xr:uid="{00000000-0005-0000-0000-000096CB0000}"/>
    <cellStyle name="WIP 2 2 2 2" xfId="52055" xr:uid="{00000000-0005-0000-0000-000097CB0000}"/>
    <cellStyle name="WIP 2 2 3" xfId="52056" xr:uid="{00000000-0005-0000-0000-000098CB0000}"/>
    <cellStyle name="WIP 2 3" xfId="52057" xr:uid="{00000000-0005-0000-0000-000099CB0000}"/>
    <cellStyle name="WIP 2 3 2" xfId="52058" xr:uid="{00000000-0005-0000-0000-00009ACB0000}"/>
    <cellStyle name="WIP 2 4" xfId="52059" xr:uid="{00000000-0005-0000-0000-00009BCB0000}"/>
    <cellStyle name="WIP 3" xfId="52060" xr:uid="{00000000-0005-0000-0000-00009CCB0000}"/>
    <cellStyle name="WIP 3 2" xfId="52061" xr:uid="{00000000-0005-0000-0000-00009DCB0000}"/>
    <cellStyle name="WIP 3 2 2" xfId="52062" xr:uid="{00000000-0005-0000-0000-00009ECB0000}"/>
    <cellStyle name="WIP 3 2 2 2" xfId="52063" xr:uid="{00000000-0005-0000-0000-00009FCB0000}"/>
    <cellStyle name="WIP 3 2 3" xfId="52064" xr:uid="{00000000-0005-0000-0000-0000A0CB0000}"/>
    <cellStyle name="WIP 3 3" xfId="52065" xr:uid="{00000000-0005-0000-0000-0000A1CB0000}"/>
    <cellStyle name="WIP 3 3 2" xfId="52066" xr:uid="{00000000-0005-0000-0000-0000A2CB0000}"/>
    <cellStyle name="WIP 3 4" xfId="52067" xr:uid="{00000000-0005-0000-0000-0000A3CB0000}"/>
    <cellStyle name="WIP 4" xfId="52068" xr:uid="{00000000-0005-0000-0000-0000A4CB0000}"/>
    <cellStyle name="WIP 4 2" xfId="52069" xr:uid="{00000000-0005-0000-0000-0000A5CB0000}"/>
    <cellStyle name="WIP 4 2 2" xfId="52070" xr:uid="{00000000-0005-0000-0000-0000A6CB0000}"/>
    <cellStyle name="WIP 4 2 2 2" xfId="52071" xr:uid="{00000000-0005-0000-0000-0000A7CB0000}"/>
    <cellStyle name="WIP 4 2 3" xfId="52072" xr:uid="{00000000-0005-0000-0000-0000A8CB0000}"/>
    <cellStyle name="WIP 4 3" xfId="52073" xr:uid="{00000000-0005-0000-0000-0000A9CB0000}"/>
    <cellStyle name="WIP 4 3 2" xfId="52074" xr:uid="{00000000-0005-0000-0000-0000AACB0000}"/>
    <cellStyle name="WIP 4 4" xfId="52075" xr:uid="{00000000-0005-0000-0000-0000ABCB0000}"/>
    <cellStyle name="WIP 5" xfId="52076" xr:uid="{00000000-0005-0000-0000-0000ACCB0000}"/>
    <cellStyle name="WIP 5 2" xfId="52077" xr:uid="{00000000-0005-0000-0000-0000ADCB0000}"/>
    <cellStyle name="WIP 5 2 2" xfId="52078" xr:uid="{00000000-0005-0000-0000-0000AECB0000}"/>
    <cellStyle name="WIP 5 2 2 2" xfId="52079" xr:uid="{00000000-0005-0000-0000-0000AFCB0000}"/>
    <cellStyle name="WIP 5 2 3" xfId="52080" xr:uid="{00000000-0005-0000-0000-0000B0CB0000}"/>
    <cellStyle name="WIP 5 3" xfId="52081" xr:uid="{00000000-0005-0000-0000-0000B1CB0000}"/>
    <cellStyle name="WIP 5 3 2" xfId="52082" xr:uid="{00000000-0005-0000-0000-0000B2CB0000}"/>
    <cellStyle name="WIP 5 4" xfId="52083" xr:uid="{00000000-0005-0000-0000-0000B3CB0000}"/>
    <cellStyle name="WIP 6" xfId="52084" xr:uid="{00000000-0005-0000-0000-0000B4CB0000}"/>
    <cellStyle name="WIP 6 2" xfId="52085" xr:uid="{00000000-0005-0000-0000-0000B5CB0000}"/>
    <cellStyle name="WIP 6 2 2" xfId="52086" xr:uid="{00000000-0005-0000-0000-0000B6CB0000}"/>
    <cellStyle name="WIP 6 2 2 2" xfId="52087" xr:uid="{00000000-0005-0000-0000-0000B7CB0000}"/>
    <cellStyle name="WIP 6 2 3" xfId="52088" xr:uid="{00000000-0005-0000-0000-0000B8CB0000}"/>
    <cellStyle name="WIP 6 3" xfId="52089" xr:uid="{00000000-0005-0000-0000-0000B9CB0000}"/>
    <cellStyle name="WIP 6 3 2" xfId="52090" xr:uid="{00000000-0005-0000-0000-0000BACB0000}"/>
    <cellStyle name="WIP 6 4" xfId="52091" xr:uid="{00000000-0005-0000-0000-0000BBCB0000}"/>
    <cellStyle name="WIP 7" xfId="52092" xr:uid="{00000000-0005-0000-0000-0000BCCB0000}"/>
    <cellStyle name="WIP 7 2" xfId="52093" xr:uid="{00000000-0005-0000-0000-0000BDCB0000}"/>
    <cellStyle name="WIP 7 2 2" xfId="52094" xr:uid="{00000000-0005-0000-0000-0000BECB0000}"/>
    <cellStyle name="WIP 7 2 2 2" xfId="52095" xr:uid="{00000000-0005-0000-0000-0000BFCB0000}"/>
    <cellStyle name="WIP 7 2 3" xfId="52096" xr:uid="{00000000-0005-0000-0000-0000C0CB0000}"/>
    <cellStyle name="WIP 7 3" xfId="52097" xr:uid="{00000000-0005-0000-0000-0000C1CB0000}"/>
    <cellStyle name="WIP 7 3 2" xfId="52098" xr:uid="{00000000-0005-0000-0000-0000C2CB0000}"/>
    <cellStyle name="WIP 7 4" xfId="52099" xr:uid="{00000000-0005-0000-0000-0000C3CB0000}"/>
    <cellStyle name="WIP 8" xfId="52100" xr:uid="{00000000-0005-0000-0000-0000C4CB0000}"/>
    <cellStyle name="WIP 8 2" xfId="52101" xr:uid="{00000000-0005-0000-0000-0000C5CB0000}"/>
    <cellStyle name="WIP 8 2 2" xfId="52102" xr:uid="{00000000-0005-0000-0000-0000C6CB0000}"/>
    <cellStyle name="WIP 8 2 2 2" xfId="52103" xr:uid="{00000000-0005-0000-0000-0000C7CB0000}"/>
    <cellStyle name="WIP 8 2 3" xfId="52104" xr:uid="{00000000-0005-0000-0000-0000C8CB0000}"/>
    <cellStyle name="WIP 8 3" xfId="52105" xr:uid="{00000000-0005-0000-0000-0000C9CB0000}"/>
    <cellStyle name="WIP 8 3 2" xfId="52106" xr:uid="{00000000-0005-0000-0000-0000CACB0000}"/>
    <cellStyle name="WIP 8 4" xfId="52107" xr:uid="{00000000-0005-0000-0000-0000CBCB0000}"/>
    <cellStyle name="WIP 9" xfId="52108" xr:uid="{00000000-0005-0000-0000-0000CCCB0000}"/>
    <cellStyle name="WIP 9 2" xfId="52109" xr:uid="{00000000-0005-0000-0000-0000CDCB0000}"/>
    <cellStyle name="WIP 9 2 2" xfId="52110" xr:uid="{00000000-0005-0000-0000-0000CECB0000}"/>
    <cellStyle name="WIP 9 2 2 2" xfId="52111" xr:uid="{00000000-0005-0000-0000-0000CFCB0000}"/>
    <cellStyle name="WIP 9 2 3" xfId="52112" xr:uid="{00000000-0005-0000-0000-0000D0CB0000}"/>
    <cellStyle name="WIP 9 3" xfId="52113" xr:uid="{00000000-0005-0000-0000-0000D1CB0000}"/>
    <cellStyle name="WIP 9 3 2" xfId="52114" xr:uid="{00000000-0005-0000-0000-0000D2CB0000}"/>
    <cellStyle name="WIP 9 4" xfId="52115" xr:uid="{00000000-0005-0000-0000-0000D3CB0000}"/>
    <cellStyle name="Yellow Box" xfId="52318" xr:uid="{11418E44-F3F2-42EB-9A10-F595D351E109}"/>
  </cellStyles>
  <dxfs count="100">
    <dxf>
      <fill>
        <patternFill patternType="none">
          <bgColor auto="1"/>
        </patternFill>
      </fill>
    </dxf>
    <dxf>
      <font>
        <color rgb="FF0070C0"/>
      </font>
      <fill>
        <patternFill>
          <bgColor rgb="FFFFFFC0"/>
        </patternFill>
      </fill>
      <border>
        <left style="dashed">
          <color rgb="FFACB9CA"/>
        </left>
        <right style="dashed">
          <color rgb="FFACB9CA"/>
        </right>
        <top style="dashed">
          <color rgb="FFACB9CA"/>
        </top>
        <bottom style="dashed">
          <color rgb="FFACB9CA"/>
        </bottom>
        <vertical/>
        <horizontal/>
      </border>
    </dxf>
    <dxf>
      <font>
        <color theme="0"/>
      </font>
    </dxf>
    <dxf>
      <font>
        <color theme="0"/>
      </font>
    </dxf>
    <dxf>
      <font>
        <color theme="0"/>
      </font>
    </dxf>
    <dxf>
      <font>
        <color theme="0"/>
      </font>
    </dxf>
    <dxf>
      <font>
        <color theme="0"/>
      </font>
    </dxf>
    <dxf>
      <fill>
        <patternFill>
          <bgColor rgb="FFC0C0C0"/>
        </patternFill>
      </fill>
      <border>
        <left style="thin">
          <color theme="1"/>
        </left>
        <right style="thin">
          <color theme="1"/>
        </right>
        <top style="thin">
          <color theme="1"/>
        </top>
        <bottom style="thin">
          <color theme="1"/>
        </bottom>
        <vertical/>
        <horizontal/>
      </border>
    </dxf>
    <dxf>
      <fill>
        <patternFill>
          <bgColor rgb="FF44546A"/>
        </patternFill>
      </fill>
    </dxf>
    <dxf>
      <fill>
        <patternFill>
          <bgColor rgb="FFC0C0C0"/>
        </patternFill>
      </fill>
    </dxf>
    <dxf>
      <font>
        <color theme="0"/>
      </font>
    </dxf>
    <dxf>
      <font>
        <color theme="0"/>
      </font>
    </dxf>
    <dxf>
      <font>
        <color theme="0"/>
      </font>
    </dxf>
    <dxf>
      <font>
        <color theme="0"/>
      </font>
    </dxf>
    <dxf>
      <fill>
        <patternFill>
          <bgColor rgb="FFCCECFF"/>
        </patternFill>
      </fill>
    </dxf>
    <dxf>
      <fill>
        <patternFill>
          <bgColor rgb="FFFFFFCC"/>
        </patternFill>
      </fill>
    </dxf>
    <dxf>
      <fill>
        <patternFill>
          <bgColor rgb="FFFFCCCC"/>
        </patternFill>
      </fill>
    </dxf>
    <dxf>
      <fill>
        <patternFill>
          <bgColor rgb="FFFFFFCC"/>
        </patternFill>
      </fill>
    </dxf>
    <dxf>
      <fill>
        <patternFill>
          <bgColor rgb="FFFFCCCC"/>
        </patternFill>
      </fill>
    </dxf>
    <dxf>
      <fill>
        <patternFill>
          <bgColor rgb="FFCCECFF"/>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patternType="none">
          <bgColor auto="1"/>
        </patternFill>
      </fill>
    </dxf>
    <dxf>
      <fill>
        <patternFill>
          <bgColor rgb="FFC00000"/>
        </patternFill>
      </fill>
    </dxf>
    <dxf>
      <fill>
        <patternFill patternType="none">
          <bgColor auto="1"/>
        </patternFill>
      </fill>
      <border>
        <vertical/>
        <horizontal/>
      </border>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patternType="none">
          <bgColor auto="1"/>
        </patternFill>
      </fill>
      <border>
        <vertical/>
        <horizontal/>
      </border>
    </dxf>
    <dxf>
      <fill>
        <patternFill>
          <bgColor rgb="FFCCECFF"/>
        </patternFill>
      </fill>
    </dxf>
    <dxf>
      <fill>
        <patternFill>
          <bgColor rgb="FFFFCCCC"/>
        </patternFill>
      </fill>
    </dxf>
    <dxf>
      <fill>
        <patternFill>
          <bgColor rgb="FFFFFFCC"/>
        </patternFill>
      </fill>
    </dxf>
    <dxf>
      <fill>
        <patternFill patternType="none">
          <bgColor auto="1"/>
        </patternFill>
      </fill>
    </dxf>
    <dxf>
      <fill>
        <patternFill>
          <bgColor rgb="FFC00000"/>
        </patternFill>
      </fill>
    </dxf>
    <dxf>
      <fill>
        <patternFill>
          <bgColor rgb="FFFFFFCC"/>
        </patternFill>
      </fill>
    </dxf>
    <dxf>
      <fill>
        <patternFill>
          <bgColor rgb="FFCCECFF"/>
        </patternFill>
      </fill>
    </dxf>
    <dxf>
      <fill>
        <patternFill>
          <bgColor rgb="FFFFCCCC"/>
        </patternFill>
      </fill>
    </dxf>
    <dxf>
      <fill>
        <patternFill>
          <bgColor rgb="FFC00000"/>
        </patternFill>
      </fill>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FFCC"/>
        </patternFill>
      </fill>
    </dxf>
    <dxf>
      <fill>
        <patternFill>
          <bgColor rgb="FFFFCCCC"/>
        </patternFill>
      </fill>
    </dxf>
    <dxf>
      <fill>
        <patternFill>
          <bgColor rgb="FFC00000"/>
        </patternFill>
      </fill>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bgColor rgb="FFFFCCCC"/>
        </patternFill>
      </fill>
    </dxf>
    <dxf>
      <fill>
        <patternFill>
          <bgColor rgb="FFFFFFCC"/>
        </patternFill>
      </fill>
    </dxf>
    <dxf>
      <fill>
        <patternFill>
          <bgColor rgb="FFCCECFF"/>
        </patternFill>
      </fill>
    </dxf>
    <dxf>
      <fill>
        <patternFill>
          <bgColor rgb="FFFFFFCC"/>
        </patternFill>
      </fill>
    </dxf>
    <dxf>
      <fill>
        <patternFill>
          <bgColor rgb="FFFFCCCC"/>
        </patternFill>
      </fill>
    </dxf>
    <dxf>
      <fill>
        <patternFill>
          <bgColor rgb="FFCCECFF"/>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rgb="FFCCECFF"/>
        </patternFill>
      </fill>
    </dxf>
    <dxf>
      <fill>
        <patternFill>
          <bgColor rgb="FFFFCCCC"/>
        </patternFill>
      </fill>
    </dxf>
    <dxf>
      <fill>
        <patternFill>
          <bgColor rgb="FFFFFFCC"/>
        </patternFill>
      </fill>
    </dxf>
    <dxf>
      <fill>
        <patternFill>
          <bgColor rgb="FFC00000"/>
        </patternFill>
      </fill>
    </dxf>
    <dxf>
      <fill>
        <patternFill patternType="none">
          <bgColor auto="1"/>
        </patternFill>
      </fill>
    </dxf>
    <dxf>
      <fill>
        <patternFill>
          <bgColor rgb="FFC0C0C0"/>
        </patternFill>
      </fill>
      <border>
        <left style="thin">
          <color theme="1"/>
        </left>
        <right style="thin">
          <color theme="1"/>
        </right>
        <top style="thin">
          <color theme="1"/>
        </top>
        <bottom style="thin">
          <color theme="1"/>
        </bottom>
        <vertical/>
        <horizontal/>
      </border>
    </dxf>
    <dxf>
      <fill>
        <patternFill>
          <bgColor rgb="FF44546A"/>
        </patternFill>
      </fill>
    </dxf>
    <dxf>
      <fill>
        <patternFill>
          <bgColor rgb="FFC0C0C0"/>
        </patternFill>
      </fill>
    </dxf>
    <dxf>
      <fill>
        <patternFill patternType="none">
          <bgColor auto="1"/>
        </patternFill>
      </fill>
    </dxf>
    <dxf>
      <fill>
        <patternFill>
          <bgColor rgb="FFC00000"/>
        </patternFill>
      </fill>
    </dxf>
    <dxf>
      <fill>
        <patternFill>
          <bgColor rgb="FFC0C0C0"/>
        </patternFill>
      </fill>
      <border>
        <left style="thin">
          <color theme="1"/>
        </left>
        <right style="thin">
          <color theme="1"/>
        </right>
        <top style="thin">
          <color theme="1"/>
        </top>
        <bottom style="thin">
          <color theme="1"/>
        </bottom>
        <vertical/>
        <horizontal/>
      </border>
    </dxf>
    <dxf>
      <font>
        <color theme="0"/>
      </font>
    </dxf>
    <dxf>
      <font>
        <color theme="0"/>
      </font>
    </dxf>
    <dxf>
      <font>
        <color theme="0"/>
      </font>
    </dxf>
    <dxf>
      <font>
        <color rgb="FFC00000"/>
      </font>
    </dxf>
    <dxf>
      <font>
        <color rgb="FFC00000"/>
      </font>
    </dxf>
  </dxfs>
  <tableStyles count="0" defaultTableStyle="TableStyleMedium2" defaultPivotStyle="PivotStyleLight16"/>
  <colors>
    <mruColors>
      <color rgb="FF0070C0"/>
      <color rgb="FFACB9CA"/>
      <color rgb="FFFFFFC0"/>
      <color rgb="FF007077"/>
      <color rgb="FFFFFFCC"/>
      <color rgb="FFC0C0C0"/>
      <color rgb="FFCCECFF"/>
      <color rgb="FFF5B487"/>
      <color rgb="FFFFB3B3"/>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ompliance!A1"/><Relationship Id="rId3" Type="http://schemas.openxmlformats.org/officeDocument/2006/relationships/hyperlink" Target="#Schematic!A1"/><Relationship Id="rId7" Type="http://schemas.openxmlformats.org/officeDocument/2006/relationships/hyperlink" Target="#Data!A1"/><Relationship Id="rId2" Type="http://schemas.openxmlformats.org/officeDocument/2006/relationships/hyperlink" Target="#Contents!A1"/><Relationship Id="rId1" Type="http://schemas.openxmlformats.org/officeDocument/2006/relationships/hyperlink" Target="#Cover!A1"/><Relationship Id="rId6" Type="http://schemas.openxmlformats.org/officeDocument/2006/relationships/hyperlink" Target="#Assumptions!A1"/><Relationship Id="rId11" Type="http://schemas.openxmlformats.org/officeDocument/2006/relationships/hyperlink" Target="#'Data Sources'!A1"/><Relationship Id="rId5" Type="http://schemas.openxmlformats.org/officeDocument/2006/relationships/hyperlink" Target="#Checks!A1"/><Relationship Id="rId10" Type="http://schemas.openxmlformats.org/officeDocument/2006/relationships/hyperlink" Target="#'Tariffs &amp; Revenue'!A1"/><Relationship Id="rId4" Type="http://schemas.openxmlformats.org/officeDocument/2006/relationships/hyperlink" Target="#'Change Log'!A1"/><Relationship Id="rId9" Type="http://schemas.openxmlformats.org/officeDocument/2006/relationships/hyperlink" Target="#'Tariff Schedule'!A1"/></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0</xdr:row>
      <xdr:rowOff>112675</xdr:rowOff>
    </xdr:from>
    <xdr:to>
      <xdr:col>11</xdr:col>
      <xdr:colOff>659911</xdr:colOff>
      <xdr:row>3</xdr:row>
      <xdr:rowOff>50586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035675" y="112675"/>
          <a:ext cx="1479061" cy="652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52387</xdr:colOff>
      <xdr:row>0</xdr:row>
      <xdr:rowOff>76200</xdr:rowOff>
    </xdr:from>
    <xdr:to>
      <xdr:col>14</xdr:col>
      <xdr:colOff>726059</xdr:colOff>
      <xdr:row>3</xdr:row>
      <xdr:rowOff>132114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53337" y="76200"/>
          <a:ext cx="1556320" cy="64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7471</xdr:colOff>
      <xdr:row>10</xdr:row>
      <xdr:rowOff>59764</xdr:rowOff>
    </xdr:from>
    <xdr:to>
      <xdr:col>2</xdr:col>
      <xdr:colOff>999129</xdr:colOff>
      <xdr:row>12</xdr:row>
      <xdr:rowOff>59764</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597647" y="1867646"/>
          <a:ext cx="991658" cy="32870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Cover</a:t>
          </a:r>
        </a:p>
      </xdr:txBody>
    </xdr:sp>
    <xdr:clientData/>
  </xdr:twoCellAnchor>
  <xdr:twoCellAnchor>
    <xdr:from>
      <xdr:col>2</xdr:col>
      <xdr:colOff>12421</xdr:colOff>
      <xdr:row>13</xdr:row>
      <xdr:rowOff>58394</xdr:rowOff>
    </xdr:from>
    <xdr:to>
      <xdr:col>2</xdr:col>
      <xdr:colOff>1002304</xdr:colOff>
      <xdr:row>15</xdr:row>
      <xdr:rowOff>59764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flipH="1">
          <a:off x="602597" y="2359335"/>
          <a:ext cx="989883" cy="33007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Contents</a:t>
          </a:r>
        </a:p>
      </xdr:txBody>
    </xdr:sp>
    <xdr:clientData/>
  </xdr:twoCellAnchor>
  <xdr:twoCellAnchor>
    <xdr:from>
      <xdr:col>2</xdr:col>
      <xdr:colOff>7471</xdr:colOff>
      <xdr:row>16</xdr:row>
      <xdr:rowOff>58394</xdr:rowOff>
    </xdr:from>
    <xdr:to>
      <xdr:col>2</xdr:col>
      <xdr:colOff>1000187</xdr:colOff>
      <xdr:row>18</xdr:row>
      <xdr:rowOff>59764</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300-000007000000}"/>
            </a:ext>
          </a:extLst>
        </xdr:cNvPr>
        <xdr:cNvSpPr/>
      </xdr:nvSpPr>
      <xdr:spPr>
        <a:xfrm flipH="1">
          <a:off x="597647" y="2852394"/>
          <a:ext cx="992716" cy="33007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Schematic</a:t>
          </a:r>
        </a:p>
      </xdr:txBody>
    </xdr:sp>
    <xdr:clientData/>
  </xdr:twoCellAnchor>
  <xdr:twoCellAnchor>
    <xdr:from>
      <xdr:col>2</xdr:col>
      <xdr:colOff>7471</xdr:colOff>
      <xdr:row>19</xdr:row>
      <xdr:rowOff>59764</xdr:rowOff>
    </xdr:from>
    <xdr:to>
      <xdr:col>2</xdr:col>
      <xdr:colOff>999129</xdr:colOff>
      <xdr:row>21</xdr:row>
      <xdr:rowOff>59765</xdr:rowOff>
    </xdr:to>
    <xdr:sp macro="" textlink="'Change Log'!C2">
      <xdr:nvSpPr>
        <xdr:cNvPr id="14" name="Rectangle 13">
          <a:hlinkClick xmlns:r="http://schemas.openxmlformats.org/officeDocument/2006/relationships" r:id="rId4"/>
          <a:extLst>
            <a:ext uri="{FF2B5EF4-FFF2-40B4-BE49-F238E27FC236}">
              <a16:creationId xmlns:a16="http://schemas.microsoft.com/office/drawing/2014/main" id="{00000000-0008-0000-0300-00000E000000}"/>
            </a:ext>
          </a:extLst>
        </xdr:cNvPr>
        <xdr:cNvSpPr/>
      </xdr:nvSpPr>
      <xdr:spPr>
        <a:xfrm flipH="1">
          <a:off x="597647" y="3346823"/>
          <a:ext cx="991658" cy="32870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F1C9FD1-0188-44B7-9870-A003B9C45C6D}" type="TxLink">
            <a:rPr lang="en-US" sz="1000" b="0" i="0" u="none" strike="noStrike">
              <a:solidFill>
                <a:srgbClr val="FFFFFF"/>
              </a:solidFill>
              <a:latin typeface="Calibri"/>
            </a:rPr>
            <a:pPr algn="l"/>
            <a:t>Change Log</a:t>
          </a:fld>
          <a:endParaRPr lang="en-AU" sz="1100" b="0"/>
        </a:p>
      </xdr:txBody>
    </xdr:sp>
    <xdr:clientData/>
  </xdr:twoCellAnchor>
  <xdr:twoCellAnchor>
    <xdr:from>
      <xdr:col>2</xdr:col>
      <xdr:colOff>7471</xdr:colOff>
      <xdr:row>22</xdr:row>
      <xdr:rowOff>70347</xdr:rowOff>
    </xdr:from>
    <xdr:to>
      <xdr:col>2</xdr:col>
      <xdr:colOff>999129</xdr:colOff>
      <xdr:row>24</xdr:row>
      <xdr:rowOff>70347</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300-00000F000000}"/>
            </a:ext>
          </a:extLst>
        </xdr:cNvPr>
        <xdr:cNvSpPr/>
      </xdr:nvSpPr>
      <xdr:spPr>
        <a:xfrm flipH="1">
          <a:off x="597647" y="3850465"/>
          <a:ext cx="991658" cy="32870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Checks</a:t>
          </a:r>
        </a:p>
      </xdr:txBody>
    </xdr:sp>
    <xdr:clientData/>
  </xdr:twoCellAnchor>
  <xdr:twoCellAnchor>
    <xdr:from>
      <xdr:col>2</xdr:col>
      <xdr:colOff>0</xdr:colOff>
      <xdr:row>7</xdr:row>
      <xdr:rowOff>81642</xdr:rowOff>
    </xdr:from>
    <xdr:to>
      <xdr:col>2</xdr:col>
      <xdr:colOff>992716</xdr:colOff>
      <xdr:row>9</xdr:row>
      <xdr:rowOff>81643</xdr:rowOff>
    </xdr:to>
    <xdr:sp macro="" textlink="">
      <xdr:nvSpPr>
        <xdr:cNvPr id="21" name="Rectangle 20">
          <a:extLst>
            <a:ext uri="{FF2B5EF4-FFF2-40B4-BE49-F238E27FC236}">
              <a16:creationId xmlns:a16="http://schemas.microsoft.com/office/drawing/2014/main" id="{00000000-0008-0000-0300-000015000000}"/>
            </a:ext>
          </a:extLst>
        </xdr:cNvPr>
        <xdr:cNvSpPr/>
      </xdr:nvSpPr>
      <xdr:spPr>
        <a:xfrm flipH="1">
          <a:off x="625929" y="1415142"/>
          <a:ext cx="992716" cy="326572"/>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System</a:t>
          </a:r>
        </a:p>
      </xdr:txBody>
    </xdr:sp>
    <xdr:clientData/>
  </xdr:twoCellAnchor>
  <xdr:twoCellAnchor>
    <xdr:from>
      <xdr:col>3</xdr:col>
      <xdr:colOff>301624</xdr:colOff>
      <xdr:row>7</xdr:row>
      <xdr:rowOff>81642</xdr:rowOff>
    </xdr:from>
    <xdr:to>
      <xdr:col>6</xdr:col>
      <xdr:colOff>436094</xdr:colOff>
      <xdr:row>9</xdr:row>
      <xdr:rowOff>81643</xdr:rowOff>
    </xdr:to>
    <xdr:sp macro="" textlink="">
      <xdr:nvSpPr>
        <xdr:cNvPr id="22" name="Rectangle 21">
          <a:extLst>
            <a:ext uri="{FF2B5EF4-FFF2-40B4-BE49-F238E27FC236}">
              <a16:creationId xmlns:a16="http://schemas.microsoft.com/office/drawing/2014/main" id="{00000000-0008-0000-0300-000016000000}"/>
            </a:ext>
          </a:extLst>
        </xdr:cNvPr>
        <xdr:cNvSpPr/>
      </xdr:nvSpPr>
      <xdr:spPr>
        <a:xfrm flipH="1">
          <a:off x="2369910" y="1415142"/>
          <a:ext cx="1481577" cy="326572"/>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Inputs</a:t>
          </a:r>
        </a:p>
      </xdr:txBody>
    </xdr:sp>
    <xdr:clientData/>
  </xdr:twoCellAnchor>
  <xdr:twoCellAnchor>
    <xdr:from>
      <xdr:col>9</xdr:col>
      <xdr:colOff>410469</xdr:colOff>
      <xdr:row>7</xdr:row>
      <xdr:rowOff>84817</xdr:rowOff>
    </xdr:from>
    <xdr:to>
      <xdr:col>12</xdr:col>
      <xdr:colOff>429445</xdr:colOff>
      <xdr:row>9</xdr:row>
      <xdr:rowOff>84818</xdr:rowOff>
    </xdr:to>
    <xdr:sp macro="" textlink="">
      <xdr:nvSpPr>
        <xdr:cNvPr id="27" name="Rectangle 26">
          <a:extLst>
            <a:ext uri="{FF2B5EF4-FFF2-40B4-BE49-F238E27FC236}">
              <a16:creationId xmlns:a16="http://schemas.microsoft.com/office/drawing/2014/main" id="{00000000-0008-0000-0300-00001B000000}"/>
            </a:ext>
          </a:extLst>
        </xdr:cNvPr>
        <xdr:cNvSpPr/>
      </xdr:nvSpPr>
      <xdr:spPr>
        <a:xfrm flipH="1">
          <a:off x="5065429" y="1398345"/>
          <a:ext cx="1424681" cy="322622"/>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Calculations</a:t>
          </a:r>
        </a:p>
      </xdr:txBody>
    </xdr:sp>
    <xdr:clientData/>
  </xdr:twoCellAnchor>
  <xdr:twoCellAnchor>
    <xdr:from>
      <xdr:col>15</xdr:col>
      <xdr:colOff>427591</xdr:colOff>
      <xdr:row>7</xdr:row>
      <xdr:rowOff>92791</xdr:rowOff>
    </xdr:from>
    <xdr:to>
      <xdr:col>18</xdr:col>
      <xdr:colOff>427592</xdr:colOff>
      <xdr:row>9</xdr:row>
      <xdr:rowOff>92792</xdr:rowOff>
    </xdr:to>
    <xdr:sp macro="" textlink="">
      <xdr:nvSpPr>
        <xdr:cNvPr id="28" name="Rectangle 27">
          <a:extLst>
            <a:ext uri="{FF2B5EF4-FFF2-40B4-BE49-F238E27FC236}">
              <a16:creationId xmlns:a16="http://schemas.microsoft.com/office/drawing/2014/main" id="{00000000-0008-0000-0300-00001C000000}"/>
            </a:ext>
          </a:extLst>
        </xdr:cNvPr>
        <xdr:cNvSpPr/>
      </xdr:nvSpPr>
      <xdr:spPr>
        <a:xfrm flipH="1">
          <a:off x="7893962" y="1406319"/>
          <a:ext cx="1405707" cy="322622"/>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Outputs</a:t>
          </a:r>
        </a:p>
      </xdr:txBody>
    </xdr:sp>
    <xdr:clientData/>
  </xdr:twoCellAnchor>
  <xdr:twoCellAnchor>
    <xdr:from>
      <xdr:col>3</xdr:col>
      <xdr:colOff>301624</xdr:colOff>
      <xdr:row>11</xdr:row>
      <xdr:rowOff>143630</xdr:rowOff>
    </xdr:from>
    <xdr:to>
      <xdr:col>6</xdr:col>
      <xdr:colOff>439207</xdr:colOff>
      <xdr:row>13</xdr:row>
      <xdr:rowOff>143631</xdr:rowOff>
    </xdr:to>
    <xdr:sp macro="" textlink="">
      <xdr:nvSpPr>
        <xdr:cNvPr id="31" name="Rectangle 30">
          <a:hlinkClick xmlns:r="http://schemas.openxmlformats.org/officeDocument/2006/relationships" r:id="rId6"/>
          <a:extLst>
            <a:ext uri="{FF2B5EF4-FFF2-40B4-BE49-F238E27FC236}">
              <a16:creationId xmlns:a16="http://schemas.microsoft.com/office/drawing/2014/main" id="{00000000-0008-0000-0300-00001F000000}"/>
            </a:ext>
          </a:extLst>
        </xdr:cNvPr>
        <xdr:cNvSpPr/>
      </xdr:nvSpPr>
      <xdr:spPr>
        <a:xfrm flipH="1">
          <a:off x="2369910" y="2130273"/>
          <a:ext cx="1484690" cy="326572"/>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Assumptions</a:t>
          </a:r>
        </a:p>
      </xdr:txBody>
    </xdr:sp>
    <xdr:clientData/>
  </xdr:twoCellAnchor>
  <xdr:twoCellAnchor>
    <xdr:from>
      <xdr:col>3</xdr:col>
      <xdr:colOff>297631</xdr:colOff>
      <xdr:row>18</xdr:row>
      <xdr:rowOff>149226</xdr:rowOff>
    </xdr:from>
    <xdr:to>
      <xdr:col>6</xdr:col>
      <xdr:colOff>432039</xdr:colOff>
      <xdr:row>20</xdr:row>
      <xdr:rowOff>149226</xdr:rowOff>
    </xdr:to>
    <xdr:sp macro="" textlink="">
      <xdr:nvSpPr>
        <xdr:cNvPr id="35" name="Rectangle 34">
          <a:hlinkClick xmlns:r="http://schemas.openxmlformats.org/officeDocument/2006/relationships" r:id="rId7"/>
          <a:extLst>
            <a:ext uri="{FF2B5EF4-FFF2-40B4-BE49-F238E27FC236}">
              <a16:creationId xmlns:a16="http://schemas.microsoft.com/office/drawing/2014/main" id="{00000000-0008-0000-0300-000023000000}"/>
            </a:ext>
          </a:extLst>
        </xdr:cNvPr>
        <xdr:cNvSpPr/>
      </xdr:nvSpPr>
      <xdr:spPr>
        <a:xfrm flipH="1">
          <a:off x="2264083" y="3237170"/>
          <a:ext cx="1417210" cy="322621"/>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Data</a:t>
          </a:r>
        </a:p>
      </xdr:txBody>
    </xdr:sp>
    <xdr:clientData/>
  </xdr:twoCellAnchor>
  <xdr:twoCellAnchor>
    <xdr:from>
      <xdr:col>15</xdr:col>
      <xdr:colOff>445930</xdr:colOff>
      <xdr:row>11</xdr:row>
      <xdr:rowOff>143891</xdr:rowOff>
    </xdr:from>
    <xdr:to>
      <xdr:col>18</xdr:col>
      <xdr:colOff>445931</xdr:colOff>
      <xdr:row>13</xdr:row>
      <xdr:rowOff>143891</xdr:rowOff>
    </xdr:to>
    <xdr:sp macro="" textlink="">
      <xdr:nvSpPr>
        <xdr:cNvPr id="42" name="Rectangle 41">
          <a:hlinkClick xmlns:r="http://schemas.openxmlformats.org/officeDocument/2006/relationships" r:id="rId8"/>
          <a:extLst>
            <a:ext uri="{FF2B5EF4-FFF2-40B4-BE49-F238E27FC236}">
              <a16:creationId xmlns:a16="http://schemas.microsoft.com/office/drawing/2014/main" id="{00000000-0008-0000-0300-00002A000000}"/>
            </a:ext>
          </a:extLst>
        </xdr:cNvPr>
        <xdr:cNvSpPr/>
      </xdr:nvSpPr>
      <xdr:spPr>
        <a:xfrm flipH="1">
          <a:off x="7912301" y="2102661"/>
          <a:ext cx="1405707" cy="322621"/>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Compliance</a:t>
          </a:r>
        </a:p>
      </xdr:txBody>
    </xdr:sp>
    <xdr:clientData/>
  </xdr:twoCellAnchor>
  <xdr:twoCellAnchor>
    <xdr:from>
      <xdr:col>15</xdr:col>
      <xdr:colOff>435879</xdr:colOff>
      <xdr:row>18</xdr:row>
      <xdr:rowOff>144316</xdr:rowOff>
    </xdr:from>
    <xdr:to>
      <xdr:col>18</xdr:col>
      <xdr:colOff>435880</xdr:colOff>
      <xdr:row>20</xdr:row>
      <xdr:rowOff>144316</xdr:rowOff>
    </xdr:to>
    <xdr:sp macro="" textlink="">
      <xdr:nvSpPr>
        <xdr:cNvPr id="43" name="Rectangle 42">
          <a:hlinkClick xmlns:r="http://schemas.openxmlformats.org/officeDocument/2006/relationships" r:id="rId9"/>
          <a:extLst>
            <a:ext uri="{FF2B5EF4-FFF2-40B4-BE49-F238E27FC236}">
              <a16:creationId xmlns:a16="http://schemas.microsoft.com/office/drawing/2014/main" id="{00000000-0008-0000-0300-00002B000000}"/>
            </a:ext>
          </a:extLst>
        </xdr:cNvPr>
        <xdr:cNvSpPr/>
      </xdr:nvSpPr>
      <xdr:spPr>
        <a:xfrm flipH="1">
          <a:off x="7902250" y="3232260"/>
          <a:ext cx="1405707" cy="322621"/>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Tariff Schedule</a:t>
          </a:r>
        </a:p>
      </xdr:txBody>
    </xdr:sp>
    <xdr:clientData/>
  </xdr:twoCellAnchor>
  <xdr:twoCellAnchor>
    <xdr:from>
      <xdr:col>3</xdr:col>
      <xdr:colOff>0</xdr:colOff>
      <xdr:row>7</xdr:row>
      <xdr:rowOff>54429</xdr:rowOff>
    </xdr:from>
    <xdr:to>
      <xdr:col>3</xdr:col>
      <xdr:colOff>0</xdr:colOff>
      <xdr:row>27</xdr:row>
      <xdr:rowOff>127775</xdr:rowOff>
    </xdr:to>
    <xdr:cxnSp macro="">
      <xdr:nvCxnSpPr>
        <xdr:cNvPr id="8" name="Straight Connector 7">
          <a:extLst>
            <a:ext uri="{FF2B5EF4-FFF2-40B4-BE49-F238E27FC236}">
              <a16:creationId xmlns:a16="http://schemas.microsoft.com/office/drawing/2014/main" id="{00000000-0008-0000-0300-000008000000}"/>
            </a:ext>
          </a:extLst>
        </xdr:cNvPr>
        <xdr:cNvCxnSpPr/>
      </xdr:nvCxnSpPr>
      <xdr:spPr>
        <a:xfrm>
          <a:off x="2056006" y="1367020"/>
          <a:ext cx="0" cy="3325785"/>
        </a:xfrm>
        <a:prstGeom prst="line">
          <a:avLst/>
        </a:prstGeom>
        <a:ln w="285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426033</xdr:colOff>
      <xdr:row>15</xdr:row>
      <xdr:rowOff>67782</xdr:rowOff>
    </xdr:from>
    <xdr:to>
      <xdr:col>12</xdr:col>
      <xdr:colOff>430958</xdr:colOff>
      <xdr:row>17</xdr:row>
      <xdr:rowOff>73432</xdr:rowOff>
    </xdr:to>
    <xdr:sp macro="" textlink="">
      <xdr:nvSpPr>
        <xdr:cNvPr id="57" name="Rectangle 56">
          <a:hlinkClick xmlns:r="http://schemas.openxmlformats.org/officeDocument/2006/relationships" r:id="rId10"/>
          <a:extLst>
            <a:ext uri="{FF2B5EF4-FFF2-40B4-BE49-F238E27FC236}">
              <a16:creationId xmlns:a16="http://schemas.microsoft.com/office/drawing/2014/main" id="{00000000-0008-0000-0300-000039000000}"/>
            </a:ext>
          </a:extLst>
        </xdr:cNvPr>
        <xdr:cNvSpPr/>
      </xdr:nvSpPr>
      <xdr:spPr>
        <a:xfrm flipH="1">
          <a:off x="5063204" y="2659585"/>
          <a:ext cx="1403596" cy="326492"/>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Tariffs &amp; Revenue</a:t>
          </a:r>
        </a:p>
      </xdr:txBody>
    </xdr:sp>
    <xdr:clientData/>
  </xdr:twoCellAnchor>
  <xdr:twoCellAnchor>
    <xdr:from>
      <xdr:col>6</xdr:col>
      <xdr:colOff>432039</xdr:colOff>
      <xdr:row>16</xdr:row>
      <xdr:rowOff>70607</xdr:rowOff>
    </xdr:from>
    <xdr:to>
      <xdr:col>9</xdr:col>
      <xdr:colOff>426033</xdr:colOff>
      <xdr:row>19</xdr:row>
      <xdr:rowOff>149227</xdr:rowOff>
    </xdr:to>
    <xdr:cxnSp macro="">
      <xdr:nvCxnSpPr>
        <xdr:cNvPr id="58" name="Connector: Elbow 55">
          <a:extLst>
            <a:ext uri="{FF2B5EF4-FFF2-40B4-BE49-F238E27FC236}">
              <a16:creationId xmlns:a16="http://schemas.microsoft.com/office/drawing/2014/main" id="{00000000-0008-0000-0300-00003A000000}"/>
            </a:ext>
          </a:extLst>
        </xdr:cNvPr>
        <xdr:cNvCxnSpPr>
          <a:stCxn id="35" idx="1"/>
          <a:endCxn id="57" idx="3"/>
        </xdr:cNvCxnSpPr>
      </xdr:nvCxnSpPr>
      <xdr:spPr>
        <a:xfrm flipV="1">
          <a:off x="3843180" y="2832857"/>
          <a:ext cx="1476322" cy="560823"/>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25</xdr:row>
      <xdr:rowOff>37353</xdr:rowOff>
    </xdr:from>
    <xdr:to>
      <xdr:col>2</xdr:col>
      <xdr:colOff>991658</xdr:colOff>
      <xdr:row>27</xdr:row>
      <xdr:rowOff>37353</xdr:rowOff>
    </xdr:to>
    <xdr:sp macro="" textlink="">
      <xdr:nvSpPr>
        <xdr:cNvPr id="60" name="Rectangle 59">
          <a:hlinkClick xmlns:r="http://schemas.openxmlformats.org/officeDocument/2006/relationships" r:id="rId11"/>
          <a:extLst>
            <a:ext uri="{FF2B5EF4-FFF2-40B4-BE49-F238E27FC236}">
              <a16:creationId xmlns:a16="http://schemas.microsoft.com/office/drawing/2014/main" id="{00000000-0008-0000-0300-00003C000000}"/>
            </a:ext>
          </a:extLst>
        </xdr:cNvPr>
        <xdr:cNvSpPr/>
      </xdr:nvSpPr>
      <xdr:spPr>
        <a:xfrm flipH="1">
          <a:off x="590176" y="4310529"/>
          <a:ext cx="991658" cy="32870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Data Sources</a:t>
          </a:r>
        </a:p>
      </xdr:txBody>
    </xdr:sp>
    <xdr:clientData/>
  </xdr:twoCellAnchor>
  <xdr:twoCellAnchor>
    <xdr:from>
      <xdr:col>6</xdr:col>
      <xdr:colOff>439207</xdr:colOff>
      <xdr:row>12</xdr:row>
      <xdr:rowOff>143630</xdr:rowOff>
    </xdr:from>
    <xdr:to>
      <xdr:col>9</xdr:col>
      <xdr:colOff>426033</xdr:colOff>
      <xdr:row>16</xdr:row>
      <xdr:rowOff>70607</xdr:rowOff>
    </xdr:to>
    <xdr:cxnSp macro="">
      <xdr:nvCxnSpPr>
        <xdr:cNvPr id="49" name="Connector: Elbow 48">
          <a:extLst>
            <a:ext uri="{FF2B5EF4-FFF2-40B4-BE49-F238E27FC236}">
              <a16:creationId xmlns:a16="http://schemas.microsoft.com/office/drawing/2014/main" id="{C3DBEFA0-FC86-2C0A-622A-63F98281A6EE}"/>
            </a:ext>
          </a:extLst>
        </xdr:cNvPr>
        <xdr:cNvCxnSpPr>
          <a:stCxn id="31" idx="1"/>
          <a:endCxn id="57" idx="3"/>
        </xdr:cNvCxnSpPr>
      </xdr:nvCxnSpPr>
      <xdr:spPr>
        <a:xfrm>
          <a:off x="3850348" y="2262943"/>
          <a:ext cx="1469154" cy="569914"/>
        </a:xfrm>
        <a:prstGeom prst="bentConnector3">
          <a:avLst>
            <a:gd name="adj1" fmla="val 50000"/>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427783</xdr:colOff>
      <xdr:row>12</xdr:row>
      <xdr:rowOff>153152</xdr:rowOff>
    </xdr:from>
    <xdr:to>
      <xdr:col>15</xdr:col>
      <xdr:colOff>441218</xdr:colOff>
      <xdr:row>16</xdr:row>
      <xdr:rowOff>69019</xdr:rowOff>
    </xdr:to>
    <xdr:cxnSp macro="">
      <xdr:nvCxnSpPr>
        <xdr:cNvPr id="64" name="Connector: Elbow 96">
          <a:extLst>
            <a:ext uri="{FF2B5EF4-FFF2-40B4-BE49-F238E27FC236}">
              <a16:creationId xmlns:a16="http://schemas.microsoft.com/office/drawing/2014/main" id="{18A28610-D604-1DAF-FE83-33341A2AD8AC}"/>
            </a:ext>
          </a:extLst>
        </xdr:cNvPr>
        <xdr:cNvCxnSpPr>
          <a:cxnSpLocks/>
          <a:stCxn id="57" idx="1"/>
        </xdr:cNvCxnSpPr>
      </xdr:nvCxnSpPr>
      <xdr:spPr>
        <a:xfrm flipV="1">
          <a:off x="6488448" y="2273233"/>
          <a:ext cx="1419141" cy="561109"/>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430958</xdr:colOff>
      <xdr:row>16</xdr:row>
      <xdr:rowOff>70607</xdr:rowOff>
    </xdr:from>
    <xdr:to>
      <xdr:col>15</xdr:col>
      <xdr:colOff>435879</xdr:colOff>
      <xdr:row>19</xdr:row>
      <xdr:rowOff>144317</xdr:rowOff>
    </xdr:to>
    <xdr:cxnSp macro="">
      <xdr:nvCxnSpPr>
        <xdr:cNvPr id="78" name="Connector: Elbow 77">
          <a:extLst>
            <a:ext uri="{FF2B5EF4-FFF2-40B4-BE49-F238E27FC236}">
              <a16:creationId xmlns:a16="http://schemas.microsoft.com/office/drawing/2014/main" id="{5FB6E6A4-F5C2-D083-55DD-24D32C2217BE}"/>
            </a:ext>
          </a:extLst>
        </xdr:cNvPr>
        <xdr:cNvCxnSpPr>
          <a:stCxn id="57" idx="1"/>
          <a:endCxn id="43" idx="3"/>
        </xdr:cNvCxnSpPr>
      </xdr:nvCxnSpPr>
      <xdr:spPr>
        <a:xfrm>
          <a:off x="6806755" y="2832857"/>
          <a:ext cx="1487249" cy="555913"/>
        </a:xfrm>
        <a:prstGeom prst="bentConnector3">
          <a:avLst>
            <a:gd name="adj1" fmla="val 50400"/>
          </a:avLst>
        </a:prstGeom>
        <a:ln w="1905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autoPageBreaks="0"/>
  </sheetPr>
  <dimension ref="A1:BP23"/>
  <sheetViews>
    <sheetView showGridLines="0" tabSelected="1" zoomScaleNormal="100" workbookViewId="0"/>
  </sheetViews>
  <sheetFormatPr defaultColWidth="0" defaultRowHeight="15" zeroHeight="1" outlineLevelRow="1"/>
  <cols>
    <col min="1" max="1" width="1.5703125" style="87" customWidth="1"/>
    <col min="2" max="2" width="5.7109375" style="87" customWidth="1"/>
    <col min="3" max="3" width="4.42578125" style="87" customWidth="1"/>
    <col min="4" max="4" width="4" style="87" customWidth="1"/>
    <col min="5" max="5" width="27.7109375" style="87" customWidth="1"/>
    <col min="6" max="9" width="11" style="87" customWidth="1"/>
    <col min="10" max="12" width="11" style="89" customWidth="1"/>
    <col min="13" max="60" width="11" style="87" hidden="1" customWidth="1"/>
    <col min="61" max="64" width="9.42578125" style="87" hidden="1" customWidth="1"/>
    <col min="65" max="68" width="0" style="87" hidden="1" customWidth="1"/>
    <col min="69" max="16384" width="9.42578125" style="87" hidden="1"/>
  </cols>
  <sheetData>
    <row r="1" spans="1:60" ht="21">
      <c r="A1" s="99" t="s">
        <v>0</v>
      </c>
      <c r="B1" s="99"/>
      <c r="C1" s="99"/>
      <c r="D1" s="99"/>
      <c r="E1" s="100"/>
      <c r="F1" s="100"/>
      <c r="G1" s="100"/>
      <c r="H1" s="101"/>
      <c r="I1" s="100"/>
      <c r="J1" s="100"/>
      <c r="K1" s="100"/>
      <c r="L1" s="102"/>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row>
    <row r="2" spans="1:60" ht="21">
      <c r="A2" s="101"/>
      <c r="B2" s="101" t="s">
        <v>317</v>
      </c>
      <c r="C2" s="99"/>
      <c r="D2" s="99"/>
      <c r="E2" s="100"/>
      <c r="F2" s="100"/>
      <c r="G2" s="101"/>
      <c r="H2" s="101"/>
      <c r="I2" s="100"/>
      <c r="J2" s="100"/>
      <c r="K2" s="100"/>
      <c r="L2" s="102"/>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row>
    <row r="3" spans="1:60" ht="14.25" customHeight="1">
      <c r="A3" s="161"/>
      <c r="B3" s="161" t="str">
        <f ca="1">Error_Message</f>
        <v>No errors identified</v>
      </c>
      <c r="C3" s="99"/>
      <c r="D3" s="99"/>
      <c r="E3" s="100"/>
      <c r="F3" s="100"/>
      <c r="G3" s="101"/>
      <c r="H3" s="101"/>
      <c r="I3" s="100"/>
      <c r="J3" s="100"/>
      <c r="K3" s="100"/>
      <c r="L3" s="102"/>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row>
    <row r="4" spans="1:60" ht="14.25" customHeight="1">
      <c r="A4" s="101"/>
      <c r="B4" s="101"/>
      <c r="C4" s="99"/>
      <c r="D4" s="99"/>
      <c r="E4" s="100"/>
      <c r="F4" s="100"/>
      <c r="G4" s="101"/>
      <c r="H4" s="101"/>
      <c r="I4" s="100"/>
      <c r="J4" s="100"/>
      <c r="K4" s="100"/>
      <c r="L4" s="102"/>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row>
    <row r="5" spans="1:60" ht="14.25" customHeight="1">
      <c r="E5" s="88"/>
      <c r="J5" s="87"/>
      <c r="K5" s="87"/>
    </row>
    <row r="6" spans="1:60" s="162" customFormat="1" ht="14.25" customHeight="1">
      <c r="A6" s="278"/>
      <c r="B6" s="279">
        <f ca="1">MAX($B$1:B5)+1</f>
        <v>1</v>
      </c>
      <c r="C6" s="280" t="s">
        <v>1</v>
      </c>
      <c r="D6" s="280"/>
      <c r="E6" s="280"/>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row>
    <row r="7" spans="1:60" ht="14.25" customHeight="1">
      <c r="E7" s="88"/>
      <c r="J7" s="87"/>
      <c r="K7" s="87"/>
    </row>
    <row r="8" spans="1:60" outlineLevel="1">
      <c r="C8" s="90">
        <f ca="1">MAX($B$1:C7)+0.1</f>
        <v>1.1000000000000001</v>
      </c>
      <c r="D8" s="172" t="s">
        <v>2</v>
      </c>
    </row>
    <row r="9" spans="1:60" ht="46.5" customHeight="1" outlineLevel="1">
      <c r="D9" s="285" t="s">
        <v>294</v>
      </c>
      <c r="E9" s="285"/>
      <c r="F9" s="285"/>
      <c r="G9" s="285"/>
      <c r="H9" s="285"/>
      <c r="I9" s="285"/>
      <c r="J9" s="285"/>
      <c r="K9" s="285"/>
    </row>
    <row r="10" spans="1:60" ht="66.599999999999994" customHeight="1" outlineLevel="1">
      <c r="D10" s="285" t="s">
        <v>280</v>
      </c>
      <c r="E10" s="285"/>
      <c r="F10" s="285"/>
      <c r="G10" s="285"/>
      <c r="H10" s="285"/>
      <c r="I10" s="285"/>
      <c r="J10" s="285"/>
      <c r="K10" s="285"/>
    </row>
    <row r="11" spans="1:60" ht="7.5" customHeight="1" outlineLevel="1">
      <c r="F11" s="269"/>
    </row>
    <row r="12" spans="1:60" outlineLevel="1">
      <c r="C12" s="90">
        <f ca="1">MAX($B$1:C11)+0.1</f>
        <v>1.2000000000000002</v>
      </c>
      <c r="D12" s="172" t="s">
        <v>3</v>
      </c>
    </row>
    <row r="13" spans="1:60" ht="59.25" customHeight="1" outlineLevel="1">
      <c r="D13" s="285" t="s">
        <v>316</v>
      </c>
      <c r="E13" s="285"/>
      <c r="F13" s="285"/>
      <c r="G13" s="285"/>
      <c r="H13" s="285"/>
      <c r="I13" s="285"/>
      <c r="J13" s="285"/>
      <c r="K13" s="285"/>
    </row>
    <row r="14" spans="1:60" outlineLevel="1"/>
    <row r="15" spans="1:60" s="162" customFormat="1" ht="14.25" customHeight="1">
      <c r="A15" s="278"/>
      <c r="B15" s="279">
        <f ca="1">MAX($B$1:B14)+1</f>
        <v>2</v>
      </c>
      <c r="C15" s="280" t="s">
        <v>282</v>
      </c>
      <c r="D15" s="280"/>
      <c r="E15" s="280"/>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row>
    <row r="16" spans="1:60" ht="14.25" customHeight="1">
      <c r="E16" s="88"/>
      <c r="J16" s="87"/>
      <c r="K16" s="87"/>
    </row>
    <row r="17" spans="1:60" outlineLevel="1">
      <c r="C17" s="90">
        <f ca="1">MAX($B$1:C16)+0.1</f>
        <v>2.1</v>
      </c>
      <c r="D17" s="172" t="s">
        <v>4</v>
      </c>
    </row>
    <row r="18" spans="1:60" ht="15.75" customHeight="1" outlineLevel="1">
      <c r="D18" s="285" t="s">
        <v>262</v>
      </c>
      <c r="E18" s="285"/>
      <c r="F18" s="285"/>
      <c r="G18" s="285"/>
      <c r="H18" s="285"/>
      <c r="I18" s="285"/>
      <c r="J18" s="285"/>
      <c r="K18" s="285"/>
    </row>
    <row r="19" spans="1:60" ht="19.5" customHeight="1" outlineLevel="1">
      <c r="C19" s="90">
        <f ca="1">MAX($B$1:C18)+0.1</f>
        <v>2.2000000000000002</v>
      </c>
      <c r="D19" s="172" t="s">
        <v>281</v>
      </c>
    </row>
    <row r="20" spans="1:60" ht="60.95" customHeight="1" outlineLevel="1">
      <c r="D20" s="285" t="s">
        <v>310</v>
      </c>
      <c r="E20" s="285"/>
      <c r="F20" s="285"/>
      <c r="G20" s="285"/>
      <c r="H20" s="285"/>
      <c r="I20" s="285"/>
      <c r="J20" s="285"/>
      <c r="K20" s="285"/>
    </row>
    <row r="21" spans="1:60" ht="9" customHeight="1" outlineLevel="1">
      <c r="D21" s="91"/>
    </row>
    <row r="22" spans="1:60" s="162" customFormat="1" ht="14.25" customHeight="1">
      <c r="A22" s="280"/>
      <c r="B22" s="282" t="s">
        <v>10</v>
      </c>
      <c r="C22" s="280"/>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row>
    <row r="23" spans="1:60" ht="3.95" hidden="1" customHeight="1"/>
  </sheetData>
  <sheetProtection algorithmName="SHA-512" hashValue="8o4JRA1ymq5FyULGd2rZ71EyasUlLJKmPL+SEhZgQm1lMeIsvjf7XcnC6vzKlgDAG4bqYBhB0ZnGltxhKBc5TQ==" saltValue="O5u6sQo/KGr0vSRGsJv2QQ==" spinCount="100000" sheet="1" objects="1" scenarios="1"/>
  <mergeCells count="5">
    <mergeCell ref="D20:K20"/>
    <mergeCell ref="D9:K9"/>
    <mergeCell ref="D13:K13"/>
    <mergeCell ref="D18:K18"/>
    <mergeCell ref="D10:K10"/>
  </mergeCells>
  <conditionalFormatting sqref="A3:B3">
    <cfRule type="expression" dxfId="99" priority="1">
      <formula>$C$3="The model contains one or more errors"</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P24"/>
  <sheetViews>
    <sheetView showGridLines="0" zoomScaleNormal="100" workbookViewId="0"/>
  </sheetViews>
  <sheetFormatPr defaultColWidth="0" defaultRowHeight="12.75" zeroHeight="1" outlineLevelRow="1"/>
  <cols>
    <col min="1" max="1" width="1.5703125" customWidth="1"/>
    <col min="2" max="2" width="4" customWidth="1"/>
    <col min="3" max="3" width="7.28515625" customWidth="1"/>
    <col min="4" max="4" width="2.28515625" customWidth="1"/>
    <col min="5" max="5" width="26.5703125" customWidth="1"/>
    <col min="6" max="7" width="2.7109375" customWidth="1"/>
    <col min="8" max="15" width="12.7109375" customWidth="1"/>
    <col min="16" max="16" width="4.28515625" customWidth="1"/>
    <col min="17" max="16384" width="9.140625" hidden="1"/>
  </cols>
  <sheetData>
    <row r="1" spans="1:16" ht="21">
      <c r="A1" s="92" t="str">
        <f>Model_Name</f>
        <v>Port of Melbourne Tariff Compliance Model (Public Version)</v>
      </c>
      <c r="B1" s="92"/>
      <c r="C1" s="93"/>
      <c r="D1" s="94"/>
      <c r="E1" s="94"/>
      <c r="F1" s="94"/>
      <c r="G1" s="95"/>
      <c r="H1" s="95"/>
      <c r="I1" s="95"/>
      <c r="J1" s="95"/>
      <c r="K1" s="95"/>
      <c r="L1" s="95"/>
      <c r="M1" s="95"/>
      <c r="N1" s="95"/>
      <c r="O1" s="95"/>
      <c r="P1" s="74"/>
    </row>
    <row r="2" spans="1:16">
      <c r="A2" s="96"/>
      <c r="B2" s="96">
        <v>1</v>
      </c>
      <c r="C2" s="97" t="str">
        <f ca="1">MID(CELL("filename",B1),FIND("]",CELL("filename",B1))+1,255)</f>
        <v>Contents</v>
      </c>
      <c r="D2" s="94"/>
      <c r="E2" s="94"/>
      <c r="F2" s="94"/>
      <c r="G2" s="95"/>
      <c r="H2" s="95"/>
      <c r="I2" s="95"/>
      <c r="J2" s="95"/>
      <c r="K2" s="95"/>
      <c r="L2" s="95"/>
      <c r="M2" s="95"/>
      <c r="N2" s="95"/>
      <c r="O2" s="95"/>
      <c r="P2" s="74"/>
    </row>
    <row r="3" spans="1:16">
      <c r="A3" s="98"/>
      <c r="B3" s="98"/>
      <c r="C3" s="161" t="str">
        <f ca="1">Error_Message</f>
        <v>No errors identified</v>
      </c>
      <c r="D3" s="94"/>
      <c r="E3" s="94"/>
      <c r="F3" s="94"/>
      <c r="G3" s="94"/>
      <c r="H3" s="94"/>
      <c r="I3" s="95"/>
      <c r="J3" s="95"/>
      <c r="K3" s="95"/>
      <c r="L3" s="95"/>
      <c r="M3" s="95"/>
      <c r="N3" s="95"/>
      <c r="O3" s="95"/>
      <c r="P3" s="74"/>
    </row>
    <row r="4" spans="1:16">
      <c r="A4" s="95"/>
      <c r="B4" s="95"/>
      <c r="C4" s="95"/>
      <c r="D4" s="95"/>
      <c r="E4" s="95"/>
      <c r="F4" s="95"/>
      <c r="G4" s="95"/>
      <c r="H4" s="95"/>
      <c r="I4" s="95"/>
      <c r="J4" s="95"/>
      <c r="K4" s="95"/>
      <c r="L4" s="95"/>
      <c r="M4" s="95"/>
      <c r="N4" s="95"/>
      <c r="O4" s="95"/>
      <c r="P4" s="74"/>
    </row>
    <row r="5" spans="1:16">
      <c r="A5" s="74"/>
      <c r="B5" s="74"/>
      <c r="C5" s="74"/>
      <c r="D5" s="74"/>
      <c r="E5" s="74"/>
      <c r="F5" s="74"/>
      <c r="G5" s="74"/>
      <c r="H5" s="74"/>
      <c r="I5" s="74"/>
      <c r="J5" s="74"/>
      <c r="K5" s="74"/>
      <c r="L5" s="74"/>
      <c r="M5" s="74"/>
      <c r="N5" s="74"/>
      <c r="O5" s="74"/>
      <c r="P5" s="74"/>
    </row>
    <row r="6" spans="1:16" outlineLevel="1">
      <c r="A6" s="28"/>
      <c r="B6" s="28"/>
      <c r="C6" s="259" t="s">
        <v>5</v>
      </c>
      <c r="D6" s="260"/>
      <c r="E6" s="260" t="s">
        <v>6</v>
      </c>
      <c r="F6" s="260"/>
      <c r="G6" s="260"/>
      <c r="H6" s="260" t="s">
        <v>7</v>
      </c>
      <c r="I6" s="260"/>
      <c r="J6" s="260"/>
      <c r="K6" s="260"/>
      <c r="L6" s="260"/>
      <c r="M6" s="260"/>
      <c r="N6" s="260"/>
      <c r="O6" s="260"/>
      <c r="P6" s="74"/>
    </row>
    <row r="7" spans="1:16" ht="13.5" outlineLevel="1" thickBot="1">
      <c r="A7" s="29"/>
      <c r="B7" s="29"/>
      <c r="C7" s="30"/>
      <c r="D7" s="29"/>
      <c r="E7" s="29"/>
      <c r="F7" s="29"/>
      <c r="G7" s="29"/>
      <c r="H7" s="29"/>
      <c r="I7" s="29"/>
      <c r="J7" s="29"/>
      <c r="K7" s="29"/>
      <c r="L7" s="29"/>
      <c r="M7" s="29"/>
      <c r="N7" s="29"/>
      <c r="O7" s="29"/>
      <c r="P7" s="74"/>
    </row>
    <row r="8" spans="1:16" outlineLevel="1">
      <c r="A8" s="72"/>
      <c r="B8" s="72"/>
      <c r="C8" s="73">
        <f t="shared" ref="C8:C16" si="0">C7+1</f>
        <v>1</v>
      </c>
      <c r="D8" s="72"/>
      <c r="E8" s="254" t="s">
        <v>8</v>
      </c>
      <c r="F8" s="72"/>
      <c r="G8" s="72"/>
      <c r="H8" s="72" t="s">
        <v>283</v>
      </c>
      <c r="I8" s="72"/>
      <c r="J8" s="72"/>
      <c r="K8" s="72"/>
      <c r="L8" s="72"/>
      <c r="M8" s="72"/>
      <c r="N8" s="72"/>
      <c r="O8" s="72"/>
      <c r="P8" s="74"/>
    </row>
    <row r="9" spans="1:16" outlineLevel="1">
      <c r="A9" s="74"/>
      <c r="B9" s="74"/>
      <c r="C9" s="73">
        <f t="shared" si="0"/>
        <v>2</v>
      </c>
      <c r="D9" s="72"/>
      <c r="E9" s="255" t="str">
        <f ca="1">'Change Log'!C2</f>
        <v>Change Log</v>
      </c>
      <c r="F9" s="72"/>
      <c r="G9" s="72"/>
      <c r="H9" s="72" t="s">
        <v>263</v>
      </c>
      <c r="I9" s="72"/>
      <c r="J9" s="72"/>
      <c r="K9" s="72"/>
      <c r="L9" s="72"/>
      <c r="M9" s="72"/>
      <c r="N9" s="72"/>
      <c r="O9" s="72"/>
      <c r="P9" s="74"/>
    </row>
    <row r="10" spans="1:16" outlineLevel="1">
      <c r="A10" s="72"/>
      <c r="B10" s="72"/>
      <c r="C10" s="73">
        <f t="shared" si="0"/>
        <v>3</v>
      </c>
      <c r="D10" s="72"/>
      <c r="E10" s="255" t="str">
        <f ca="1">Schematic!C2</f>
        <v>Schematic</v>
      </c>
      <c r="F10" s="72"/>
      <c r="G10" s="72"/>
      <c r="H10" s="72" t="s">
        <v>284</v>
      </c>
      <c r="I10" s="72"/>
      <c r="J10" s="72"/>
      <c r="K10" s="72"/>
      <c r="L10" s="72"/>
      <c r="M10" s="72"/>
      <c r="N10" s="72"/>
      <c r="O10" s="72"/>
      <c r="P10" s="74"/>
    </row>
    <row r="11" spans="1:16" outlineLevel="1">
      <c r="A11" s="74"/>
      <c r="B11" s="74"/>
      <c r="C11" s="73">
        <f t="shared" si="0"/>
        <v>4</v>
      </c>
      <c r="D11" s="72"/>
      <c r="E11" s="256" t="str">
        <f ca="1">Assumptions!$C$2</f>
        <v>Assumptions</v>
      </c>
      <c r="F11" s="72"/>
      <c r="G11" s="72"/>
      <c r="H11" s="72" t="s">
        <v>305</v>
      </c>
      <c r="I11" s="72"/>
      <c r="J11" s="72"/>
      <c r="K11" s="72"/>
      <c r="L11" s="72"/>
      <c r="M11" s="72"/>
      <c r="N11" s="72"/>
      <c r="O11" s="72"/>
      <c r="P11" s="74"/>
    </row>
    <row r="12" spans="1:16" outlineLevel="1">
      <c r="A12" s="74"/>
      <c r="B12" s="74"/>
      <c r="C12" s="73">
        <f t="shared" si="0"/>
        <v>5</v>
      </c>
      <c r="D12" s="72"/>
      <c r="E12" s="256" t="str">
        <f ca="1">Data!$C$2</f>
        <v>Data</v>
      </c>
      <c r="F12" s="72"/>
      <c r="G12" s="72"/>
      <c r="H12" s="72" t="s">
        <v>311</v>
      </c>
      <c r="I12" s="72"/>
      <c r="J12" s="72"/>
      <c r="K12" s="72"/>
      <c r="L12" s="72"/>
      <c r="M12" s="72"/>
      <c r="N12" s="72"/>
      <c r="O12" s="72"/>
      <c r="P12" s="74"/>
    </row>
    <row r="13" spans="1:16" outlineLevel="1">
      <c r="A13" s="74"/>
      <c r="B13" s="74"/>
      <c r="C13" s="73">
        <f t="shared" si="0"/>
        <v>6</v>
      </c>
      <c r="D13" s="72"/>
      <c r="E13" s="272" t="str">
        <f ca="1">'Tariffs &amp; Revenue'!$C$2</f>
        <v>Tariffs &amp; Revenue</v>
      </c>
      <c r="F13" s="72"/>
      <c r="G13" s="72"/>
      <c r="H13" s="72" t="s">
        <v>285</v>
      </c>
      <c r="I13" s="72"/>
      <c r="J13" s="72"/>
      <c r="K13" s="72"/>
      <c r="L13" s="72"/>
      <c r="M13" s="72"/>
      <c r="N13" s="72"/>
      <c r="O13" s="72"/>
      <c r="P13" s="74"/>
    </row>
    <row r="14" spans="1:16" outlineLevel="1">
      <c r="A14" s="72"/>
      <c r="B14" s="72"/>
      <c r="C14" s="73">
        <f t="shared" si="0"/>
        <v>7</v>
      </c>
      <c r="D14" s="72"/>
      <c r="E14" s="257" t="str">
        <f ca="1">Compliance!$C$2</f>
        <v>Compliance</v>
      </c>
      <c r="F14" s="72"/>
      <c r="G14" s="72"/>
      <c r="H14" s="72" t="s">
        <v>278</v>
      </c>
      <c r="I14" s="72"/>
      <c r="J14" s="72"/>
      <c r="K14" s="72"/>
      <c r="L14" s="72"/>
      <c r="M14" s="72"/>
      <c r="N14" s="72"/>
      <c r="O14" s="72"/>
      <c r="P14" s="74"/>
    </row>
    <row r="15" spans="1:16" outlineLevel="1">
      <c r="A15" s="72"/>
      <c r="B15" s="72"/>
      <c r="C15" s="73">
        <f t="shared" si="0"/>
        <v>8</v>
      </c>
      <c r="D15" s="72"/>
      <c r="E15" s="257" t="str">
        <f ca="1">'Tariff Schedule'!$C$2</f>
        <v>Tariff Schedule</v>
      </c>
      <c r="F15" s="72"/>
      <c r="G15" s="72"/>
      <c r="H15" s="72" t="s">
        <v>279</v>
      </c>
      <c r="I15" s="72"/>
      <c r="J15" s="72"/>
      <c r="K15" s="72"/>
      <c r="L15" s="72"/>
      <c r="M15" s="72"/>
      <c r="N15" s="72"/>
      <c r="O15" s="72"/>
      <c r="P15" s="74"/>
    </row>
    <row r="16" spans="1:16" outlineLevel="1">
      <c r="A16" s="74"/>
      <c r="B16" s="74"/>
      <c r="C16" s="73">
        <f t="shared" si="0"/>
        <v>9</v>
      </c>
      <c r="D16" s="72"/>
      <c r="E16" s="255" t="str">
        <f ca="1">Checks!C2</f>
        <v>Checks</v>
      </c>
      <c r="F16" s="72"/>
      <c r="G16" s="72"/>
      <c r="H16" s="72" t="s">
        <v>9</v>
      </c>
      <c r="I16" s="72"/>
      <c r="J16" s="72"/>
      <c r="K16" s="72"/>
      <c r="L16" s="72"/>
      <c r="M16" s="72"/>
      <c r="N16" s="72"/>
      <c r="O16" s="72"/>
      <c r="P16" s="74"/>
    </row>
    <row r="17" spans="1:16" outlineLevel="1">
      <c r="A17" s="261"/>
      <c r="B17" s="261"/>
      <c r="C17" s="261"/>
      <c r="D17" s="261"/>
      <c r="E17" s="261"/>
      <c r="F17" s="261"/>
      <c r="G17" s="261"/>
      <c r="H17" s="261"/>
      <c r="I17" s="261"/>
      <c r="J17" s="261"/>
      <c r="K17" s="261"/>
      <c r="L17" s="261"/>
      <c r="M17" s="261"/>
      <c r="N17" s="261"/>
      <c r="O17" s="261"/>
      <c r="P17" s="74"/>
    </row>
    <row r="18" spans="1:16">
      <c r="A18" s="1"/>
      <c r="B18" s="1" t="s">
        <v>10</v>
      </c>
      <c r="C18" s="1"/>
      <c r="D18" s="1"/>
      <c r="E18" s="1"/>
      <c r="F18" s="1"/>
      <c r="G18" s="1"/>
      <c r="H18" s="1"/>
      <c r="I18" s="1"/>
      <c r="J18" s="1"/>
      <c r="K18" s="1"/>
      <c r="L18" s="1"/>
      <c r="M18" s="1"/>
      <c r="N18" s="1"/>
      <c r="O18" s="1"/>
    </row>
    <row r="19" spans="1:16" ht="5.25" hidden="1" customHeight="1"/>
    <row r="24" spans="1:16" hidden="1">
      <c r="H24" s="253"/>
    </row>
  </sheetData>
  <sheetProtection algorithmName="SHA-512" hashValue="uQOWrYyI5q+PhhbCNC2oB5ajw2qgp3CY5HVRDsMkr3UrnXuVSZ6AiduUmreZMYfCgNRLX5BzivAzOgWmFs7lNg==" saltValue="ul50Z2pJW+5KnK/L0J2Tgg==" spinCount="100000" sheet="1" objects="1" scenarios="1"/>
  <hyperlinks>
    <hyperlink ref="E15" location="'Tariff Schedule'!A1" display="'Tariff Schedule'!A1" xr:uid="{00000000-0004-0000-0100-000000000000}"/>
    <hyperlink ref="E14" location="Compliance!A1" display="Compliance!A1" xr:uid="{00000000-0004-0000-0100-000001000000}"/>
    <hyperlink ref="E12" location="Data!A1" display="Data!A1" xr:uid="{00000000-0004-0000-0100-000003000000}"/>
    <hyperlink ref="E11" location="Assumptions!A1" display="Assumptions!A1" xr:uid="{00000000-0004-0000-0100-000004000000}"/>
    <hyperlink ref="E9" location="'Change Log'!A1" display="'Change Log'!A1" xr:uid="{00000000-0004-0000-0100-000007000000}"/>
    <hyperlink ref="E8" location="Contents!A1" display="Contents" xr:uid="{00000000-0004-0000-0100-000008000000}"/>
    <hyperlink ref="E10" location="Schematic!A1" display="Schematic" xr:uid="{00000000-0004-0000-0100-000009000000}"/>
    <hyperlink ref="E16" location="Checks!A1" display="Checks!A1" xr:uid="{82FA41EF-46A0-46EF-9D68-0F0A607B47C9}"/>
    <hyperlink ref="E13" location="'Tariffs &amp; Revenue'!A1" display="'Tariffs &amp; Revenue'!A1" xr:uid="{00000000-0004-0000-0100-000002000000}"/>
  </hyperlink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1"/>
    <outlinePr summaryBelow="0" summaryRight="0"/>
  </sheetPr>
  <dimension ref="A1:P22"/>
  <sheetViews>
    <sheetView showGridLines="0" zoomScaleNormal="100" workbookViewId="0"/>
  </sheetViews>
  <sheetFormatPr defaultColWidth="0" defaultRowHeight="12.75" zeroHeight="1" outlineLevelRow="1"/>
  <cols>
    <col min="1" max="1" width="1.5703125" customWidth="1"/>
    <col min="2" max="2" width="5.28515625" customWidth="1"/>
    <col min="3" max="3" width="2.42578125" customWidth="1"/>
    <col min="4" max="4" width="8.42578125" customWidth="1"/>
    <col min="5" max="5" width="44" customWidth="1"/>
    <col min="6" max="6" width="24" customWidth="1"/>
    <col min="7" max="7" width="26.28515625" customWidth="1"/>
    <col min="8" max="8" width="2.42578125" customWidth="1"/>
    <col min="9" max="14" width="9.140625" hidden="1" customWidth="1"/>
    <col min="15" max="16" width="0" hidden="1" customWidth="1"/>
    <col min="17" max="16384" width="9.140625" hidden="1"/>
  </cols>
  <sheetData>
    <row r="1" spans="1:7" ht="21">
      <c r="A1" s="92" t="str">
        <f>Model_Name</f>
        <v>Port of Melbourne Tariff Compliance Model (Public Version)</v>
      </c>
      <c r="B1" s="92"/>
      <c r="C1" s="93"/>
      <c r="D1" s="137"/>
      <c r="E1" s="137"/>
      <c r="F1" s="137"/>
      <c r="G1" s="137"/>
    </row>
    <row r="2" spans="1:7" ht="15.75">
      <c r="A2" s="106"/>
      <c r="B2" s="106">
        <f ca="1">MATCH(C2,Contents!$E$8:$E$17,0)</f>
        <v>2</v>
      </c>
      <c r="C2" s="97" t="str">
        <f ca="1">MID(CELL("filename",B1),FIND("]",CELL("filename",B1))+1,255)</f>
        <v>Change Log</v>
      </c>
      <c r="D2" s="138"/>
      <c r="E2" s="137"/>
      <c r="F2" s="137"/>
      <c r="G2" s="137"/>
    </row>
    <row r="3" spans="1:7" ht="15.75">
      <c r="A3" s="98"/>
      <c r="B3" s="98"/>
      <c r="C3" s="161" t="str">
        <f ca="1">Error_Message</f>
        <v>No errors identified</v>
      </c>
      <c r="D3" s="138"/>
      <c r="E3" s="138"/>
      <c r="F3" s="137"/>
      <c r="G3" s="137"/>
    </row>
    <row r="4" spans="1:7" ht="15.75">
      <c r="A4" s="139"/>
      <c r="B4" s="139"/>
      <c r="C4" s="138"/>
      <c r="D4" s="137"/>
      <c r="E4" s="138"/>
      <c r="F4" s="138"/>
      <c r="G4" s="137"/>
    </row>
    <row r="5" spans="1:7">
      <c r="A5" s="40"/>
      <c r="B5" s="40"/>
      <c r="C5" t="s">
        <v>11</v>
      </c>
    </row>
    <row r="6" spans="1:7">
      <c r="A6" s="41"/>
      <c r="B6" s="41">
        <f ca="1">MAX($B$1:B5)+Subsection</f>
        <v>2.0099999999999998</v>
      </c>
      <c r="C6" s="41" t="s">
        <v>12</v>
      </c>
      <c r="D6" s="11"/>
      <c r="E6" s="1"/>
      <c r="F6" s="1"/>
      <c r="G6" s="1"/>
    </row>
    <row r="7" spans="1:7">
      <c r="A7" s="53"/>
      <c r="B7" s="53"/>
      <c r="C7" s="53"/>
      <c r="D7" s="31"/>
      <c r="E7" s="31"/>
      <c r="F7" s="31"/>
      <c r="G7" s="31"/>
    </row>
    <row r="8" spans="1:7" outlineLevel="1">
      <c r="A8" s="53"/>
      <c r="B8" s="53"/>
      <c r="C8" s="53"/>
      <c r="D8" s="239" t="s">
        <v>13</v>
      </c>
      <c r="E8" s="240" t="s">
        <v>14</v>
      </c>
      <c r="F8" s="240" t="s">
        <v>15</v>
      </c>
      <c r="G8" s="240" t="s">
        <v>16</v>
      </c>
    </row>
    <row r="9" spans="1:7" s="55" customFormat="1" outlineLevel="1">
      <c r="A9" s="54"/>
      <c r="B9" s="54"/>
      <c r="C9" s="54"/>
      <c r="D9" s="241"/>
      <c r="E9" s="242" t="s">
        <v>17</v>
      </c>
      <c r="F9" s="241"/>
      <c r="G9" s="242"/>
    </row>
    <row r="10" spans="1:7" outlineLevel="1">
      <c r="A10" s="53"/>
      <c r="B10" s="53"/>
      <c r="C10" s="53"/>
      <c r="D10" s="227">
        <f t="shared" ref="D10:D19" si="0">D9+1</f>
        <v>1</v>
      </c>
      <c r="E10" s="228"/>
      <c r="F10" s="243"/>
      <c r="G10" s="228"/>
    </row>
    <row r="11" spans="1:7" outlineLevel="1">
      <c r="A11" s="53"/>
      <c r="B11" s="53"/>
      <c r="C11" s="53"/>
      <c r="D11" s="244">
        <f t="shared" si="0"/>
        <v>2</v>
      </c>
      <c r="E11" s="228"/>
      <c r="F11" s="243"/>
      <c r="G11" s="228"/>
    </row>
    <row r="12" spans="1:7" s="55" customFormat="1" outlineLevel="1">
      <c r="A12" s="60"/>
      <c r="B12" s="60"/>
      <c r="C12" s="54"/>
      <c r="D12" s="227">
        <f t="shared" si="0"/>
        <v>3</v>
      </c>
      <c r="E12" s="228"/>
      <c r="F12" s="245"/>
      <c r="G12" s="228"/>
    </row>
    <row r="13" spans="1:7" outlineLevel="1">
      <c r="A13" s="53"/>
      <c r="B13" s="53"/>
      <c r="C13" s="53"/>
      <c r="D13" s="227">
        <f t="shared" si="0"/>
        <v>4</v>
      </c>
      <c r="E13" s="228"/>
      <c r="F13" s="243"/>
      <c r="G13" s="228"/>
    </row>
    <row r="14" spans="1:7" outlineLevel="1">
      <c r="A14" s="54"/>
      <c r="B14" s="54"/>
      <c r="C14" s="53"/>
      <c r="D14" s="227">
        <f t="shared" si="0"/>
        <v>5</v>
      </c>
      <c r="E14" s="228"/>
      <c r="F14" s="243"/>
      <c r="G14" s="228"/>
    </row>
    <row r="15" spans="1:7" outlineLevel="1">
      <c r="A15" s="53"/>
      <c r="B15" s="53"/>
      <c r="C15" s="53"/>
      <c r="D15" s="227">
        <f t="shared" si="0"/>
        <v>6</v>
      </c>
      <c r="E15" s="228"/>
      <c r="F15" s="243"/>
      <c r="G15" s="228"/>
    </row>
    <row r="16" spans="1:7" outlineLevel="1">
      <c r="A16" s="53"/>
      <c r="B16" s="53"/>
      <c r="C16" s="53"/>
      <c r="D16" s="227">
        <f t="shared" si="0"/>
        <v>7</v>
      </c>
      <c r="E16" s="228"/>
      <c r="F16" s="243"/>
      <c r="G16" s="228"/>
    </row>
    <row r="17" spans="1:7" outlineLevel="1">
      <c r="A17" s="53"/>
      <c r="B17" s="53"/>
      <c r="C17" s="53"/>
      <c r="D17" s="244">
        <f t="shared" si="0"/>
        <v>8</v>
      </c>
      <c r="E17" s="228"/>
      <c r="F17" s="246"/>
      <c r="G17" s="224"/>
    </row>
    <row r="18" spans="1:7" outlineLevel="1">
      <c r="A18" s="53"/>
      <c r="B18" s="53"/>
      <c r="C18" s="53"/>
      <c r="D18" s="227">
        <f t="shared" si="0"/>
        <v>9</v>
      </c>
      <c r="E18" s="228"/>
      <c r="F18" s="224"/>
      <c r="G18" s="224"/>
    </row>
    <row r="19" spans="1:7" outlineLevel="1">
      <c r="A19" s="53"/>
      <c r="B19" s="53"/>
      <c r="C19" s="53"/>
      <c r="D19" s="227">
        <f t="shared" si="0"/>
        <v>10</v>
      </c>
      <c r="E19" s="228"/>
      <c r="F19" s="224"/>
      <c r="G19" s="224"/>
    </row>
    <row r="20" spans="1:7" outlineLevel="1">
      <c r="A20" s="53"/>
      <c r="B20" s="53"/>
      <c r="C20" s="53"/>
      <c r="D20" s="53"/>
      <c r="E20" s="53"/>
      <c r="F20" s="53"/>
    </row>
    <row r="21" spans="1:7" outlineLevel="1">
      <c r="A21" s="53"/>
      <c r="B21" s="53"/>
      <c r="C21" s="53"/>
      <c r="D21" s="53"/>
      <c r="E21" s="53"/>
      <c r="F21" s="53"/>
    </row>
    <row r="22" spans="1:7">
      <c r="A22" s="1"/>
      <c r="B22" s="1" t="s">
        <v>10</v>
      </c>
      <c r="C22" s="1"/>
      <c r="D22" s="1"/>
      <c r="E22" s="1"/>
      <c r="F22" s="1"/>
      <c r="G22" s="1"/>
    </row>
  </sheetData>
  <sheetProtection algorithmName="SHA-512" hashValue="gCEvZ8wIF1ifSFqs8uReZ1Hk58XsCPIYtu4frGz47E2+9NxdfYVk9xGLqknq3OFFXplh8rrYFyOdRdr/UDq3LA==" saltValue="JKAdBV73XSUf9gmj0+kA0Q==" spinCount="100000" sheet="1" objects="1" scenarios="1"/>
  <hyperlinks>
    <hyperlink ref="C5" location="Contents!A1" display="[To Contents]" xr:uid="{00000000-0004-0000-0200-000000000000}"/>
  </hyperlink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outlinePr summaryBelow="0" summaryRight="0"/>
    <pageSetUpPr autoPageBreaks="0"/>
  </sheetPr>
  <dimension ref="A1:XFB56"/>
  <sheetViews>
    <sheetView showGridLines="0" zoomScaleNormal="100" workbookViewId="0"/>
  </sheetViews>
  <sheetFormatPr defaultColWidth="9.140625" defaultRowHeight="12.75" zeroHeight="1" outlineLevelRow="1"/>
  <cols>
    <col min="1" max="1" width="1.5703125" style="47" customWidth="1"/>
    <col min="2" max="2" width="7.7109375" style="47" customWidth="1"/>
    <col min="3" max="3" width="21.5703125" customWidth="1"/>
    <col min="4" max="4" width="5.42578125" customWidth="1"/>
    <col min="5" max="20" width="7.42578125" customWidth="1"/>
    <col min="21" max="21" width="2.28515625" customWidth="1"/>
    <col min="22" max="16375" width="0" hidden="1" customWidth="1"/>
    <col min="16376" max="16376" width="3.42578125" hidden="1" customWidth="1"/>
    <col min="16377" max="16382" width="0" hidden="1" customWidth="1"/>
    <col min="16383" max="16384" width="3.42578125" hidden="1" customWidth="1"/>
  </cols>
  <sheetData>
    <row r="1" spans="1:20" ht="21">
      <c r="A1" s="92" t="str">
        <f>Model_Name</f>
        <v>Port of Melbourne Tariff Compliance Model (Public Version)</v>
      </c>
      <c r="B1" s="92"/>
      <c r="C1" s="93"/>
      <c r="D1" s="93"/>
      <c r="E1" s="94"/>
      <c r="F1" s="94"/>
      <c r="G1" s="94"/>
      <c r="H1" s="94"/>
      <c r="I1" s="94"/>
      <c r="J1" s="94"/>
      <c r="K1" s="94"/>
      <c r="L1" s="94"/>
      <c r="M1" s="94"/>
      <c r="N1" s="94"/>
      <c r="O1" s="94"/>
      <c r="P1" s="94"/>
      <c r="Q1" s="94"/>
      <c r="R1" s="94"/>
      <c r="S1" s="94"/>
      <c r="T1" s="94"/>
    </row>
    <row r="2" spans="1:20">
      <c r="A2" s="106"/>
      <c r="B2" s="106">
        <f ca="1">MATCH(C2,Contents!$E$8:$E$17,0)</f>
        <v>3</v>
      </c>
      <c r="C2" s="97" t="str">
        <f ca="1">MID(CELL("filename",B1),FIND("]",CELL("filename",B1))+1,255)</f>
        <v>Schematic</v>
      </c>
      <c r="D2" s="97"/>
      <c r="E2" s="94"/>
      <c r="F2" s="94"/>
      <c r="G2" s="94"/>
      <c r="H2" s="94"/>
      <c r="I2" s="94"/>
      <c r="J2" s="94"/>
      <c r="K2" s="94"/>
      <c r="L2" s="94"/>
      <c r="M2" s="94"/>
      <c r="N2" s="94"/>
      <c r="O2" s="94"/>
      <c r="P2" s="94"/>
      <c r="Q2" s="94"/>
      <c r="R2" s="94"/>
      <c r="S2" s="94"/>
      <c r="T2" s="94"/>
    </row>
    <row r="3" spans="1:20" ht="15.75">
      <c r="A3" s="134"/>
      <c r="B3" s="134"/>
      <c r="C3" s="161" t="str">
        <f ca="1">Error_Message</f>
        <v>No errors identified</v>
      </c>
      <c r="D3" s="161"/>
      <c r="E3" s="94"/>
      <c r="F3" s="94"/>
      <c r="G3" s="94"/>
      <c r="H3" s="94"/>
      <c r="I3" s="94"/>
      <c r="J3" s="135"/>
      <c r="K3" s="94"/>
      <c r="L3" s="94"/>
      <c r="M3" s="94"/>
      <c r="N3" s="94"/>
      <c r="O3" s="94"/>
      <c r="P3" s="94"/>
      <c r="Q3" s="94"/>
      <c r="R3" s="94"/>
      <c r="S3" s="94"/>
      <c r="T3" s="94"/>
    </row>
    <row r="4" spans="1:20" ht="15.75">
      <c r="A4" s="136"/>
      <c r="B4" s="136"/>
      <c r="C4" s="135"/>
      <c r="D4" s="135"/>
      <c r="E4" s="94"/>
      <c r="F4" s="94"/>
      <c r="G4" s="94"/>
      <c r="H4" s="94"/>
      <c r="I4" s="94"/>
      <c r="J4" s="135"/>
      <c r="K4" s="94"/>
      <c r="L4" s="94"/>
      <c r="M4" s="94"/>
      <c r="N4" s="94"/>
      <c r="O4" s="94"/>
      <c r="P4" s="94"/>
      <c r="Q4" s="94"/>
      <c r="R4" s="94"/>
      <c r="S4" s="94"/>
      <c r="T4" s="94"/>
    </row>
    <row r="5" spans="1:20">
      <c r="A5" s="75"/>
      <c r="B5" s="75"/>
      <c r="C5" t="s">
        <v>11</v>
      </c>
      <c r="E5" s="32"/>
      <c r="F5" s="32"/>
      <c r="G5" s="32"/>
      <c r="H5" s="32"/>
      <c r="I5" s="32"/>
      <c r="J5" s="32"/>
      <c r="K5" s="32"/>
      <c r="L5" s="32"/>
      <c r="M5" s="32"/>
      <c r="N5" s="32"/>
      <c r="O5" s="32"/>
      <c r="P5" s="32"/>
      <c r="Q5" s="32"/>
      <c r="R5" s="32"/>
      <c r="S5" s="32"/>
      <c r="T5" s="32"/>
    </row>
    <row r="6" spans="1:20">
      <c r="A6" s="41"/>
      <c r="B6" s="41">
        <f ca="1">MAX($B$1:B5)+Subsection</f>
        <v>3.01</v>
      </c>
      <c r="C6" s="41" t="s">
        <v>18</v>
      </c>
      <c r="D6" s="41"/>
      <c r="E6" s="11"/>
      <c r="F6" s="1"/>
      <c r="G6" s="1"/>
      <c r="H6" s="1"/>
      <c r="I6" s="1"/>
      <c r="J6" s="1"/>
      <c r="K6" s="41"/>
      <c r="L6" s="41"/>
      <c r="M6" s="11"/>
      <c r="N6" s="11"/>
      <c r="O6" s="1"/>
      <c r="P6" s="1"/>
      <c r="Q6" s="1"/>
      <c r="R6" s="1"/>
      <c r="S6" s="1"/>
      <c r="T6" s="1"/>
    </row>
    <row r="7" spans="1:20">
      <c r="A7" s="84"/>
      <c r="B7" s="84"/>
      <c r="C7" s="32"/>
      <c r="D7" s="32"/>
      <c r="E7" s="32"/>
      <c r="F7" s="32"/>
      <c r="G7" s="32"/>
      <c r="H7" s="32"/>
      <c r="I7" s="32"/>
      <c r="J7" s="32"/>
      <c r="K7" s="32"/>
      <c r="L7" s="32"/>
      <c r="M7" s="32"/>
      <c r="N7" s="32"/>
      <c r="O7" s="32"/>
      <c r="P7" s="32"/>
      <c r="Q7" s="32"/>
      <c r="R7" s="32"/>
      <c r="S7" s="32"/>
      <c r="T7" s="32"/>
    </row>
    <row r="8" spans="1:20" outlineLevel="1">
      <c r="A8" s="84"/>
      <c r="B8" s="84"/>
      <c r="C8" s="32"/>
      <c r="D8" s="32"/>
      <c r="E8" s="32"/>
      <c r="F8" s="32"/>
      <c r="G8" s="32"/>
      <c r="H8" s="32"/>
      <c r="I8" s="32"/>
      <c r="J8" s="32"/>
      <c r="K8" s="32"/>
      <c r="L8" s="32"/>
      <c r="M8" s="32"/>
      <c r="N8" s="32"/>
      <c r="O8" s="32"/>
      <c r="P8" s="32"/>
      <c r="Q8" s="32"/>
      <c r="R8" s="32"/>
      <c r="S8" s="32"/>
      <c r="T8" s="32"/>
    </row>
    <row r="9" spans="1:20" outlineLevel="1">
      <c r="A9" s="84"/>
      <c r="B9" s="84"/>
      <c r="C9" s="32"/>
      <c r="D9" s="32"/>
      <c r="E9" s="32"/>
      <c r="F9" s="32"/>
      <c r="G9" s="32"/>
      <c r="H9" s="32"/>
      <c r="I9" s="32"/>
      <c r="J9" s="32"/>
      <c r="K9" s="32"/>
      <c r="L9" s="32"/>
      <c r="M9" s="32"/>
      <c r="N9" s="32"/>
      <c r="O9" s="32"/>
      <c r="P9" s="32"/>
      <c r="Q9" s="32"/>
      <c r="R9" s="32"/>
      <c r="S9" s="32"/>
      <c r="T9" s="32"/>
    </row>
    <row r="10" spans="1:20" outlineLevel="1">
      <c r="A10" s="84"/>
      <c r="B10" s="84"/>
      <c r="C10" s="32"/>
      <c r="D10" s="32"/>
      <c r="E10" s="32"/>
      <c r="F10" s="32"/>
      <c r="G10" s="32"/>
      <c r="H10" s="32"/>
      <c r="I10" s="32"/>
      <c r="J10" s="32"/>
      <c r="K10" s="32"/>
      <c r="L10" s="32"/>
      <c r="M10" s="32"/>
      <c r="N10" s="32"/>
      <c r="O10" s="32"/>
      <c r="P10" s="32"/>
      <c r="Q10" s="32"/>
      <c r="R10" s="32"/>
      <c r="S10" s="32"/>
      <c r="T10" s="32"/>
    </row>
    <row r="11" spans="1:20" outlineLevel="1">
      <c r="A11" s="84"/>
      <c r="B11" s="84"/>
      <c r="C11" s="32"/>
      <c r="D11" s="32"/>
      <c r="E11" s="32"/>
      <c r="F11" s="32"/>
      <c r="G11" s="32"/>
      <c r="H11" s="32"/>
      <c r="I11" s="32"/>
      <c r="J11" s="32"/>
      <c r="K11" s="32"/>
      <c r="L11" s="32"/>
      <c r="M11" s="32"/>
      <c r="N11" s="32"/>
      <c r="O11" s="32"/>
      <c r="P11" s="32"/>
      <c r="Q11" s="32"/>
      <c r="R11" s="32"/>
      <c r="S11" s="32"/>
      <c r="T11" s="32"/>
    </row>
    <row r="12" spans="1:20" outlineLevel="1">
      <c r="A12" s="84"/>
      <c r="B12" s="84"/>
      <c r="C12" s="32"/>
      <c r="D12" s="32"/>
      <c r="E12" s="32"/>
      <c r="F12" s="32"/>
      <c r="G12" s="32"/>
      <c r="H12" s="32"/>
      <c r="I12" s="32"/>
      <c r="J12" s="32"/>
      <c r="K12" s="32"/>
      <c r="L12" s="32"/>
      <c r="M12" s="32"/>
      <c r="N12" s="32"/>
      <c r="O12" s="32"/>
      <c r="P12" s="32"/>
      <c r="Q12" s="32"/>
      <c r="R12" s="32"/>
      <c r="S12" s="32"/>
      <c r="T12" s="32"/>
    </row>
    <row r="13" spans="1:20" outlineLevel="1">
      <c r="A13" s="84"/>
      <c r="B13" s="84"/>
      <c r="C13" s="32"/>
      <c r="D13" s="32"/>
      <c r="E13" s="32"/>
      <c r="F13" s="32"/>
      <c r="G13" s="32"/>
      <c r="H13" s="32"/>
      <c r="I13" s="32"/>
      <c r="J13" s="32"/>
      <c r="K13" s="32"/>
      <c r="L13" s="32"/>
      <c r="M13" s="32"/>
      <c r="N13" s="32"/>
      <c r="O13" s="32"/>
      <c r="P13" s="32"/>
      <c r="Q13" s="32"/>
      <c r="R13" s="32"/>
      <c r="S13" s="32"/>
      <c r="T13" s="32"/>
    </row>
    <row r="14" spans="1:20" outlineLevel="1">
      <c r="A14" s="84"/>
      <c r="B14" s="84"/>
      <c r="C14" s="32"/>
      <c r="D14" s="32"/>
      <c r="E14" s="32"/>
      <c r="F14" s="32"/>
      <c r="G14" s="32"/>
      <c r="H14" s="32"/>
      <c r="I14" s="32"/>
      <c r="J14" s="32"/>
      <c r="K14" s="32"/>
      <c r="L14" s="32"/>
      <c r="M14" s="32"/>
      <c r="N14" s="32"/>
      <c r="O14" s="32"/>
      <c r="P14" s="32"/>
      <c r="Q14" s="32"/>
      <c r="R14" s="32"/>
      <c r="S14" s="32"/>
      <c r="T14" s="32"/>
    </row>
    <row r="15" spans="1:20" outlineLevel="1">
      <c r="A15" s="84"/>
      <c r="B15" s="84"/>
      <c r="C15" s="32"/>
      <c r="D15" s="32"/>
      <c r="E15" s="32"/>
      <c r="F15" s="32"/>
      <c r="G15" s="32"/>
      <c r="H15" s="32"/>
      <c r="I15" s="32"/>
      <c r="J15" s="32"/>
      <c r="K15" s="32"/>
      <c r="L15" s="32"/>
      <c r="M15" s="32"/>
      <c r="N15" s="32"/>
      <c r="O15" s="32"/>
      <c r="P15" s="32"/>
      <c r="Q15" s="32"/>
      <c r="R15" s="32"/>
      <c r="S15" s="32"/>
      <c r="T15" s="32"/>
    </row>
    <row r="16" spans="1:20" outlineLevel="1">
      <c r="A16" s="84"/>
      <c r="B16" s="84"/>
      <c r="C16" s="32"/>
      <c r="D16" s="32"/>
      <c r="E16" s="32"/>
      <c r="F16" s="32"/>
      <c r="G16" s="32"/>
      <c r="H16" s="32"/>
      <c r="I16" s="32"/>
      <c r="J16" s="32"/>
      <c r="K16" s="32"/>
      <c r="L16" s="32"/>
      <c r="M16" s="32"/>
      <c r="N16" s="32"/>
      <c r="O16" s="32"/>
      <c r="P16" s="32"/>
      <c r="Q16" s="32"/>
      <c r="R16" s="32"/>
      <c r="S16" s="32"/>
      <c r="T16" s="32"/>
    </row>
    <row r="17" spans="1:20" outlineLevel="1">
      <c r="A17" s="84"/>
      <c r="B17" s="84"/>
      <c r="C17" s="32"/>
      <c r="D17" s="32"/>
      <c r="E17" s="32"/>
      <c r="F17" s="32"/>
      <c r="G17" s="32"/>
      <c r="H17" s="32"/>
      <c r="I17" s="32"/>
      <c r="J17" s="32"/>
      <c r="K17" s="32"/>
      <c r="L17" s="32"/>
      <c r="M17" s="32"/>
      <c r="N17" s="32"/>
      <c r="O17" s="32"/>
      <c r="P17" s="32"/>
      <c r="Q17" s="32"/>
      <c r="R17" s="32"/>
      <c r="S17" s="32"/>
      <c r="T17" s="32"/>
    </row>
    <row r="18" spans="1:20" outlineLevel="1">
      <c r="A18" s="84"/>
      <c r="B18" s="84"/>
      <c r="C18" s="32"/>
      <c r="D18" s="32"/>
      <c r="E18" s="32"/>
      <c r="F18" s="32"/>
      <c r="G18" s="32"/>
      <c r="H18" s="32"/>
      <c r="I18" s="32"/>
      <c r="J18" s="32"/>
      <c r="K18" s="32"/>
      <c r="L18" s="32"/>
      <c r="M18" s="32"/>
      <c r="N18" s="32"/>
      <c r="O18" s="32"/>
      <c r="P18" s="32"/>
      <c r="Q18" s="32"/>
      <c r="R18" s="32"/>
      <c r="S18" s="32"/>
      <c r="T18" s="32"/>
    </row>
    <row r="19" spans="1:20" outlineLevel="1">
      <c r="A19" s="84"/>
      <c r="B19" s="84"/>
      <c r="C19" s="32"/>
      <c r="D19" s="32"/>
      <c r="E19" s="32"/>
      <c r="F19" s="32"/>
      <c r="G19" s="32"/>
      <c r="H19" s="32"/>
      <c r="I19" s="32"/>
      <c r="J19" s="32"/>
      <c r="K19" s="32"/>
      <c r="L19" s="32"/>
      <c r="M19" s="32"/>
      <c r="N19" s="32"/>
      <c r="O19" s="32"/>
      <c r="P19" s="32"/>
      <c r="Q19" s="32"/>
      <c r="R19" s="32"/>
      <c r="S19" s="32"/>
      <c r="T19" s="32"/>
    </row>
    <row r="20" spans="1:20" outlineLevel="1">
      <c r="A20" s="84"/>
      <c r="B20" s="84"/>
      <c r="C20" s="32"/>
      <c r="D20" s="32"/>
      <c r="E20" s="32"/>
      <c r="F20" s="32"/>
      <c r="G20" s="32"/>
      <c r="H20" s="32"/>
      <c r="I20" s="32"/>
      <c r="J20" s="32"/>
      <c r="K20" s="32"/>
      <c r="L20" s="32"/>
      <c r="M20" s="32"/>
      <c r="N20" s="32"/>
      <c r="O20" s="32"/>
      <c r="P20" s="32"/>
      <c r="Q20" s="32"/>
      <c r="R20" s="32"/>
      <c r="S20" s="32"/>
      <c r="T20" s="32"/>
    </row>
    <row r="21" spans="1:20" outlineLevel="1">
      <c r="A21" s="84"/>
      <c r="B21" s="84"/>
      <c r="C21" s="32"/>
      <c r="D21" s="32"/>
      <c r="E21" s="32"/>
      <c r="F21" s="32"/>
      <c r="G21" s="32"/>
      <c r="H21" s="32"/>
      <c r="I21" s="32"/>
      <c r="J21" s="32"/>
      <c r="K21" s="32"/>
      <c r="L21" s="32"/>
      <c r="M21" s="32"/>
      <c r="N21" s="32"/>
      <c r="O21" s="32"/>
      <c r="P21" s="32"/>
      <c r="Q21" s="32"/>
      <c r="R21" s="32"/>
      <c r="S21" s="32"/>
      <c r="T21" s="32"/>
    </row>
    <row r="22" spans="1:20" outlineLevel="1">
      <c r="A22" s="84"/>
      <c r="B22" s="84"/>
      <c r="C22" s="32"/>
      <c r="D22" s="32"/>
      <c r="E22" s="32"/>
      <c r="F22" s="32"/>
      <c r="G22" s="32"/>
      <c r="H22" s="32"/>
      <c r="I22" s="32"/>
      <c r="J22" s="32"/>
      <c r="K22" s="32"/>
      <c r="L22" s="32"/>
      <c r="M22" s="32"/>
      <c r="N22" s="32"/>
      <c r="O22" s="32"/>
      <c r="P22" s="32"/>
      <c r="Q22" s="32"/>
      <c r="R22" s="32"/>
      <c r="S22" s="32"/>
      <c r="T22" s="32"/>
    </row>
    <row r="23" spans="1:20" outlineLevel="1">
      <c r="A23" s="84"/>
      <c r="B23" s="84"/>
      <c r="C23" s="32"/>
      <c r="D23" s="32"/>
      <c r="E23" s="32"/>
      <c r="F23" s="32"/>
      <c r="G23" s="32"/>
      <c r="H23" s="32"/>
      <c r="I23" s="32"/>
      <c r="J23" s="32"/>
      <c r="K23" s="32"/>
      <c r="L23" s="32"/>
      <c r="M23" s="32"/>
      <c r="N23" s="32"/>
      <c r="O23" s="32"/>
      <c r="P23" s="32"/>
      <c r="Q23" s="32"/>
      <c r="R23" s="32"/>
      <c r="S23" s="32"/>
      <c r="T23" s="32"/>
    </row>
    <row r="24" spans="1:20" outlineLevel="1">
      <c r="A24" s="84"/>
      <c r="B24" s="84"/>
      <c r="C24" s="32"/>
      <c r="D24" s="32"/>
      <c r="E24" s="32"/>
      <c r="F24" s="32"/>
      <c r="G24" s="32"/>
      <c r="H24" s="32"/>
      <c r="I24" s="32"/>
      <c r="J24" s="32"/>
      <c r="K24" s="32"/>
      <c r="L24" s="32"/>
      <c r="M24" s="32"/>
      <c r="N24" s="32"/>
      <c r="O24" s="32"/>
      <c r="P24" s="32"/>
      <c r="Q24" s="32"/>
      <c r="R24" s="32"/>
      <c r="S24" s="32"/>
      <c r="T24" s="32"/>
    </row>
    <row r="25" spans="1:20" outlineLevel="1">
      <c r="A25" s="84"/>
      <c r="B25" s="84"/>
      <c r="C25" s="32"/>
      <c r="D25" s="32"/>
      <c r="E25" s="32"/>
      <c r="F25" s="32"/>
      <c r="G25" s="32"/>
      <c r="H25" s="32"/>
      <c r="I25" s="32"/>
      <c r="J25" s="32"/>
      <c r="K25" s="32"/>
      <c r="L25" s="32"/>
      <c r="M25" s="32"/>
      <c r="N25" s="32"/>
      <c r="O25" s="32"/>
      <c r="P25" s="32"/>
      <c r="Q25" s="32"/>
      <c r="R25" s="32"/>
      <c r="S25" s="32"/>
      <c r="T25" s="32"/>
    </row>
    <row r="26" spans="1:20" outlineLevel="1">
      <c r="A26" s="84"/>
      <c r="B26" s="84"/>
      <c r="C26" s="32"/>
      <c r="D26" s="32"/>
      <c r="E26" s="32"/>
      <c r="F26" s="32"/>
      <c r="G26" s="32"/>
      <c r="H26" s="32"/>
      <c r="I26" s="32"/>
      <c r="J26" s="32"/>
      <c r="K26" s="32"/>
      <c r="L26" s="32"/>
      <c r="M26" s="32"/>
      <c r="N26" s="32"/>
      <c r="O26" s="32"/>
      <c r="P26" s="32"/>
      <c r="Q26" s="32"/>
      <c r="R26" s="32"/>
      <c r="S26" s="32"/>
      <c r="T26" s="32"/>
    </row>
    <row r="27" spans="1:20" outlineLevel="1">
      <c r="A27" s="84"/>
      <c r="B27" s="84"/>
      <c r="C27" s="32"/>
      <c r="D27" s="32"/>
      <c r="E27" s="32"/>
      <c r="F27" s="32"/>
      <c r="G27" s="32"/>
      <c r="H27" s="32"/>
      <c r="I27" s="32"/>
      <c r="J27" s="32"/>
      <c r="K27" s="32"/>
      <c r="L27" s="32"/>
      <c r="M27" s="32"/>
      <c r="N27" s="32"/>
      <c r="O27" s="32"/>
      <c r="P27" s="32"/>
      <c r="Q27" s="32"/>
      <c r="R27" s="32"/>
      <c r="S27" s="32"/>
      <c r="T27" s="32"/>
    </row>
    <row r="28" spans="1:20" outlineLevel="1">
      <c r="A28" s="84"/>
      <c r="B28" s="84"/>
      <c r="C28" s="32"/>
      <c r="D28" s="32"/>
      <c r="E28" s="32"/>
      <c r="F28" s="32"/>
      <c r="G28" s="32"/>
      <c r="H28" s="32"/>
      <c r="I28" s="32"/>
      <c r="J28" s="32"/>
      <c r="K28" s="32"/>
      <c r="L28" s="32"/>
      <c r="M28" s="32"/>
      <c r="N28" s="32"/>
      <c r="O28" s="32"/>
      <c r="P28" s="32"/>
      <c r="Q28" s="32"/>
      <c r="R28" s="32"/>
      <c r="S28" s="32"/>
      <c r="T28" s="32"/>
    </row>
    <row r="29" spans="1:20" outlineLevel="1">
      <c r="A29" s="84"/>
      <c r="B29" s="84"/>
      <c r="C29" s="32"/>
      <c r="D29" s="32"/>
      <c r="E29" s="32"/>
      <c r="F29" s="32"/>
      <c r="G29" s="32"/>
      <c r="H29" s="32"/>
      <c r="I29" s="32"/>
      <c r="J29" s="32"/>
      <c r="K29" s="32"/>
      <c r="L29" s="32"/>
      <c r="M29" s="32"/>
      <c r="N29" s="32"/>
      <c r="O29" s="32"/>
      <c r="P29" s="32"/>
      <c r="Q29" s="32"/>
      <c r="R29" s="32"/>
      <c r="S29" s="32"/>
      <c r="T29" s="32"/>
    </row>
    <row r="30" spans="1:20">
      <c r="A30" s="41"/>
      <c r="B30" s="41">
        <f ca="1">MAX($B$1:B29)+Subsection</f>
        <v>3.0199999999999996</v>
      </c>
      <c r="C30" s="41" t="s">
        <v>19</v>
      </c>
      <c r="D30" s="41"/>
      <c r="E30" s="11"/>
      <c r="F30" s="1"/>
      <c r="G30" s="1"/>
      <c r="H30" s="1"/>
      <c r="I30" s="1"/>
      <c r="J30" s="1"/>
      <c r="K30" s="41"/>
      <c r="L30" s="41"/>
      <c r="M30" s="11"/>
      <c r="N30" s="11"/>
      <c r="O30" s="1"/>
      <c r="P30" s="1"/>
      <c r="Q30" s="1"/>
      <c r="R30" s="1"/>
      <c r="S30" s="1"/>
      <c r="T30" s="1"/>
    </row>
    <row r="31" spans="1:20">
      <c r="A31" s="85"/>
      <c r="B31" s="85"/>
      <c r="C31" s="33"/>
      <c r="D31" s="33"/>
      <c r="E31" s="34"/>
      <c r="F31" s="34"/>
      <c r="G31" s="34"/>
      <c r="H31" s="34"/>
      <c r="I31" s="34"/>
      <c r="J31" s="34"/>
      <c r="K31" s="34"/>
      <c r="L31" s="34"/>
      <c r="M31" s="34"/>
      <c r="N31" s="34"/>
      <c r="O31" s="34"/>
      <c r="P31" s="34"/>
      <c r="Q31" s="34"/>
      <c r="R31" s="34"/>
      <c r="S31" s="34"/>
      <c r="T31" s="34"/>
    </row>
    <row r="32" spans="1:20" outlineLevel="1">
      <c r="A32" s="85"/>
      <c r="B32" s="85"/>
      <c r="C32" s="76" t="s">
        <v>20</v>
      </c>
      <c r="D32" s="76"/>
      <c r="E32" s="76" t="s">
        <v>7</v>
      </c>
      <c r="F32" s="76"/>
      <c r="G32" s="76"/>
      <c r="H32" s="76"/>
      <c r="I32" s="76"/>
      <c r="J32" s="76"/>
      <c r="K32" s="76"/>
      <c r="L32" s="35"/>
      <c r="M32" s="35"/>
      <c r="N32" s="35"/>
      <c r="O32" s="35"/>
      <c r="P32" s="35"/>
      <c r="Q32" s="35"/>
      <c r="R32" s="35"/>
      <c r="S32" s="35"/>
      <c r="T32" s="35"/>
    </row>
    <row r="33" spans="1:20" outlineLevel="1">
      <c r="A33" s="85"/>
      <c r="B33" s="85"/>
      <c r="C33" s="142" t="s">
        <v>21</v>
      </c>
      <c r="D33" s="142"/>
      <c r="E33" s="78" t="s">
        <v>22</v>
      </c>
      <c r="F33" s="79"/>
      <c r="G33" s="79"/>
      <c r="H33" s="79"/>
      <c r="I33" s="79"/>
      <c r="J33" s="80"/>
      <c r="K33" s="80"/>
      <c r="L33" s="36"/>
      <c r="M33" s="36"/>
      <c r="N33" s="36"/>
      <c r="O33" s="36"/>
      <c r="P33" s="36"/>
      <c r="Q33" s="36"/>
      <c r="R33" s="36"/>
      <c r="S33" s="36"/>
      <c r="T33" s="36"/>
    </row>
    <row r="34" spans="1:20" outlineLevel="1">
      <c r="A34" s="85"/>
      <c r="B34" s="85"/>
      <c r="C34" s="77" t="s">
        <v>23</v>
      </c>
      <c r="D34" s="77"/>
      <c r="E34" s="78" t="s">
        <v>24</v>
      </c>
      <c r="F34" s="79"/>
      <c r="G34" s="79"/>
      <c r="H34" s="79"/>
      <c r="I34" s="79"/>
      <c r="J34" s="80"/>
      <c r="K34" s="80"/>
      <c r="L34" s="36"/>
      <c r="M34" s="36"/>
      <c r="N34" s="36"/>
      <c r="O34" s="36"/>
      <c r="P34" s="36"/>
      <c r="Q34" s="36"/>
      <c r="R34" s="36"/>
      <c r="S34" s="36"/>
      <c r="T34" s="36"/>
    </row>
    <row r="35" spans="1:20" outlineLevel="1">
      <c r="A35" s="85"/>
      <c r="B35" s="85"/>
      <c r="C35" s="143" t="s">
        <v>25</v>
      </c>
      <c r="D35" s="143"/>
      <c r="E35" s="78" t="s">
        <v>26</v>
      </c>
      <c r="F35" s="79"/>
      <c r="G35" s="79"/>
      <c r="H35" s="79"/>
      <c r="I35" s="79"/>
      <c r="J35" s="80"/>
      <c r="K35" s="80"/>
      <c r="L35" s="36"/>
      <c r="M35" s="36"/>
      <c r="N35" s="36"/>
      <c r="O35" s="36"/>
      <c r="P35" s="36"/>
      <c r="Q35" s="36"/>
      <c r="R35" s="36"/>
      <c r="S35" s="36"/>
      <c r="T35" s="36"/>
    </row>
    <row r="36" spans="1:20" outlineLevel="1">
      <c r="A36" s="85"/>
      <c r="B36" s="85"/>
      <c r="C36" s="81" t="s">
        <v>27</v>
      </c>
      <c r="D36" s="81"/>
      <c r="E36" s="78" t="s">
        <v>28</v>
      </c>
      <c r="F36" s="79"/>
      <c r="G36" s="79"/>
      <c r="H36" s="79"/>
      <c r="I36" s="79"/>
      <c r="J36" s="80"/>
      <c r="K36" s="80"/>
      <c r="L36" s="36"/>
      <c r="M36" s="36"/>
      <c r="N36" s="36"/>
      <c r="O36" s="36"/>
      <c r="P36" s="36"/>
      <c r="Q36" s="36"/>
      <c r="R36" s="36"/>
      <c r="S36" s="36"/>
      <c r="T36" s="36"/>
    </row>
    <row r="37" spans="1:20" outlineLevel="1">
      <c r="A37"/>
      <c r="B37"/>
    </row>
    <row r="38" spans="1:20" outlineLevel="1">
      <c r="A38" s="85"/>
      <c r="B38" s="85"/>
      <c r="C38" s="82" t="s">
        <v>29</v>
      </c>
      <c r="D38" s="82"/>
      <c r="E38" s="80"/>
      <c r="F38" s="80"/>
      <c r="G38" s="80"/>
      <c r="H38" s="80"/>
      <c r="I38" s="80"/>
      <c r="J38" s="80"/>
      <c r="K38" s="80"/>
      <c r="L38" s="36"/>
      <c r="M38" s="36"/>
      <c r="N38" s="36"/>
      <c r="O38" s="36"/>
      <c r="P38" s="36"/>
      <c r="Q38" s="36"/>
      <c r="R38" s="36"/>
      <c r="S38" s="36"/>
      <c r="T38" s="36"/>
    </row>
    <row r="39" spans="1:20" outlineLevel="1">
      <c r="A39" s="85"/>
      <c r="B39" s="85"/>
      <c r="C39" s="82"/>
      <c r="D39" s="82"/>
      <c r="E39" s="80"/>
      <c r="F39" s="80"/>
      <c r="G39" s="80"/>
      <c r="H39" s="80"/>
      <c r="I39" s="80"/>
      <c r="J39" s="80"/>
      <c r="K39" s="80"/>
      <c r="L39" s="36"/>
      <c r="M39" s="36"/>
      <c r="N39" s="36"/>
      <c r="O39" s="36"/>
      <c r="P39" s="36"/>
      <c r="Q39" s="36"/>
      <c r="R39" s="36"/>
      <c r="S39" s="36"/>
      <c r="T39" s="36"/>
    </row>
    <row r="40" spans="1:20" outlineLevel="1">
      <c r="A40" s="85"/>
      <c r="B40" s="85"/>
      <c r="C40" s="36"/>
      <c r="D40" s="36"/>
      <c r="E40" s="36"/>
      <c r="F40" s="36"/>
      <c r="G40" s="36"/>
      <c r="H40" s="36"/>
      <c r="I40" s="36"/>
      <c r="J40" s="36"/>
      <c r="K40" s="36"/>
      <c r="L40" s="36"/>
      <c r="M40" s="36"/>
      <c r="N40" s="36"/>
      <c r="O40" s="36"/>
      <c r="P40" s="36"/>
      <c r="Q40" s="36"/>
      <c r="R40" s="36"/>
      <c r="S40" s="36"/>
      <c r="T40" s="36"/>
    </row>
    <row r="41" spans="1:20">
      <c r="A41" s="41"/>
      <c r="B41" s="41">
        <f ca="1">MAX($B$1:B40)+Subsection</f>
        <v>3.0299999999999994</v>
      </c>
      <c r="C41" s="41" t="s">
        <v>30</v>
      </c>
      <c r="D41" s="41"/>
      <c r="E41" s="11"/>
      <c r="F41" s="1"/>
      <c r="G41" s="1"/>
      <c r="H41" s="1"/>
      <c r="I41" s="1"/>
      <c r="J41" s="1"/>
      <c r="K41" s="41"/>
      <c r="L41" s="41"/>
      <c r="M41" s="11"/>
      <c r="N41" s="11"/>
      <c r="O41" s="1"/>
      <c r="P41" s="1"/>
      <c r="Q41" s="1"/>
      <c r="R41" s="1"/>
      <c r="S41" s="1"/>
      <c r="T41" s="1"/>
    </row>
    <row r="42" spans="1:20">
      <c r="A42" s="37"/>
      <c r="B42" s="37"/>
      <c r="C42" s="33"/>
      <c r="D42" s="33"/>
      <c r="E42" s="38"/>
      <c r="F42" s="34"/>
      <c r="G42" s="34"/>
      <c r="H42" s="38"/>
      <c r="I42" s="38"/>
      <c r="J42" s="38"/>
      <c r="K42" s="38"/>
      <c r="L42" s="38"/>
      <c r="M42" s="38"/>
      <c r="N42" s="38"/>
      <c r="O42" s="38"/>
      <c r="P42" s="36"/>
      <c r="Q42" s="36"/>
      <c r="R42" s="36"/>
      <c r="S42" s="36"/>
      <c r="T42" s="36"/>
    </row>
    <row r="43" spans="1:20" s="87" customFormat="1" ht="15" outlineLevel="1">
      <c r="C43" s="162" t="s">
        <v>31</v>
      </c>
      <c r="M43" s="89"/>
      <c r="N43" s="89"/>
      <c r="O43" s="89"/>
      <c r="P43" s="89"/>
    </row>
    <row r="44" spans="1:20" s="87" customFormat="1" ht="15" outlineLevel="1">
      <c r="M44" s="89"/>
      <c r="N44" s="89"/>
      <c r="O44" s="89"/>
      <c r="P44" s="89"/>
    </row>
    <row r="45" spans="1:20" s="87" customFormat="1" outlineLevel="1">
      <c r="C45" s="83" t="s">
        <v>32</v>
      </c>
      <c r="D45" s="83"/>
      <c r="E45" s="83"/>
      <c r="F45" s="83"/>
      <c r="G45" s="83" t="s">
        <v>7</v>
      </c>
      <c r="H45" s="83"/>
      <c r="I45" s="83"/>
      <c r="J45" s="39"/>
      <c r="K45" s="39"/>
      <c r="L45" s="39"/>
      <c r="M45" s="39"/>
      <c r="N45" s="39"/>
      <c r="O45" s="39"/>
      <c r="P45" s="39"/>
      <c r="Q45" s="39"/>
      <c r="R45" s="39"/>
      <c r="S45" s="39"/>
      <c r="T45" s="39"/>
    </row>
    <row r="46" spans="1:20" s="87" customFormat="1" ht="15" outlineLevel="1">
      <c r="M46" s="89"/>
      <c r="N46" s="89"/>
      <c r="O46" s="89"/>
      <c r="P46" s="89"/>
    </row>
    <row r="47" spans="1:20" s="87" customFormat="1" ht="15" outlineLevel="1">
      <c r="C47" s="166" t="s">
        <v>33</v>
      </c>
      <c r="D47" s="167"/>
      <c r="E47" s="168"/>
      <c r="G47" s="162" t="s">
        <v>34</v>
      </c>
      <c r="H47" s="162"/>
      <c r="M47" s="89"/>
      <c r="N47" s="89"/>
      <c r="O47" s="89"/>
      <c r="P47" s="89"/>
    </row>
    <row r="48" spans="1:20" s="87" customFormat="1" ht="15" outlineLevel="1">
      <c r="C48" s="185" t="s">
        <v>35</v>
      </c>
      <c r="D48" s="186"/>
      <c r="E48" s="187"/>
      <c r="G48" s="162" t="s">
        <v>36</v>
      </c>
      <c r="H48" s="162"/>
      <c r="M48" s="89"/>
      <c r="N48" s="89"/>
      <c r="O48" s="89"/>
      <c r="P48" s="89"/>
    </row>
    <row r="49" spans="1:20" s="87" customFormat="1" ht="15" outlineLevel="1">
      <c r="C49" s="182" t="s">
        <v>37</v>
      </c>
      <c r="D49" s="183"/>
      <c r="E49" s="184"/>
      <c r="G49" s="162" t="s">
        <v>38</v>
      </c>
      <c r="H49" s="162"/>
      <c r="M49" s="89"/>
      <c r="N49" s="89"/>
      <c r="O49" s="89"/>
      <c r="P49" s="89"/>
    </row>
    <row r="50" spans="1:20" s="87" customFormat="1" ht="15" outlineLevel="1">
      <c r="C50" s="163" t="s">
        <v>39</v>
      </c>
      <c r="D50" s="163"/>
      <c r="G50" s="162" t="s">
        <v>40</v>
      </c>
      <c r="H50" s="162"/>
      <c r="M50" s="89"/>
      <c r="N50" s="89"/>
      <c r="O50" s="89"/>
      <c r="P50" s="89"/>
    </row>
    <row r="51" spans="1:20" s="87" customFormat="1" ht="15" outlineLevel="1">
      <c r="C51" s="164" t="s">
        <v>41</v>
      </c>
      <c r="D51" s="164"/>
      <c r="G51" s="162" t="s">
        <v>42</v>
      </c>
      <c r="H51" s="162"/>
      <c r="M51" s="89"/>
      <c r="N51" s="89"/>
      <c r="O51" s="89"/>
      <c r="P51" s="89"/>
    </row>
    <row r="52" spans="1:20" s="87" customFormat="1" ht="15" outlineLevel="1">
      <c r="C52" s="165" t="s">
        <v>43</v>
      </c>
      <c r="D52" s="165"/>
      <c r="G52" s="162" t="s">
        <v>44</v>
      </c>
      <c r="H52" s="162"/>
      <c r="M52" s="89"/>
      <c r="N52" s="89"/>
      <c r="O52" s="89"/>
      <c r="P52" s="89"/>
    </row>
    <row r="53" spans="1:20" s="87" customFormat="1" ht="15" outlineLevel="1">
      <c r="C53" s="162" t="s">
        <v>45</v>
      </c>
      <c r="D53" s="162"/>
      <c r="G53" s="162" t="s">
        <v>46</v>
      </c>
      <c r="H53" s="162"/>
      <c r="M53" s="89"/>
      <c r="N53" s="89"/>
      <c r="O53" s="89"/>
      <c r="P53" s="89"/>
    </row>
    <row r="54" spans="1:20" s="87" customFormat="1" ht="15" outlineLevel="1">
      <c r="M54" s="89"/>
      <c r="N54" s="89"/>
      <c r="O54" s="89"/>
      <c r="P54" s="89"/>
    </row>
    <row r="55" spans="1:20" s="87" customFormat="1" ht="15" outlineLevel="1">
      <c r="M55" s="89"/>
      <c r="N55" s="89"/>
      <c r="O55" s="89"/>
      <c r="P55" s="89"/>
    </row>
    <row r="56" spans="1:20">
      <c r="A56" s="1"/>
      <c r="B56" s="1" t="s">
        <v>10</v>
      </c>
      <c r="C56" s="1"/>
      <c r="D56" s="1"/>
      <c r="E56" s="1"/>
      <c r="F56" s="1"/>
      <c r="G56" s="1"/>
      <c r="H56" s="1"/>
      <c r="I56" s="1"/>
      <c r="J56" s="1"/>
      <c r="K56" s="1"/>
      <c r="L56" s="1"/>
      <c r="M56" s="1"/>
      <c r="N56" s="1"/>
      <c r="O56" s="1"/>
      <c r="P56" s="1"/>
      <c r="Q56" s="1"/>
      <c r="R56" s="1"/>
      <c r="S56" s="1"/>
      <c r="T56" s="1"/>
    </row>
  </sheetData>
  <sheetProtection algorithmName="SHA-512" hashValue="wJ3mOCNQW5vPpcYr6I951EP8UVZsl+a75huqjNZjL4Uv4RwYbuZZFA5DWM5e4I76z/0RcjCNqlORPeOKqjLxYg==" saltValue="/bu1tNUW/7u5zSLJwR03kA==" spinCount="100000" sheet="1" objects="1" scenarios="1"/>
  <conditionalFormatting sqref="D3">
    <cfRule type="expression" dxfId="98" priority="1">
      <formula>$C$3="The model contains one or more errors"</formula>
    </cfRule>
  </conditionalFormatting>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99"/>
    <pageSetUpPr fitToPage="1"/>
  </sheetPr>
  <dimension ref="A1:AS41"/>
  <sheetViews>
    <sheetView showGridLines="0" zoomScaleNormal="100" workbookViewId="0"/>
  </sheetViews>
  <sheetFormatPr defaultColWidth="0" defaultRowHeight="12.75" zeroHeight="1" outlineLevelRow="1"/>
  <cols>
    <col min="1" max="1" width="2" style="5" customWidth="1"/>
    <col min="2" max="2" width="5.7109375" style="5" customWidth="1"/>
    <col min="3" max="3" width="67.7109375" style="5" customWidth="1"/>
    <col min="4" max="4" width="13.7109375" style="12" customWidth="1"/>
    <col min="5" max="5" width="12.7109375" style="5" customWidth="1"/>
    <col min="6" max="6" width="11.140625" style="5" customWidth="1"/>
    <col min="7" max="7" width="10.140625" style="5" customWidth="1"/>
    <col min="8" max="8" width="2.42578125" style="5" customWidth="1"/>
    <col min="9" max="10" width="9.140625" style="5" hidden="1" customWidth="1"/>
    <col min="11" max="45" width="0" style="5" hidden="1" customWidth="1"/>
    <col min="46" max="16384" width="9.140625" style="5" hidden="1"/>
  </cols>
  <sheetData>
    <row r="1" spans="1:7" s="27" customFormat="1" ht="18.75">
      <c r="A1" s="92" t="str">
        <f>Model_Name</f>
        <v>Port of Melbourne Tariff Compliance Model (Public Version)</v>
      </c>
      <c r="B1" s="92"/>
      <c r="C1" s="103"/>
      <c r="D1" s="104"/>
      <c r="E1" s="105"/>
      <c r="F1" s="105"/>
      <c r="G1" s="105"/>
    </row>
    <row r="2" spans="1:7" s="26" customFormat="1">
      <c r="A2" s="113"/>
      <c r="B2" s="106">
        <f ca="1">MATCH(C2,Contents!$E$8:$E$17,0)</f>
        <v>4</v>
      </c>
      <c r="C2" s="107" t="str">
        <f ca="1">PROPER(MID(CELL("filename", B1), FIND("]", CELL("filename", B1))+1, 100))</f>
        <v>Assumptions</v>
      </c>
      <c r="D2" s="109"/>
      <c r="E2" s="109"/>
      <c r="F2" s="109"/>
      <c r="G2" s="109"/>
    </row>
    <row r="3" spans="1:7" s="26" customFormat="1">
      <c r="A3" s="141">
        <f>SUM(A7:A48)</f>
        <v>0</v>
      </c>
      <c r="B3" s="110"/>
      <c r="C3" s="161" t="str">
        <f ca="1">Error_Message</f>
        <v>No errors identified</v>
      </c>
      <c r="D3" s="108"/>
      <c r="E3" s="109"/>
      <c r="F3" s="109"/>
      <c r="G3" s="109"/>
    </row>
    <row r="4" spans="1:7" s="26" customFormat="1">
      <c r="A4" s="110"/>
      <c r="B4" s="110"/>
      <c r="C4" s="111"/>
      <c r="D4" s="108"/>
      <c r="E4" s="109"/>
      <c r="F4" s="109"/>
      <c r="G4" s="109"/>
    </row>
    <row r="5" spans="1:7">
      <c r="A5" s="4"/>
      <c r="B5" s="4"/>
      <c r="C5" s="114" t="s">
        <v>11</v>
      </c>
      <c r="D5" s="10"/>
      <c r="E5" s="4"/>
      <c r="F5" s="4"/>
      <c r="G5" s="4"/>
    </row>
    <row r="6" spans="1:7">
      <c r="A6" s="41"/>
      <c r="B6" s="41">
        <f ca="1">MAX($B$1:B5)+Subsection</f>
        <v>4.01</v>
      </c>
      <c r="C6" s="41" t="s">
        <v>47</v>
      </c>
      <c r="D6" s="11"/>
      <c r="E6" s="1"/>
      <c r="F6" s="1"/>
      <c r="G6" s="1"/>
    </row>
    <row r="7" spans="1:7">
      <c r="A7" s="3"/>
      <c r="B7" s="3"/>
      <c r="D7" s="16"/>
      <c r="E7" s="115"/>
    </row>
    <row r="8" spans="1:7" outlineLevel="1">
      <c r="A8" s="2"/>
      <c r="B8" s="2"/>
      <c r="C8" s="64" t="s">
        <v>48</v>
      </c>
      <c r="D8" s="14"/>
      <c r="E8" s="48"/>
      <c r="F8" s="48"/>
      <c r="G8" s="48"/>
    </row>
    <row r="9" spans="1:7" outlineLevel="1">
      <c r="A9" s="2"/>
      <c r="B9" s="2"/>
      <c r="C9" s="64" t="s">
        <v>49</v>
      </c>
      <c r="D9" s="14"/>
      <c r="E9" s="48"/>
      <c r="F9" s="48"/>
      <c r="G9" s="48"/>
    </row>
    <row r="10" spans="1:7" outlineLevel="1">
      <c r="A10" s="2"/>
      <c r="B10" s="2"/>
      <c r="C10" s="45"/>
      <c r="D10" s="14"/>
      <c r="E10" s="48"/>
      <c r="F10" s="48"/>
      <c r="G10" s="48"/>
    </row>
    <row r="11" spans="1:7" outlineLevel="1">
      <c r="A11" s="2"/>
      <c r="B11" s="2"/>
      <c r="C11" s="62" t="s">
        <v>50</v>
      </c>
      <c r="D11" s="14"/>
      <c r="E11" s="48"/>
      <c r="F11" s="48"/>
      <c r="G11" s="48"/>
    </row>
    <row r="12" spans="1:7" outlineLevel="1">
      <c r="A12" s="2"/>
      <c r="B12" s="2"/>
      <c r="C12" s="44" t="s">
        <v>51</v>
      </c>
      <c r="D12" s="13" t="s">
        <v>52</v>
      </c>
      <c r="E12" s="48"/>
      <c r="F12" s="116">
        <v>2015</v>
      </c>
      <c r="G12" s="48"/>
    </row>
    <row r="13" spans="1:7" outlineLevel="1">
      <c r="A13" s="2"/>
      <c r="B13" s="2"/>
      <c r="C13" s="44" t="s">
        <v>53</v>
      </c>
      <c r="D13" s="13" t="s">
        <v>54</v>
      </c>
      <c r="E13" s="48"/>
      <c r="F13" s="133">
        <v>41821</v>
      </c>
      <c r="G13" s="48"/>
    </row>
    <row r="14" spans="1:7" outlineLevel="1">
      <c r="A14" s="2"/>
      <c r="B14" s="2"/>
      <c r="C14" s="44" t="s">
        <v>55</v>
      </c>
      <c r="D14" s="13" t="s">
        <v>54</v>
      </c>
      <c r="E14" s="48"/>
      <c r="F14" s="133">
        <v>42185</v>
      </c>
      <c r="G14" s="48"/>
    </row>
    <row r="15" spans="1:7" outlineLevel="1">
      <c r="A15" s="2"/>
      <c r="B15" s="2"/>
      <c r="C15" s="45"/>
      <c r="D15" s="14"/>
      <c r="E15" s="48"/>
      <c r="F15" s="48"/>
      <c r="G15" s="48"/>
    </row>
    <row r="16" spans="1:7" outlineLevel="1">
      <c r="A16" s="2"/>
      <c r="B16" s="2"/>
      <c r="C16" s="62" t="s">
        <v>56</v>
      </c>
      <c r="D16" s="14"/>
      <c r="E16" s="48"/>
      <c r="F16" s="48"/>
      <c r="G16" s="48"/>
    </row>
    <row r="17" spans="1:7" outlineLevel="1">
      <c r="A17" s="2"/>
      <c r="B17" s="2"/>
      <c r="C17" s="44" t="s">
        <v>57</v>
      </c>
      <c r="D17" s="13" t="s">
        <v>52</v>
      </c>
      <c r="E17" s="48"/>
      <c r="F17" s="131">
        <v>2025</v>
      </c>
      <c r="G17" s="129">
        <f>IF(AND(TCS_Year&gt;=Regulatory_Period_First_Year,TCS_Year&lt;=Regulatory_Period_Last_Year),0,1)</f>
        <v>0</v>
      </c>
    </row>
    <row r="18" spans="1:7" outlineLevel="1">
      <c r="A18" s="2"/>
      <c r="B18" s="2"/>
      <c r="C18" s="44" t="s">
        <v>58</v>
      </c>
      <c r="D18" s="14"/>
      <c r="E18" s="48"/>
      <c r="F18" s="48"/>
      <c r="G18" s="48"/>
    </row>
    <row r="19" spans="1:7" outlineLevel="1">
      <c r="A19" s="2"/>
      <c r="B19" s="2"/>
      <c r="C19" s="122" t="s">
        <v>59</v>
      </c>
      <c r="D19" s="13" t="s">
        <v>52</v>
      </c>
      <c r="E19" s="48"/>
      <c r="F19" s="131">
        <v>2022</v>
      </c>
      <c r="G19" s="48"/>
    </row>
    <row r="20" spans="1:7" outlineLevel="1">
      <c r="A20" s="2"/>
      <c r="B20" s="2"/>
      <c r="C20" s="122" t="s">
        <v>60</v>
      </c>
      <c r="D20" s="13" t="s">
        <v>52</v>
      </c>
      <c r="E20" s="48"/>
      <c r="F20" s="131">
        <f>Review_Period_First_Year+4</f>
        <v>2026</v>
      </c>
      <c r="G20" s="129">
        <f>IF(Review_Period_Last_Year&gt;=Review_Period_First_Year,0,1)</f>
        <v>0</v>
      </c>
    </row>
    <row r="21" spans="1:7" outlineLevel="1">
      <c r="A21" s="2"/>
      <c r="B21" s="2"/>
      <c r="C21" s="44" t="s">
        <v>61</v>
      </c>
      <c r="D21" s="14"/>
      <c r="E21" s="48"/>
      <c r="F21" s="48"/>
      <c r="G21" s="48"/>
    </row>
    <row r="22" spans="1:7" outlineLevel="1">
      <c r="A22" s="2"/>
      <c r="B22" s="2"/>
      <c r="C22" s="122" t="s">
        <v>59</v>
      </c>
      <c r="D22" s="13" t="s">
        <v>52</v>
      </c>
      <c r="E22" s="48"/>
      <c r="F22" s="131">
        <v>2024</v>
      </c>
      <c r="G22" s="48"/>
    </row>
    <row r="23" spans="1:7" outlineLevel="1">
      <c r="A23" s="2"/>
      <c r="B23" s="2"/>
      <c r="C23" s="122" t="s">
        <v>60</v>
      </c>
      <c r="D23" s="13" t="s">
        <v>52</v>
      </c>
      <c r="E23" s="48"/>
      <c r="F23" s="131">
        <v>2028</v>
      </c>
      <c r="G23" s="129">
        <f>IF(Regulatory_Period_Last_Year&gt;=Regulatory_Period_First_Year,0,1)</f>
        <v>0</v>
      </c>
    </row>
    <row r="24" spans="1:7" outlineLevel="1">
      <c r="A24" s="2"/>
      <c r="B24" s="2"/>
      <c r="C24" s="44"/>
      <c r="D24" s="14"/>
      <c r="E24" s="48"/>
      <c r="F24" s="48"/>
      <c r="G24" s="48"/>
    </row>
    <row r="25" spans="1:7" outlineLevel="1">
      <c r="A25" s="2"/>
      <c r="B25" s="2"/>
      <c r="C25" s="62" t="s">
        <v>62</v>
      </c>
      <c r="D25" s="14"/>
      <c r="E25" s="48"/>
      <c r="F25" s="48"/>
      <c r="G25" s="48"/>
    </row>
    <row r="26" spans="1:7" outlineLevel="1">
      <c r="A26" s="2"/>
      <c r="B26" s="2"/>
      <c r="C26" s="44" t="s">
        <v>51</v>
      </c>
      <c r="D26" s="13" t="s">
        <v>52</v>
      </c>
      <c r="E26" s="48"/>
      <c r="F26" s="131">
        <v>2017</v>
      </c>
      <c r="G26" s="48"/>
    </row>
    <row r="27" spans="1:7" outlineLevel="1">
      <c r="A27" s="2"/>
      <c r="B27" s="2"/>
      <c r="C27" s="44" t="s">
        <v>63</v>
      </c>
      <c r="D27" s="13" t="s">
        <v>64</v>
      </c>
      <c r="F27" s="7">
        <v>50</v>
      </c>
      <c r="G27" s="48"/>
    </row>
    <row r="28" spans="1:7" outlineLevel="1">
      <c r="A28" s="2"/>
      <c r="B28" s="2"/>
      <c r="C28" s="44"/>
      <c r="D28" s="14"/>
      <c r="E28" s="48"/>
      <c r="F28" s="48"/>
      <c r="G28" s="48"/>
    </row>
    <row r="29" spans="1:7" outlineLevel="1">
      <c r="A29" s="2"/>
      <c r="B29" s="2"/>
      <c r="C29" s="62" t="s">
        <v>65</v>
      </c>
      <c r="D29" s="14"/>
      <c r="E29" s="48"/>
      <c r="F29" s="48"/>
      <c r="G29" s="48"/>
    </row>
    <row r="30" spans="1:7" outlineLevel="1">
      <c r="A30" s="2"/>
      <c r="B30" s="2"/>
      <c r="C30" s="44" t="s">
        <v>51</v>
      </c>
      <c r="D30" s="13" t="s">
        <v>52</v>
      </c>
      <c r="E30" s="48"/>
      <c r="F30" s="131">
        <f>Port_Lease_First_Year</f>
        <v>2017</v>
      </c>
      <c r="G30" s="48"/>
    </row>
    <row r="31" spans="1:7" outlineLevel="1">
      <c r="A31" s="2"/>
      <c r="B31" s="2"/>
      <c r="C31" s="44" t="s">
        <v>66</v>
      </c>
      <c r="D31" s="13" t="s">
        <v>52</v>
      </c>
      <c r="E31" s="48"/>
      <c r="F31" s="131">
        <v>2037</v>
      </c>
      <c r="G31" s="129">
        <f>IF(TAL_Period_Last_Year&gt;=TAL_Period_First_Year,0,1)</f>
        <v>0</v>
      </c>
    </row>
    <row r="32" spans="1:7" outlineLevel="1">
      <c r="A32" s="2"/>
      <c r="B32" s="2"/>
      <c r="C32" s="44"/>
      <c r="D32" s="14"/>
      <c r="E32" s="48"/>
      <c r="F32" s="48"/>
      <c r="G32" s="48"/>
    </row>
    <row r="33" spans="1:7" outlineLevel="1">
      <c r="A33" s="2"/>
      <c r="B33" s="2"/>
      <c r="C33" s="62" t="s">
        <v>68</v>
      </c>
      <c r="D33" s="14"/>
      <c r="E33" s="48"/>
      <c r="F33" s="48"/>
      <c r="G33" s="48"/>
    </row>
    <row r="34" spans="1:7" outlineLevel="1">
      <c r="C34" s="44" t="s">
        <v>69</v>
      </c>
      <c r="D34" s="13" t="s">
        <v>70</v>
      </c>
      <c r="F34" s="61">
        <v>0.5</v>
      </c>
    </row>
    <row r="35" spans="1:7" outlineLevel="1">
      <c r="C35" s="44" t="s">
        <v>71</v>
      </c>
      <c r="D35" s="13" t="s">
        <v>70</v>
      </c>
      <c r="F35" s="7">
        <v>1000000</v>
      </c>
    </row>
    <row r="36" spans="1:7" outlineLevel="1">
      <c r="C36" s="44" t="s">
        <v>72</v>
      </c>
      <c r="D36" s="13" t="s">
        <v>70</v>
      </c>
      <c r="F36" s="140">
        <v>0.01</v>
      </c>
    </row>
    <row r="37" spans="1:7" outlineLevel="1"/>
    <row r="38" spans="1:7" outlineLevel="1">
      <c r="A38" s="129">
        <f>SUM(E38:G38)</f>
        <v>0</v>
      </c>
      <c r="F38" s="129">
        <f t="array" ref="F38">SUM(IF(ISERROR(F12:F36),1))</f>
        <v>0</v>
      </c>
      <c r="G38" s="129">
        <f>SUM(G12:G37)</f>
        <v>0</v>
      </c>
    </row>
    <row r="39" spans="1:7" outlineLevel="1">
      <c r="A39" s="2"/>
      <c r="B39" s="2"/>
      <c r="C39" s="44"/>
      <c r="D39" s="14"/>
      <c r="E39" s="48"/>
      <c r="F39" s="48"/>
      <c r="G39" s="48"/>
    </row>
    <row r="40" spans="1:7">
      <c r="A40" s="11"/>
      <c r="B40" s="277" t="s">
        <v>10</v>
      </c>
      <c r="C40" s="11"/>
      <c r="D40" s="11"/>
      <c r="E40" s="11"/>
      <c r="F40" s="11"/>
      <c r="G40" s="11"/>
    </row>
    <row r="41" spans="1:7" ht="12.6" hidden="1" customHeight="1"/>
  </sheetData>
  <sheetProtection algorithmName="SHA-512" hashValue="ZpFHaVEP/ZqfnHTu7aLV+GdHprtz8/pLR4bVACkwj6Vovn1FxKadmh/RQ/0llDP8fPu2FaRtWZ338zqxQjzC9w==" saltValue="e3vc3atFtEKhfNcuJo8kVA==" spinCount="100000" sheet="1" objects="1" scenarios="1"/>
  <dataConsolidate/>
  <dataValidations count="2">
    <dataValidation type="list" allowBlank="1" showInputMessage="1" showErrorMessage="1" sqref="F12 F26 F22:F23 F19:F20 F17" xr:uid="{00000000-0002-0000-0400-000000000000}">
      <formula1>Years</formula1>
    </dataValidation>
    <dataValidation type="list" allowBlank="1" showInputMessage="1" showErrorMessage="1" sqref="F30:F31" xr:uid="{00000000-0002-0000-0400-000001000000}">
      <formula1>Max_TAL_Period</formula1>
    </dataValidation>
  </dataValidations>
  <hyperlinks>
    <hyperlink ref="C5" location="Contents!A1" display="[To Contents]" xr:uid="{00000000-0004-0000-0400-000000000000}"/>
  </hyperlinks>
  <pageMargins left="0.39370078740157483" right="0.39370078740157483" top="0.39370078740157483" bottom="0.39370078740157483" header="0.39370078740157483" footer="0.3937007874015748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99"/>
    <pageSetUpPr autoPageBreaks="0" fitToPage="1"/>
  </sheetPr>
  <dimension ref="A1:BI250"/>
  <sheetViews>
    <sheetView showGridLines="0" zoomScaleNormal="100" workbookViewId="0">
      <pane xSplit="4" ySplit="19" topLeftCell="E20" activePane="bottomRight" state="frozen"/>
      <selection pane="topRight"/>
      <selection pane="bottomLeft"/>
      <selection pane="bottomRight"/>
    </sheetView>
  </sheetViews>
  <sheetFormatPr defaultColWidth="0" defaultRowHeight="12.75" zeroHeight="1" outlineLevelRow="1" outlineLevelCol="1"/>
  <cols>
    <col min="1" max="1" width="2.85546875" style="5" customWidth="1"/>
    <col min="2" max="2" width="7.7109375" style="5" customWidth="1"/>
    <col min="3" max="3" width="78.28515625" style="5" customWidth="1"/>
    <col min="4" max="4" width="18.7109375" style="12" customWidth="1"/>
    <col min="5" max="5" width="17.28515625" style="5" bestFit="1" customWidth="1"/>
    <col min="6" max="6" width="26.42578125" style="5" bestFit="1" customWidth="1"/>
    <col min="7" max="7" width="31.85546875" style="5" bestFit="1" customWidth="1"/>
    <col min="8" max="21" width="12.7109375" style="5" customWidth="1"/>
    <col min="22" max="59" width="12.7109375" style="5" customWidth="1" outlineLevel="1"/>
    <col min="60" max="60" width="2.42578125" style="5" customWidth="1"/>
    <col min="61" max="61" width="0" style="5" hidden="1" customWidth="1"/>
    <col min="62" max="16384" width="9.140625" style="5" hidden="1"/>
  </cols>
  <sheetData>
    <row r="1" spans="1:60" s="27" customFormat="1" ht="18.75">
      <c r="A1" s="92" t="str">
        <f>Model_Name</f>
        <v>Port of Melbourne Tariff Compliance Model (Public Version)</v>
      </c>
      <c r="B1" s="92"/>
      <c r="C1" s="103"/>
      <c r="D1" s="104"/>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row>
    <row r="2" spans="1:60" s="26" customFormat="1">
      <c r="A2" s="106"/>
      <c r="B2" s="106">
        <f ca="1">MATCH(C2,Contents!$E$8:$E$17,0)</f>
        <v>5</v>
      </c>
      <c r="C2" s="107" t="str">
        <f ca="1">PROPER(MID(CELL("filename", B1), FIND("]", CELL("filename", B1))+1, 100))</f>
        <v>Data</v>
      </c>
      <c r="D2" s="108"/>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row>
    <row r="3" spans="1:60" s="26" customFormat="1">
      <c r="A3" s="141">
        <f ca="1">SUM(A5:A242)</f>
        <v>0</v>
      </c>
      <c r="B3" s="110"/>
      <c r="C3" s="161" t="str">
        <f ca="1">Error_Message</f>
        <v>No errors identified</v>
      </c>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row>
    <row r="4" spans="1:60" s="26" customFormat="1">
      <c r="A4" s="208"/>
      <c r="B4" s="110"/>
      <c r="C4" s="141"/>
      <c r="D4" s="108"/>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row>
    <row r="5" spans="1:60">
      <c r="A5" s="4"/>
      <c r="B5" s="4"/>
      <c r="C5" t="s">
        <v>11</v>
      </c>
      <c r="D5" s="10"/>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132"/>
      <c r="BF5" s="4"/>
      <c r="BG5" s="4"/>
    </row>
    <row r="6" spans="1:60">
      <c r="A6" s="41"/>
      <c r="B6" s="41">
        <f ca="1">MAX($B$1:B5)+Subsection</f>
        <v>5.01</v>
      </c>
      <c r="C6" s="41" t="s">
        <v>73</v>
      </c>
      <c r="D6" s="1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70" t="str">
        <f>IF(AND(H$15,NOT(E$15)),"Reg Period","")</f>
        <v/>
      </c>
      <c r="I8" s="170" t="str">
        <f t="shared" ref="I8:S8" si="0">IF(AND(I$15,NOT(H$15)),"Reg Period","")</f>
        <v/>
      </c>
      <c r="J8" s="170" t="str">
        <f t="shared" si="0"/>
        <v/>
      </c>
      <c r="K8" s="170" t="str">
        <f t="shared" si="0"/>
        <v/>
      </c>
      <c r="L8" s="170" t="str">
        <f t="shared" si="0"/>
        <v/>
      </c>
      <c r="M8" s="170" t="str">
        <f t="shared" si="0"/>
        <v/>
      </c>
      <c r="N8" s="170" t="str">
        <f t="shared" si="0"/>
        <v/>
      </c>
      <c r="O8" s="170" t="str">
        <f t="shared" si="0"/>
        <v/>
      </c>
      <c r="P8" s="170" t="str">
        <f t="shared" si="0"/>
        <v/>
      </c>
      <c r="Q8" s="170" t="str">
        <f t="shared" si="0"/>
        <v>Reg Period</v>
      </c>
      <c r="R8" s="264" t="str">
        <f t="shared" si="0"/>
        <v/>
      </c>
      <c r="S8" s="265" t="str">
        <f t="shared" si="0"/>
        <v/>
      </c>
      <c r="T8" s="265"/>
      <c r="U8" s="265"/>
      <c r="V8"/>
      <c r="W8"/>
      <c r="X8"/>
      <c r="Y8"/>
      <c r="Z8"/>
      <c r="AA8"/>
      <c r="AB8"/>
      <c r="AC8"/>
      <c r="AD8"/>
      <c r="AE8"/>
      <c r="AF8"/>
      <c r="AG8"/>
      <c r="AH8"/>
      <c r="AI8"/>
      <c r="AJ8"/>
      <c r="AK8"/>
      <c r="AL8"/>
      <c r="AM8"/>
      <c r="AN8"/>
      <c r="AO8"/>
      <c r="AP8"/>
      <c r="AQ8"/>
      <c r="AR8"/>
      <c r="AS8"/>
      <c r="AT8"/>
      <c r="AU8"/>
      <c r="AV8"/>
      <c r="AW8"/>
      <c r="AX8"/>
      <c r="AY8"/>
      <c r="AZ8"/>
      <c r="BA8"/>
      <c r="BB8"/>
      <c r="BC8"/>
      <c r="BD8"/>
      <c r="BE8"/>
      <c r="BF8"/>
      <c r="BG8"/>
    </row>
    <row r="9" spans="1:60">
      <c r="A9" s="3"/>
      <c r="B9" s="3"/>
      <c r="H9" s="169" t="str">
        <f>IF(AND(H$16,NOT(E$16)),"Review Period","")</f>
        <v/>
      </c>
      <c r="I9" s="169" t="str">
        <f t="shared" ref="I9:AN9" si="1">IF(AND(I$16,NOT(H$16)),"Review Period","")</f>
        <v/>
      </c>
      <c r="J9" s="169" t="str">
        <f t="shared" si="1"/>
        <v/>
      </c>
      <c r="K9" s="169" t="str">
        <f t="shared" si="1"/>
        <v/>
      </c>
      <c r="L9" s="169" t="str">
        <f t="shared" si="1"/>
        <v/>
      </c>
      <c r="M9" s="169" t="str">
        <f t="shared" si="1"/>
        <v/>
      </c>
      <c r="N9" s="169" t="str">
        <f t="shared" si="1"/>
        <v/>
      </c>
      <c r="O9" s="169" t="str">
        <f t="shared" si="1"/>
        <v>Review Period</v>
      </c>
      <c r="P9" s="169" t="str">
        <f t="shared" si="1"/>
        <v/>
      </c>
      <c r="Q9" s="169" t="str">
        <f t="shared" si="1"/>
        <v/>
      </c>
      <c r="R9" s="169" t="str">
        <f t="shared" si="1"/>
        <v/>
      </c>
      <c r="S9" s="169" t="str">
        <f t="shared" si="1"/>
        <v/>
      </c>
      <c r="T9" s="169" t="str">
        <f t="shared" si="1"/>
        <v/>
      </c>
      <c r="U9" s="169" t="str">
        <f t="shared" si="1"/>
        <v/>
      </c>
      <c r="V9" s="169" t="str">
        <f t="shared" si="1"/>
        <v/>
      </c>
      <c r="W9" s="169" t="str">
        <f t="shared" si="1"/>
        <v/>
      </c>
      <c r="X9" s="169" t="str">
        <f t="shared" si="1"/>
        <v/>
      </c>
      <c r="Y9" s="169" t="str">
        <f t="shared" si="1"/>
        <v/>
      </c>
      <c r="Z9" s="169" t="str">
        <f t="shared" si="1"/>
        <v/>
      </c>
      <c r="AA9" s="169" t="str">
        <f t="shared" si="1"/>
        <v/>
      </c>
      <c r="AB9" s="169" t="str">
        <f t="shared" si="1"/>
        <v/>
      </c>
      <c r="AC9" s="169" t="str">
        <f t="shared" si="1"/>
        <v/>
      </c>
      <c r="AD9" s="169" t="str">
        <f t="shared" si="1"/>
        <v/>
      </c>
      <c r="AE9" s="169" t="str">
        <f t="shared" si="1"/>
        <v/>
      </c>
      <c r="AF9" s="169" t="str">
        <f t="shared" si="1"/>
        <v/>
      </c>
      <c r="AG9" s="169" t="str">
        <f t="shared" si="1"/>
        <v/>
      </c>
      <c r="AH9" s="169" t="str">
        <f t="shared" si="1"/>
        <v/>
      </c>
      <c r="AI9" s="169" t="str">
        <f t="shared" si="1"/>
        <v/>
      </c>
      <c r="AJ9" s="169" t="str">
        <f t="shared" si="1"/>
        <v/>
      </c>
      <c r="AK9" s="169" t="str">
        <f t="shared" si="1"/>
        <v/>
      </c>
      <c r="AL9" s="169" t="str">
        <f t="shared" si="1"/>
        <v/>
      </c>
      <c r="AM9" s="169" t="str">
        <f t="shared" si="1"/>
        <v/>
      </c>
      <c r="AN9" s="169" t="str">
        <f t="shared" si="1"/>
        <v/>
      </c>
      <c r="AO9" s="169" t="str">
        <f t="shared" ref="AO9:BG9" si="2">IF(AND(AO$16,NOT(AN$16)),"Review Period","")</f>
        <v/>
      </c>
      <c r="AP9" s="169" t="str">
        <f t="shared" si="2"/>
        <v/>
      </c>
      <c r="AQ9" s="169" t="str">
        <f t="shared" si="2"/>
        <v/>
      </c>
      <c r="AR9" s="169" t="str">
        <f t="shared" si="2"/>
        <v/>
      </c>
      <c r="AS9" s="169" t="str">
        <f t="shared" si="2"/>
        <v/>
      </c>
      <c r="AT9" s="169" t="str">
        <f t="shared" si="2"/>
        <v/>
      </c>
      <c r="AU9" s="169" t="str">
        <f t="shared" si="2"/>
        <v/>
      </c>
      <c r="AV9" s="169" t="str">
        <f t="shared" si="2"/>
        <v/>
      </c>
      <c r="AW9" s="169" t="str">
        <f t="shared" si="2"/>
        <v/>
      </c>
      <c r="AX9" s="169" t="str">
        <f t="shared" si="2"/>
        <v/>
      </c>
      <c r="AY9" s="169" t="str">
        <f t="shared" si="2"/>
        <v/>
      </c>
      <c r="AZ9" s="169" t="str">
        <f t="shared" si="2"/>
        <v/>
      </c>
      <c r="BA9" s="169" t="str">
        <f t="shared" si="2"/>
        <v/>
      </c>
      <c r="BB9" s="169" t="str">
        <f t="shared" si="2"/>
        <v/>
      </c>
      <c r="BC9" s="169" t="str">
        <f t="shared" si="2"/>
        <v/>
      </c>
      <c r="BD9" s="169" t="str">
        <f t="shared" si="2"/>
        <v/>
      </c>
      <c r="BE9" s="169" t="str">
        <f t="shared" si="2"/>
        <v/>
      </c>
      <c r="BF9" s="169" t="str">
        <f t="shared" si="2"/>
        <v/>
      </c>
      <c r="BG9" s="169" t="str">
        <f t="shared" si="2"/>
        <v/>
      </c>
    </row>
    <row r="10" spans="1:60" s="17" customFormat="1">
      <c r="A10" s="15"/>
      <c r="B10" s="15"/>
      <c r="C10" s="42" t="s">
        <v>74</v>
      </c>
      <c r="D10" s="16"/>
      <c r="G10" s="193"/>
      <c r="H10" s="171">
        <f>Base_Year</f>
        <v>2015</v>
      </c>
      <c r="I10" s="149">
        <f t="shared" ref="I10:AN10" si="3">H10+1</f>
        <v>2016</v>
      </c>
      <c r="J10" s="149">
        <f t="shared" si="3"/>
        <v>2017</v>
      </c>
      <c r="K10" s="149">
        <f t="shared" si="3"/>
        <v>2018</v>
      </c>
      <c r="L10" s="149">
        <f t="shared" si="3"/>
        <v>2019</v>
      </c>
      <c r="M10" s="149">
        <f t="shared" si="3"/>
        <v>2020</v>
      </c>
      <c r="N10" s="149">
        <f t="shared" si="3"/>
        <v>2021</v>
      </c>
      <c r="O10" s="149">
        <f t="shared" si="3"/>
        <v>2022</v>
      </c>
      <c r="P10" s="149">
        <f t="shared" si="3"/>
        <v>2023</v>
      </c>
      <c r="Q10" s="149">
        <f t="shared" si="3"/>
        <v>2024</v>
      </c>
      <c r="R10" s="149">
        <f t="shared" si="3"/>
        <v>2025</v>
      </c>
      <c r="S10" s="149">
        <f t="shared" si="3"/>
        <v>2026</v>
      </c>
      <c r="T10" s="149">
        <f t="shared" si="3"/>
        <v>2027</v>
      </c>
      <c r="U10" s="149">
        <f t="shared" si="3"/>
        <v>2028</v>
      </c>
      <c r="V10" s="149">
        <f t="shared" si="3"/>
        <v>2029</v>
      </c>
      <c r="W10" s="149">
        <f t="shared" si="3"/>
        <v>2030</v>
      </c>
      <c r="X10" s="149">
        <f t="shared" si="3"/>
        <v>2031</v>
      </c>
      <c r="Y10" s="149">
        <f t="shared" si="3"/>
        <v>2032</v>
      </c>
      <c r="Z10" s="149">
        <f t="shared" si="3"/>
        <v>2033</v>
      </c>
      <c r="AA10" s="149">
        <f t="shared" si="3"/>
        <v>2034</v>
      </c>
      <c r="AB10" s="149">
        <f t="shared" si="3"/>
        <v>2035</v>
      </c>
      <c r="AC10" s="149">
        <f t="shared" si="3"/>
        <v>2036</v>
      </c>
      <c r="AD10" s="149">
        <f t="shared" si="3"/>
        <v>2037</v>
      </c>
      <c r="AE10" s="149">
        <f t="shared" si="3"/>
        <v>2038</v>
      </c>
      <c r="AF10" s="149">
        <f t="shared" si="3"/>
        <v>2039</v>
      </c>
      <c r="AG10" s="149">
        <f t="shared" si="3"/>
        <v>2040</v>
      </c>
      <c r="AH10" s="149">
        <f t="shared" si="3"/>
        <v>2041</v>
      </c>
      <c r="AI10" s="149">
        <f t="shared" si="3"/>
        <v>2042</v>
      </c>
      <c r="AJ10" s="149">
        <f t="shared" si="3"/>
        <v>2043</v>
      </c>
      <c r="AK10" s="149">
        <f t="shared" si="3"/>
        <v>2044</v>
      </c>
      <c r="AL10" s="149">
        <f t="shared" si="3"/>
        <v>2045</v>
      </c>
      <c r="AM10" s="149">
        <f t="shared" si="3"/>
        <v>2046</v>
      </c>
      <c r="AN10" s="149">
        <f t="shared" si="3"/>
        <v>2047</v>
      </c>
      <c r="AO10" s="149">
        <f t="shared" ref="AO10:BG10" si="4">AN10+1</f>
        <v>2048</v>
      </c>
      <c r="AP10" s="149">
        <f t="shared" si="4"/>
        <v>2049</v>
      </c>
      <c r="AQ10" s="149">
        <f t="shared" si="4"/>
        <v>2050</v>
      </c>
      <c r="AR10" s="149">
        <f t="shared" si="4"/>
        <v>2051</v>
      </c>
      <c r="AS10" s="149">
        <f t="shared" si="4"/>
        <v>2052</v>
      </c>
      <c r="AT10" s="149">
        <f t="shared" si="4"/>
        <v>2053</v>
      </c>
      <c r="AU10" s="149">
        <f t="shared" si="4"/>
        <v>2054</v>
      </c>
      <c r="AV10" s="149">
        <f t="shared" si="4"/>
        <v>2055</v>
      </c>
      <c r="AW10" s="149">
        <f t="shared" si="4"/>
        <v>2056</v>
      </c>
      <c r="AX10" s="149">
        <f t="shared" si="4"/>
        <v>2057</v>
      </c>
      <c r="AY10" s="149">
        <f t="shared" si="4"/>
        <v>2058</v>
      </c>
      <c r="AZ10" s="149">
        <f t="shared" si="4"/>
        <v>2059</v>
      </c>
      <c r="BA10" s="149">
        <f t="shared" si="4"/>
        <v>2060</v>
      </c>
      <c r="BB10" s="149">
        <f t="shared" si="4"/>
        <v>2061</v>
      </c>
      <c r="BC10" s="149">
        <f t="shared" si="4"/>
        <v>2062</v>
      </c>
      <c r="BD10" s="149">
        <f t="shared" si="4"/>
        <v>2063</v>
      </c>
      <c r="BE10" s="149">
        <f t="shared" si="4"/>
        <v>2064</v>
      </c>
      <c r="BF10" s="149">
        <f t="shared" si="4"/>
        <v>2065</v>
      </c>
      <c r="BG10" s="149">
        <f t="shared" si="4"/>
        <v>2066</v>
      </c>
      <c r="BH10" s="5"/>
    </row>
    <row r="11" spans="1:60" s="21" customFormat="1" outlineLevel="1">
      <c r="A11" s="18"/>
      <c r="B11" s="18"/>
      <c r="C11" s="42" t="s">
        <v>53</v>
      </c>
      <c r="D11" s="19"/>
      <c r="E11" s="20"/>
      <c r="F11" s="20"/>
      <c r="G11" s="20"/>
      <c r="H11" s="66">
        <f>Base_Year_Start_Date</f>
        <v>41821</v>
      </c>
      <c r="I11" s="70">
        <f t="shared" ref="I11:AN11" si="5">H12+1</f>
        <v>42186</v>
      </c>
      <c r="J11" s="70">
        <f t="shared" si="5"/>
        <v>42552</v>
      </c>
      <c r="K11" s="70">
        <f t="shared" si="5"/>
        <v>42917</v>
      </c>
      <c r="L11" s="70">
        <f t="shared" si="5"/>
        <v>43282</v>
      </c>
      <c r="M11" s="70">
        <f t="shared" si="5"/>
        <v>43647</v>
      </c>
      <c r="N11" s="70">
        <f t="shared" si="5"/>
        <v>44013</v>
      </c>
      <c r="O11" s="70">
        <f t="shared" si="5"/>
        <v>44378</v>
      </c>
      <c r="P11" s="70">
        <f t="shared" si="5"/>
        <v>44743</v>
      </c>
      <c r="Q11" s="70">
        <f t="shared" si="5"/>
        <v>45108</v>
      </c>
      <c r="R11" s="70">
        <f t="shared" si="5"/>
        <v>45474</v>
      </c>
      <c r="S11" s="70">
        <f t="shared" si="5"/>
        <v>45839</v>
      </c>
      <c r="T11" s="70">
        <f t="shared" si="5"/>
        <v>46204</v>
      </c>
      <c r="U11" s="70">
        <f t="shared" si="5"/>
        <v>46569</v>
      </c>
      <c r="V11" s="70">
        <f t="shared" si="5"/>
        <v>46935</v>
      </c>
      <c r="W11" s="70">
        <f t="shared" si="5"/>
        <v>47300</v>
      </c>
      <c r="X11" s="70">
        <f t="shared" si="5"/>
        <v>47665</v>
      </c>
      <c r="Y11" s="70">
        <f t="shared" si="5"/>
        <v>48030</v>
      </c>
      <c r="Z11" s="70">
        <f t="shared" si="5"/>
        <v>48396</v>
      </c>
      <c r="AA11" s="70">
        <f t="shared" si="5"/>
        <v>48761</v>
      </c>
      <c r="AB11" s="70">
        <f t="shared" si="5"/>
        <v>49126</v>
      </c>
      <c r="AC11" s="70">
        <f t="shared" si="5"/>
        <v>49491</v>
      </c>
      <c r="AD11" s="70">
        <f t="shared" si="5"/>
        <v>49857</v>
      </c>
      <c r="AE11" s="70">
        <f t="shared" si="5"/>
        <v>50222</v>
      </c>
      <c r="AF11" s="70">
        <f t="shared" si="5"/>
        <v>50587</v>
      </c>
      <c r="AG11" s="70">
        <f t="shared" si="5"/>
        <v>50952</v>
      </c>
      <c r="AH11" s="70">
        <f t="shared" si="5"/>
        <v>51318</v>
      </c>
      <c r="AI11" s="70">
        <f t="shared" si="5"/>
        <v>51683</v>
      </c>
      <c r="AJ11" s="70">
        <f t="shared" si="5"/>
        <v>52048</v>
      </c>
      <c r="AK11" s="70">
        <f t="shared" si="5"/>
        <v>52413</v>
      </c>
      <c r="AL11" s="70">
        <f t="shared" si="5"/>
        <v>52779</v>
      </c>
      <c r="AM11" s="70">
        <f t="shared" si="5"/>
        <v>53144</v>
      </c>
      <c r="AN11" s="70">
        <f t="shared" si="5"/>
        <v>53509</v>
      </c>
      <c r="AO11" s="70">
        <f t="shared" ref="AO11:BG11" si="6">AN12+1</f>
        <v>53874</v>
      </c>
      <c r="AP11" s="70">
        <f t="shared" si="6"/>
        <v>54240</v>
      </c>
      <c r="AQ11" s="70">
        <f t="shared" si="6"/>
        <v>54605</v>
      </c>
      <c r="AR11" s="70">
        <f t="shared" si="6"/>
        <v>54970</v>
      </c>
      <c r="AS11" s="70">
        <f t="shared" si="6"/>
        <v>55335</v>
      </c>
      <c r="AT11" s="70">
        <f t="shared" si="6"/>
        <v>55701</v>
      </c>
      <c r="AU11" s="70">
        <f t="shared" si="6"/>
        <v>56066</v>
      </c>
      <c r="AV11" s="70">
        <f t="shared" si="6"/>
        <v>56431</v>
      </c>
      <c r="AW11" s="70">
        <f t="shared" si="6"/>
        <v>56796</v>
      </c>
      <c r="AX11" s="70">
        <f t="shared" si="6"/>
        <v>57162</v>
      </c>
      <c r="AY11" s="70">
        <f t="shared" si="6"/>
        <v>57527</v>
      </c>
      <c r="AZ11" s="70">
        <f t="shared" si="6"/>
        <v>57892</v>
      </c>
      <c r="BA11" s="70">
        <f t="shared" si="6"/>
        <v>58257</v>
      </c>
      <c r="BB11" s="70">
        <f t="shared" si="6"/>
        <v>58623</v>
      </c>
      <c r="BC11" s="70">
        <f t="shared" si="6"/>
        <v>58988</v>
      </c>
      <c r="BD11" s="70">
        <f t="shared" si="6"/>
        <v>59353</v>
      </c>
      <c r="BE11" s="70">
        <f t="shared" si="6"/>
        <v>59718</v>
      </c>
      <c r="BF11" s="70">
        <f t="shared" si="6"/>
        <v>60084</v>
      </c>
      <c r="BG11" s="70">
        <f t="shared" si="6"/>
        <v>60449</v>
      </c>
      <c r="BH11" s="5"/>
    </row>
    <row r="12" spans="1:60" s="21" customFormat="1" outlineLevel="1">
      <c r="A12" s="18"/>
      <c r="B12" s="18"/>
      <c r="C12" s="42" t="s">
        <v>55</v>
      </c>
      <c r="D12" s="22"/>
      <c r="E12" s="23"/>
      <c r="F12" s="23"/>
      <c r="G12" s="23"/>
      <c r="H12" s="66">
        <f>Base_Year_End_Date</f>
        <v>42185</v>
      </c>
      <c r="I12" s="70">
        <f t="shared" ref="I12:AN12" si="7">EOMONTH(H12,12)</f>
        <v>42551</v>
      </c>
      <c r="J12" s="70">
        <f t="shared" si="7"/>
        <v>42916</v>
      </c>
      <c r="K12" s="70">
        <f t="shared" si="7"/>
        <v>43281</v>
      </c>
      <c r="L12" s="70">
        <f t="shared" si="7"/>
        <v>43646</v>
      </c>
      <c r="M12" s="70">
        <f t="shared" si="7"/>
        <v>44012</v>
      </c>
      <c r="N12" s="70">
        <f t="shared" si="7"/>
        <v>44377</v>
      </c>
      <c r="O12" s="70">
        <f t="shared" si="7"/>
        <v>44742</v>
      </c>
      <c r="P12" s="70">
        <f t="shared" si="7"/>
        <v>45107</v>
      </c>
      <c r="Q12" s="70">
        <f t="shared" si="7"/>
        <v>45473</v>
      </c>
      <c r="R12" s="70">
        <f t="shared" si="7"/>
        <v>45838</v>
      </c>
      <c r="S12" s="70">
        <f t="shared" si="7"/>
        <v>46203</v>
      </c>
      <c r="T12" s="70">
        <f t="shared" si="7"/>
        <v>46568</v>
      </c>
      <c r="U12" s="70">
        <f t="shared" si="7"/>
        <v>46934</v>
      </c>
      <c r="V12" s="70">
        <f t="shared" si="7"/>
        <v>47299</v>
      </c>
      <c r="W12" s="70">
        <f t="shared" si="7"/>
        <v>47664</v>
      </c>
      <c r="X12" s="70">
        <f t="shared" si="7"/>
        <v>48029</v>
      </c>
      <c r="Y12" s="70">
        <f t="shared" si="7"/>
        <v>48395</v>
      </c>
      <c r="Z12" s="70">
        <f t="shared" si="7"/>
        <v>48760</v>
      </c>
      <c r="AA12" s="70">
        <f t="shared" si="7"/>
        <v>49125</v>
      </c>
      <c r="AB12" s="70">
        <f t="shared" si="7"/>
        <v>49490</v>
      </c>
      <c r="AC12" s="70">
        <f t="shared" si="7"/>
        <v>49856</v>
      </c>
      <c r="AD12" s="70">
        <f t="shared" si="7"/>
        <v>50221</v>
      </c>
      <c r="AE12" s="70">
        <f t="shared" si="7"/>
        <v>50586</v>
      </c>
      <c r="AF12" s="70">
        <f t="shared" si="7"/>
        <v>50951</v>
      </c>
      <c r="AG12" s="70">
        <f t="shared" si="7"/>
        <v>51317</v>
      </c>
      <c r="AH12" s="70">
        <f t="shared" si="7"/>
        <v>51682</v>
      </c>
      <c r="AI12" s="70">
        <f t="shared" si="7"/>
        <v>52047</v>
      </c>
      <c r="AJ12" s="70">
        <f t="shared" si="7"/>
        <v>52412</v>
      </c>
      <c r="AK12" s="70">
        <f t="shared" si="7"/>
        <v>52778</v>
      </c>
      <c r="AL12" s="70">
        <f t="shared" si="7"/>
        <v>53143</v>
      </c>
      <c r="AM12" s="70">
        <f t="shared" si="7"/>
        <v>53508</v>
      </c>
      <c r="AN12" s="70">
        <f t="shared" si="7"/>
        <v>53873</v>
      </c>
      <c r="AO12" s="70">
        <f t="shared" ref="AO12:BG12" si="8">EOMONTH(AN12,12)</f>
        <v>54239</v>
      </c>
      <c r="AP12" s="70">
        <f t="shared" si="8"/>
        <v>54604</v>
      </c>
      <c r="AQ12" s="70">
        <f t="shared" si="8"/>
        <v>54969</v>
      </c>
      <c r="AR12" s="70">
        <f t="shared" si="8"/>
        <v>55334</v>
      </c>
      <c r="AS12" s="70">
        <f t="shared" si="8"/>
        <v>55700</v>
      </c>
      <c r="AT12" s="70">
        <f t="shared" si="8"/>
        <v>56065</v>
      </c>
      <c r="AU12" s="70">
        <f t="shared" si="8"/>
        <v>56430</v>
      </c>
      <c r="AV12" s="70">
        <f t="shared" si="8"/>
        <v>56795</v>
      </c>
      <c r="AW12" s="70">
        <f t="shared" si="8"/>
        <v>57161</v>
      </c>
      <c r="AX12" s="70">
        <f t="shared" si="8"/>
        <v>57526</v>
      </c>
      <c r="AY12" s="70">
        <f t="shared" si="8"/>
        <v>57891</v>
      </c>
      <c r="AZ12" s="70">
        <f t="shared" si="8"/>
        <v>58256</v>
      </c>
      <c r="BA12" s="70">
        <f t="shared" si="8"/>
        <v>58622</v>
      </c>
      <c r="BB12" s="70">
        <f t="shared" si="8"/>
        <v>58987</v>
      </c>
      <c r="BC12" s="70">
        <f t="shared" si="8"/>
        <v>59352</v>
      </c>
      <c r="BD12" s="70">
        <f t="shared" si="8"/>
        <v>59717</v>
      </c>
      <c r="BE12" s="70">
        <f t="shared" si="8"/>
        <v>60083</v>
      </c>
      <c r="BF12" s="70">
        <f t="shared" si="8"/>
        <v>60448</v>
      </c>
      <c r="BG12" s="70">
        <f t="shared" si="8"/>
        <v>60813</v>
      </c>
      <c r="BH12" s="5"/>
    </row>
    <row r="13" spans="1:60" outlineLevel="1">
      <c r="A13" s="6"/>
      <c r="B13" s="6"/>
      <c r="C13" s="42" t="s">
        <v>75</v>
      </c>
      <c r="H13" s="67">
        <f>IF(H$10&lt;Port_Lease_First_Year,0,IF(H$10=Port_Lease_First_Year,1,IF(H$10&lt;Port_Lease_First_Year+Port_Lease_Term,E$13+1,0)))</f>
        <v>0</v>
      </c>
      <c r="I13" s="67">
        <f t="shared" ref="I13:R13" si="9">IF(I$10&lt;Port_Lease_First_Year,0,IF(I$10=Port_Lease_First_Year,1,IF(I$10&lt;Port_Lease_First_Year+Port_Lease_Term,H$13+1,0)))</f>
        <v>0</v>
      </c>
      <c r="J13" s="67">
        <f t="shared" si="9"/>
        <v>1</v>
      </c>
      <c r="K13" s="67">
        <f t="shared" si="9"/>
        <v>2</v>
      </c>
      <c r="L13" s="67">
        <f t="shared" si="9"/>
        <v>3</v>
      </c>
      <c r="M13" s="67">
        <f t="shared" si="9"/>
        <v>4</v>
      </c>
      <c r="N13" s="67">
        <f t="shared" si="9"/>
        <v>5</v>
      </c>
      <c r="O13" s="67">
        <f t="shared" si="9"/>
        <v>6</v>
      </c>
      <c r="P13" s="67">
        <f t="shared" si="9"/>
        <v>7</v>
      </c>
      <c r="Q13" s="67">
        <f t="shared" si="9"/>
        <v>8</v>
      </c>
      <c r="R13" s="67">
        <f t="shared" si="9"/>
        <v>9</v>
      </c>
      <c r="S13" s="67">
        <f t="shared" ref="S13" si="10">IF(S$10&lt;Port_Lease_First_Year,0,IF(S$10=Port_Lease_First_Year,1,IF(S$10&lt;Port_Lease_First_Year+Port_Lease_Term,R$13+1,0)))</f>
        <v>10</v>
      </c>
      <c r="T13" s="67">
        <f t="shared" ref="T13" si="11">IF(T$10&lt;Port_Lease_First_Year,0,IF(T$10=Port_Lease_First_Year,1,IF(T$10&lt;Port_Lease_First_Year+Port_Lease_Term,S$13+1,0)))</f>
        <v>11</v>
      </c>
      <c r="U13" s="67">
        <f t="shared" ref="U13" si="12">IF(U$10&lt;Port_Lease_First_Year,0,IF(U$10=Port_Lease_First_Year,1,IF(U$10&lt;Port_Lease_First_Year+Port_Lease_Term,T$13+1,0)))</f>
        <v>12</v>
      </c>
      <c r="V13" s="67">
        <f t="shared" ref="V13" si="13">IF(V$10&lt;Port_Lease_First_Year,0,IF(V$10=Port_Lease_First_Year,1,IF(V$10&lt;Port_Lease_First_Year+Port_Lease_Term,U$13+1,0)))</f>
        <v>13</v>
      </c>
      <c r="W13" s="67">
        <f t="shared" ref="W13" si="14">IF(W$10&lt;Port_Lease_First_Year,0,IF(W$10=Port_Lease_First_Year,1,IF(W$10&lt;Port_Lease_First_Year+Port_Lease_Term,V$13+1,0)))</f>
        <v>14</v>
      </c>
      <c r="X13" s="67">
        <f t="shared" ref="X13" si="15">IF(X$10&lt;Port_Lease_First_Year,0,IF(X$10=Port_Lease_First_Year,1,IF(X$10&lt;Port_Lease_First_Year+Port_Lease_Term,W$13+1,0)))</f>
        <v>15</v>
      </c>
      <c r="Y13" s="67">
        <f t="shared" ref="Y13" si="16">IF(Y$10&lt;Port_Lease_First_Year,0,IF(Y$10=Port_Lease_First_Year,1,IF(Y$10&lt;Port_Lease_First_Year+Port_Lease_Term,X$13+1,0)))</f>
        <v>16</v>
      </c>
      <c r="Z13" s="67">
        <f t="shared" ref="Z13" si="17">IF(Z$10&lt;Port_Lease_First_Year,0,IF(Z$10=Port_Lease_First_Year,1,IF(Z$10&lt;Port_Lease_First_Year+Port_Lease_Term,Y$13+1,0)))</f>
        <v>17</v>
      </c>
      <c r="AA13" s="67">
        <f t="shared" ref="AA13" si="18">IF(AA$10&lt;Port_Lease_First_Year,0,IF(AA$10=Port_Lease_First_Year,1,IF(AA$10&lt;Port_Lease_First_Year+Port_Lease_Term,Z$13+1,0)))</f>
        <v>18</v>
      </c>
      <c r="AB13" s="67">
        <f t="shared" ref="AB13" si="19">IF(AB$10&lt;Port_Lease_First_Year,0,IF(AB$10=Port_Lease_First_Year,1,IF(AB$10&lt;Port_Lease_First_Year+Port_Lease_Term,AA$13+1,0)))</f>
        <v>19</v>
      </c>
      <c r="AC13" s="67">
        <f t="shared" ref="AC13" si="20">IF(AC$10&lt;Port_Lease_First_Year,0,IF(AC$10=Port_Lease_First_Year,1,IF(AC$10&lt;Port_Lease_First_Year+Port_Lease_Term,AB$13+1,0)))</f>
        <v>20</v>
      </c>
      <c r="AD13" s="67">
        <f t="shared" ref="AD13" si="21">IF(AD$10&lt;Port_Lease_First_Year,0,IF(AD$10=Port_Lease_First_Year,1,IF(AD$10&lt;Port_Lease_First_Year+Port_Lease_Term,AC$13+1,0)))</f>
        <v>21</v>
      </c>
      <c r="AE13" s="67">
        <f t="shared" ref="AE13" si="22">IF(AE$10&lt;Port_Lease_First_Year,0,IF(AE$10=Port_Lease_First_Year,1,IF(AE$10&lt;Port_Lease_First_Year+Port_Lease_Term,AD$13+1,0)))</f>
        <v>22</v>
      </c>
      <c r="AF13" s="67">
        <f t="shared" ref="AF13" si="23">IF(AF$10&lt;Port_Lease_First_Year,0,IF(AF$10=Port_Lease_First_Year,1,IF(AF$10&lt;Port_Lease_First_Year+Port_Lease_Term,AE$13+1,0)))</f>
        <v>23</v>
      </c>
      <c r="AG13" s="67">
        <f t="shared" ref="AG13" si="24">IF(AG$10&lt;Port_Lease_First_Year,0,IF(AG$10=Port_Lease_First_Year,1,IF(AG$10&lt;Port_Lease_First_Year+Port_Lease_Term,AF$13+1,0)))</f>
        <v>24</v>
      </c>
      <c r="AH13" s="67">
        <f t="shared" ref="AH13" si="25">IF(AH$10&lt;Port_Lease_First_Year,0,IF(AH$10=Port_Lease_First_Year,1,IF(AH$10&lt;Port_Lease_First_Year+Port_Lease_Term,AG$13+1,0)))</f>
        <v>25</v>
      </c>
      <c r="AI13" s="67">
        <f t="shared" ref="AI13" si="26">IF(AI$10&lt;Port_Lease_First_Year,0,IF(AI$10=Port_Lease_First_Year,1,IF(AI$10&lt;Port_Lease_First_Year+Port_Lease_Term,AH$13+1,0)))</f>
        <v>26</v>
      </c>
      <c r="AJ13" s="67">
        <f t="shared" ref="AJ13" si="27">IF(AJ$10&lt;Port_Lease_First_Year,0,IF(AJ$10=Port_Lease_First_Year,1,IF(AJ$10&lt;Port_Lease_First_Year+Port_Lease_Term,AI$13+1,0)))</f>
        <v>27</v>
      </c>
      <c r="AK13" s="67">
        <f t="shared" ref="AK13" si="28">IF(AK$10&lt;Port_Lease_First_Year,0,IF(AK$10=Port_Lease_First_Year,1,IF(AK$10&lt;Port_Lease_First_Year+Port_Lease_Term,AJ$13+1,0)))</f>
        <v>28</v>
      </c>
      <c r="AL13" s="67">
        <f t="shared" ref="AL13" si="29">IF(AL$10&lt;Port_Lease_First_Year,0,IF(AL$10=Port_Lease_First_Year,1,IF(AL$10&lt;Port_Lease_First_Year+Port_Lease_Term,AK$13+1,0)))</f>
        <v>29</v>
      </c>
      <c r="AM13" s="67">
        <f t="shared" ref="AM13" si="30">IF(AM$10&lt;Port_Lease_First_Year,0,IF(AM$10=Port_Lease_First_Year,1,IF(AM$10&lt;Port_Lease_First_Year+Port_Lease_Term,AL$13+1,0)))</f>
        <v>30</v>
      </c>
      <c r="AN13" s="67">
        <f t="shared" ref="AN13" si="31">IF(AN$10&lt;Port_Lease_First_Year,0,IF(AN$10=Port_Lease_First_Year,1,IF(AN$10&lt;Port_Lease_First_Year+Port_Lease_Term,AM$13+1,0)))</f>
        <v>31</v>
      </c>
      <c r="AO13" s="67">
        <f t="shared" ref="AO13" si="32">IF(AO$10&lt;Port_Lease_First_Year,0,IF(AO$10=Port_Lease_First_Year,1,IF(AO$10&lt;Port_Lease_First_Year+Port_Lease_Term,AN$13+1,0)))</f>
        <v>32</v>
      </c>
      <c r="AP13" s="67">
        <f t="shared" ref="AP13" si="33">IF(AP$10&lt;Port_Lease_First_Year,0,IF(AP$10=Port_Lease_First_Year,1,IF(AP$10&lt;Port_Lease_First_Year+Port_Lease_Term,AO$13+1,0)))</f>
        <v>33</v>
      </c>
      <c r="AQ13" s="67">
        <f t="shared" ref="AQ13" si="34">IF(AQ$10&lt;Port_Lease_First_Year,0,IF(AQ$10=Port_Lease_First_Year,1,IF(AQ$10&lt;Port_Lease_First_Year+Port_Lease_Term,AP$13+1,0)))</f>
        <v>34</v>
      </c>
      <c r="AR13" s="67">
        <f t="shared" ref="AR13" si="35">IF(AR$10&lt;Port_Lease_First_Year,0,IF(AR$10=Port_Lease_First_Year,1,IF(AR$10&lt;Port_Lease_First_Year+Port_Lease_Term,AQ$13+1,0)))</f>
        <v>35</v>
      </c>
      <c r="AS13" s="67">
        <f t="shared" ref="AS13" si="36">IF(AS$10&lt;Port_Lease_First_Year,0,IF(AS$10=Port_Lease_First_Year,1,IF(AS$10&lt;Port_Lease_First_Year+Port_Lease_Term,AR$13+1,0)))</f>
        <v>36</v>
      </c>
      <c r="AT13" s="67">
        <f t="shared" ref="AT13" si="37">IF(AT$10&lt;Port_Lease_First_Year,0,IF(AT$10=Port_Lease_First_Year,1,IF(AT$10&lt;Port_Lease_First_Year+Port_Lease_Term,AS$13+1,0)))</f>
        <v>37</v>
      </c>
      <c r="AU13" s="67">
        <f t="shared" ref="AU13" si="38">IF(AU$10&lt;Port_Lease_First_Year,0,IF(AU$10=Port_Lease_First_Year,1,IF(AU$10&lt;Port_Lease_First_Year+Port_Lease_Term,AT$13+1,0)))</f>
        <v>38</v>
      </c>
      <c r="AV13" s="67">
        <f t="shared" ref="AV13" si="39">IF(AV$10&lt;Port_Lease_First_Year,0,IF(AV$10=Port_Lease_First_Year,1,IF(AV$10&lt;Port_Lease_First_Year+Port_Lease_Term,AU$13+1,0)))</f>
        <v>39</v>
      </c>
      <c r="AW13" s="67">
        <f t="shared" ref="AW13" si="40">IF(AW$10&lt;Port_Lease_First_Year,0,IF(AW$10=Port_Lease_First_Year,1,IF(AW$10&lt;Port_Lease_First_Year+Port_Lease_Term,AV$13+1,0)))</f>
        <v>40</v>
      </c>
      <c r="AX13" s="67">
        <f t="shared" ref="AX13" si="41">IF(AX$10&lt;Port_Lease_First_Year,0,IF(AX$10=Port_Lease_First_Year,1,IF(AX$10&lt;Port_Lease_First_Year+Port_Lease_Term,AW$13+1,0)))</f>
        <v>41</v>
      </c>
      <c r="AY13" s="67">
        <f t="shared" ref="AY13" si="42">IF(AY$10&lt;Port_Lease_First_Year,0,IF(AY$10=Port_Lease_First_Year,1,IF(AY$10&lt;Port_Lease_First_Year+Port_Lease_Term,AX$13+1,0)))</f>
        <v>42</v>
      </c>
      <c r="AZ13" s="67">
        <f t="shared" ref="AZ13" si="43">IF(AZ$10&lt;Port_Lease_First_Year,0,IF(AZ$10=Port_Lease_First_Year,1,IF(AZ$10&lt;Port_Lease_First_Year+Port_Lease_Term,AY$13+1,0)))</f>
        <v>43</v>
      </c>
      <c r="BA13" s="67">
        <f t="shared" ref="BA13" si="44">IF(BA$10&lt;Port_Lease_First_Year,0,IF(BA$10=Port_Lease_First_Year,1,IF(BA$10&lt;Port_Lease_First_Year+Port_Lease_Term,AZ$13+1,0)))</f>
        <v>44</v>
      </c>
      <c r="BB13" s="67">
        <f t="shared" ref="BB13" si="45">IF(BB$10&lt;Port_Lease_First_Year,0,IF(BB$10=Port_Lease_First_Year,1,IF(BB$10&lt;Port_Lease_First_Year+Port_Lease_Term,BA$13+1,0)))</f>
        <v>45</v>
      </c>
      <c r="BC13" s="67">
        <f t="shared" ref="BC13" si="46">IF(BC$10&lt;Port_Lease_First_Year,0,IF(BC$10=Port_Lease_First_Year,1,IF(BC$10&lt;Port_Lease_First_Year+Port_Lease_Term,BB$13+1,0)))</f>
        <v>46</v>
      </c>
      <c r="BD13" s="67">
        <f t="shared" ref="BD13" si="47">IF(BD$10&lt;Port_Lease_First_Year,0,IF(BD$10=Port_Lease_First_Year,1,IF(BD$10&lt;Port_Lease_First_Year+Port_Lease_Term,BC$13+1,0)))</f>
        <v>47</v>
      </c>
      <c r="BE13" s="67">
        <f t="shared" ref="BE13" si="48">IF(BE$10&lt;Port_Lease_First_Year,0,IF(BE$10=Port_Lease_First_Year,1,IF(BE$10&lt;Port_Lease_First_Year+Port_Lease_Term,BD$13+1,0)))</f>
        <v>48</v>
      </c>
      <c r="BF13" s="67">
        <f t="shared" ref="BF13" si="49">IF(BF$10&lt;Port_Lease_First_Year,0,IF(BF$10=Port_Lease_First_Year,1,IF(BF$10&lt;Port_Lease_First_Year+Port_Lease_Term,BE$13+1,0)))</f>
        <v>49</v>
      </c>
      <c r="BG13" s="67">
        <f t="shared" ref="BG13" si="50">IF(BG$10&lt;Port_Lease_First_Year,0,IF(BG$10=Port_Lease_First_Year,1,IF(BG$10&lt;Port_Lease_First_Year+Port_Lease_Term,BF$13+1,0)))</f>
        <v>50</v>
      </c>
    </row>
    <row r="14" spans="1:60" outlineLevel="1">
      <c r="A14" s="6"/>
      <c r="B14" s="6"/>
      <c r="C14" s="42" t="s">
        <v>76</v>
      </c>
      <c r="H14" s="67">
        <f t="shared" ref="H14:BG14" si="51">IF(OR(H$10&lt;TAL_Period_First_Year,H$10&gt;TAL_Period_Last_Year),0,1)</f>
        <v>0</v>
      </c>
      <c r="I14" s="67">
        <f t="shared" si="51"/>
        <v>0</v>
      </c>
      <c r="J14" s="67">
        <f t="shared" si="51"/>
        <v>1</v>
      </c>
      <c r="K14" s="67">
        <f t="shared" si="51"/>
        <v>1</v>
      </c>
      <c r="L14" s="67">
        <f t="shared" si="51"/>
        <v>1</v>
      </c>
      <c r="M14" s="67">
        <f t="shared" si="51"/>
        <v>1</v>
      </c>
      <c r="N14" s="67">
        <f t="shared" si="51"/>
        <v>1</v>
      </c>
      <c r="O14" s="67">
        <f t="shared" si="51"/>
        <v>1</v>
      </c>
      <c r="P14" s="67">
        <f t="shared" si="51"/>
        <v>1</v>
      </c>
      <c r="Q14" s="67">
        <f t="shared" si="51"/>
        <v>1</v>
      </c>
      <c r="R14" s="67">
        <f t="shared" si="51"/>
        <v>1</v>
      </c>
      <c r="S14" s="67">
        <f t="shared" si="51"/>
        <v>1</v>
      </c>
      <c r="T14" s="67">
        <f t="shared" si="51"/>
        <v>1</v>
      </c>
      <c r="U14" s="67">
        <f t="shared" si="51"/>
        <v>1</v>
      </c>
      <c r="V14" s="67">
        <f t="shared" si="51"/>
        <v>1</v>
      </c>
      <c r="W14" s="67">
        <f t="shared" si="51"/>
        <v>1</v>
      </c>
      <c r="X14" s="67">
        <f t="shared" si="51"/>
        <v>1</v>
      </c>
      <c r="Y14" s="67">
        <f t="shared" si="51"/>
        <v>1</v>
      </c>
      <c r="Z14" s="67">
        <f t="shared" si="51"/>
        <v>1</v>
      </c>
      <c r="AA14" s="67">
        <f t="shared" si="51"/>
        <v>1</v>
      </c>
      <c r="AB14" s="67">
        <f t="shared" si="51"/>
        <v>1</v>
      </c>
      <c r="AC14" s="67">
        <f t="shared" si="51"/>
        <v>1</v>
      </c>
      <c r="AD14" s="67">
        <f t="shared" si="51"/>
        <v>1</v>
      </c>
      <c r="AE14" s="67">
        <f t="shared" si="51"/>
        <v>0</v>
      </c>
      <c r="AF14" s="67">
        <f t="shared" si="51"/>
        <v>0</v>
      </c>
      <c r="AG14" s="67">
        <f t="shared" si="51"/>
        <v>0</v>
      </c>
      <c r="AH14" s="67">
        <f t="shared" si="51"/>
        <v>0</v>
      </c>
      <c r="AI14" s="67">
        <f t="shared" si="51"/>
        <v>0</v>
      </c>
      <c r="AJ14" s="67">
        <f t="shared" si="51"/>
        <v>0</v>
      </c>
      <c r="AK14" s="67">
        <f t="shared" si="51"/>
        <v>0</v>
      </c>
      <c r="AL14" s="67">
        <f t="shared" si="51"/>
        <v>0</v>
      </c>
      <c r="AM14" s="67">
        <f t="shared" si="51"/>
        <v>0</v>
      </c>
      <c r="AN14" s="67">
        <f t="shared" si="51"/>
        <v>0</v>
      </c>
      <c r="AO14" s="67">
        <f t="shared" si="51"/>
        <v>0</v>
      </c>
      <c r="AP14" s="67">
        <f t="shared" si="51"/>
        <v>0</v>
      </c>
      <c r="AQ14" s="67">
        <f t="shared" si="51"/>
        <v>0</v>
      </c>
      <c r="AR14" s="67">
        <f t="shared" si="51"/>
        <v>0</v>
      </c>
      <c r="AS14" s="67">
        <f t="shared" si="51"/>
        <v>0</v>
      </c>
      <c r="AT14" s="67">
        <f t="shared" si="51"/>
        <v>0</v>
      </c>
      <c r="AU14" s="67">
        <f t="shared" si="51"/>
        <v>0</v>
      </c>
      <c r="AV14" s="67">
        <f t="shared" si="51"/>
        <v>0</v>
      </c>
      <c r="AW14" s="67">
        <f t="shared" si="51"/>
        <v>0</v>
      </c>
      <c r="AX14" s="67">
        <f t="shared" si="51"/>
        <v>0</v>
      </c>
      <c r="AY14" s="67">
        <f t="shared" si="51"/>
        <v>0</v>
      </c>
      <c r="AZ14" s="67">
        <f t="shared" si="51"/>
        <v>0</v>
      </c>
      <c r="BA14" s="67">
        <f t="shared" si="51"/>
        <v>0</v>
      </c>
      <c r="BB14" s="67">
        <f t="shared" si="51"/>
        <v>0</v>
      </c>
      <c r="BC14" s="67">
        <f t="shared" si="51"/>
        <v>0</v>
      </c>
      <c r="BD14" s="67">
        <f t="shared" si="51"/>
        <v>0</v>
      </c>
      <c r="BE14" s="67">
        <f t="shared" si="51"/>
        <v>0</v>
      </c>
      <c r="BF14" s="67">
        <f t="shared" si="51"/>
        <v>0</v>
      </c>
      <c r="BG14" s="67">
        <f t="shared" si="51"/>
        <v>0</v>
      </c>
    </row>
    <row r="15" spans="1:60" outlineLevel="1">
      <c r="C15" s="42" t="s">
        <v>77</v>
      </c>
      <c r="H15" s="67">
        <f t="shared" ref="H15:BG15" si="52">IF(OR(H$10&lt;Regulatory_Period_First_Year,H$10&gt;Regulatory_Period_Last_Year),0,1)</f>
        <v>0</v>
      </c>
      <c r="I15" s="67">
        <f t="shared" si="52"/>
        <v>0</v>
      </c>
      <c r="J15" s="67">
        <f t="shared" si="52"/>
        <v>0</v>
      </c>
      <c r="K15" s="67">
        <f t="shared" si="52"/>
        <v>0</v>
      </c>
      <c r="L15" s="67">
        <f t="shared" si="52"/>
        <v>0</v>
      </c>
      <c r="M15" s="67">
        <f t="shared" si="52"/>
        <v>0</v>
      </c>
      <c r="N15" s="67">
        <f t="shared" si="52"/>
        <v>0</v>
      </c>
      <c r="O15" s="67">
        <f t="shared" si="52"/>
        <v>0</v>
      </c>
      <c r="P15" s="67">
        <f t="shared" si="52"/>
        <v>0</v>
      </c>
      <c r="Q15" s="67">
        <f t="shared" si="52"/>
        <v>1</v>
      </c>
      <c r="R15" s="67">
        <f t="shared" si="52"/>
        <v>1</v>
      </c>
      <c r="S15" s="67">
        <f t="shared" si="52"/>
        <v>1</v>
      </c>
      <c r="T15" s="67">
        <f t="shared" si="52"/>
        <v>1</v>
      </c>
      <c r="U15" s="67">
        <f t="shared" si="52"/>
        <v>1</v>
      </c>
      <c r="V15" s="67">
        <f t="shared" si="52"/>
        <v>0</v>
      </c>
      <c r="W15" s="67">
        <f t="shared" si="52"/>
        <v>0</v>
      </c>
      <c r="X15" s="67">
        <f t="shared" si="52"/>
        <v>0</v>
      </c>
      <c r="Y15" s="67">
        <f t="shared" si="52"/>
        <v>0</v>
      </c>
      <c r="Z15" s="67">
        <f t="shared" si="52"/>
        <v>0</v>
      </c>
      <c r="AA15" s="67">
        <f t="shared" si="52"/>
        <v>0</v>
      </c>
      <c r="AB15" s="67">
        <f t="shared" si="52"/>
        <v>0</v>
      </c>
      <c r="AC15" s="67">
        <f t="shared" si="52"/>
        <v>0</v>
      </c>
      <c r="AD15" s="67">
        <f t="shared" si="52"/>
        <v>0</v>
      </c>
      <c r="AE15" s="67">
        <f t="shared" si="52"/>
        <v>0</v>
      </c>
      <c r="AF15" s="67">
        <f t="shared" si="52"/>
        <v>0</v>
      </c>
      <c r="AG15" s="67">
        <f t="shared" si="52"/>
        <v>0</v>
      </c>
      <c r="AH15" s="67">
        <f t="shared" si="52"/>
        <v>0</v>
      </c>
      <c r="AI15" s="67">
        <f t="shared" si="52"/>
        <v>0</v>
      </c>
      <c r="AJ15" s="67">
        <f t="shared" si="52"/>
        <v>0</v>
      </c>
      <c r="AK15" s="67">
        <f t="shared" si="52"/>
        <v>0</v>
      </c>
      <c r="AL15" s="67">
        <f t="shared" si="52"/>
        <v>0</v>
      </c>
      <c r="AM15" s="67">
        <f t="shared" si="52"/>
        <v>0</v>
      </c>
      <c r="AN15" s="67">
        <f t="shared" si="52"/>
        <v>0</v>
      </c>
      <c r="AO15" s="67">
        <f t="shared" si="52"/>
        <v>0</v>
      </c>
      <c r="AP15" s="67">
        <f t="shared" si="52"/>
        <v>0</v>
      </c>
      <c r="AQ15" s="67">
        <f t="shared" si="52"/>
        <v>0</v>
      </c>
      <c r="AR15" s="67">
        <f t="shared" si="52"/>
        <v>0</v>
      </c>
      <c r="AS15" s="67">
        <f t="shared" si="52"/>
        <v>0</v>
      </c>
      <c r="AT15" s="67">
        <f t="shared" si="52"/>
        <v>0</v>
      </c>
      <c r="AU15" s="67">
        <f t="shared" si="52"/>
        <v>0</v>
      </c>
      <c r="AV15" s="67">
        <f t="shared" si="52"/>
        <v>0</v>
      </c>
      <c r="AW15" s="67">
        <f t="shared" si="52"/>
        <v>0</v>
      </c>
      <c r="AX15" s="67">
        <f t="shared" si="52"/>
        <v>0</v>
      </c>
      <c r="AY15" s="67">
        <f t="shared" si="52"/>
        <v>0</v>
      </c>
      <c r="AZ15" s="67">
        <f t="shared" si="52"/>
        <v>0</v>
      </c>
      <c r="BA15" s="67">
        <f t="shared" si="52"/>
        <v>0</v>
      </c>
      <c r="BB15" s="67">
        <f t="shared" si="52"/>
        <v>0</v>
      </c>
      <c r="BC15" s="67">
        <f t="shared" si="52"/>
        <v>0</v>
      </c>
      <c r="BD15" s="67">
        <f t="shared" si="52"/>
        <v>0</v>
      </c>
      <c r="BE15" s="67">
        <f t="shared" si="52"/>
        <v>0</v>
      </c>
      <c r="BF15" s="67">
        <f t="shared" si="52"/>
        <v>0</v>
      </c>
      <c r="BG15" s="67">
        <f t="shared" si="52"/>
        <v>0</v>
      </c>
    </row>
    <row r="16" spans="1:60" outlineLevel="1">
      <c r="C16" s="42" t="s">
        <v>78</v>
      </c>
      <c r="H16" s="67">
        <f t="shared" ref="H16:BG16" si="53">IF(OR(H$10&lt;Review_Period_First_Year,H$10&gt;Review_Period_Last_Year),0,1)</f>
        <v>0</v>
      </c>
      <c r="I16" s="67">
        <f t="shared" si="53"/>
        <v>0</v>
      </c>
      <c r="J16" s="67">
        <f t="shared" si="53"/>
        <v>0</v>
      </c>
      <c r="K16" s="67">
        <f t="shared" si="53"/>
        <v>0</v>
      </c>
      <c r="L16" s="67">
        <f t="shared" si="53"/>
        <v>0</v>
      </c>
      <c r="M16" s="67">
        <f t="shared" si="53"/>
        <v>0</v>
      </c>
      <c r="N16" s="67">
        <f t="shared" si="53"/>
        <v>0</v>
      </c>
      <c r="O16" s="67">
        <f t="shared" si="53"/>
        <v>1</v>
      </c>
      <c r="P16" s="67">
        <f t="shared" si="53"/>
        <v>1</v>
      </c>
      <c r="Q16" s="67">
        <f t="shared" si="53"/>
        <v>1</v>
      </c>
      <c r="R16" s="67">
        <f t="shared" si="53"/>
        <v>1</v>
      </c>
      <c r="S16" s="67">
        <f t="shared" si="53"/>
        <v>1</v>
      </c>
      <c r="T16" s="67">
        <f t="shared" si="53"/>
        <v>0</v>
      </c>
      <c r="U16" s="67">
        <f t="shared" si="53"/>
        <v>0</v>
      </c>
      <c r="V16" s="67">
        <f t="shared" si="53"/>
        <v>0</v>
      </c>
      <c r="W16" s="67">
        <f t="shared" si="53"/>
        <v>0</v>
      </c>
      <c r="X16" s="67">
        <f t="shared" si="53"/>
        <v>0</v>
      </c>
      <c r="Y16" s="67">
        <f t="shared" si="53"/>
        <v>0</v>
      </c>
      <c r="Z16" s="67">
        <f t="shared" si="53"/>
        <v>0</v>
      </c>
      <c r="AA16" s="67">
        <f t="shared" si="53"/>
        <v>0</v>
      </c>
      <c r="AB16" s="67">
        <f t="shared" si="53"/>
        <v>0</v>
      </c>
      <c r="AC16" s="67">
        <f t="shared" si="53"/>
        <v>0</v>
      </c>
      <c r="AD16" s="67">
        <f t="shared" si="53"/>
        <v>0</v>
      </c>
      <c r="AE16" s="67">
        <f t="shared" si="53"/>
        <v>0</v>
      </c>
      <c r="AF16" s="67">
        <f t="shared" si="53"/>
        <v>0</v>
      </c>
      <c r="AG16" s="67">
        <f t="shared" si="53"/>
        <v>0</v>
      </c>
      <c r="AH16" s="67">
        <f t="shared" si="53"/>
        <v>0</v>
      </c>
      <c r="AI16" s="67">
        <f t="shared" si="53"/>
        <v>0</v>
      </c>
      <c r="AJ16" s="67">
        <f t="shared" si="53"/>
        <v>0</v>
      </c>
      <c r="AK16" s="67">
        <f t="shared" si="53"/>
        <v>0</v>
      </c>
      <c r="AL16" s="67">
        <f t="shared" si="53"/>
        <v>0</v>
      </c>
      <c r="AM16" s="67">
        <f t="shared" si="53"/>
        <v>0</v>
      </c>
      <c r="AN16" s="67">
        <f t="shared" si="53"/>
        <v>0</v>
      </c>
      <c r="AO16" s="67">
        <f t="shared" si="53"/>
        <v>0</v>
      </c>
      <c r="AP16" s="67">
        <f t="shared" si="53"/>
        <v>0</v>
      </c>
      <c r="AQ16" s="67">
        <f t="shared" si="53"/>
        <v>0</v>
      </c>
      <c r="AR16" s="67">
        <f t="shared" si="53"/>
        <v>0</v>
      </c>
      <c r="AS16" s="67">
        <f t="shared" si="53"/>
        <v>0</v>
      </c>
      <c r="AT16" s="67">
        <f t="shared" si="53"/>
        <v>0</v>
      </c>
      <c r="AU16" s="67">
        <f t="shared" si="53"/>
        <v>0</v>
      </c>
      <c r="AV16" s="67">
        <f t="shared" si="53"/>
        <v>0</v>
      </c>
      <c r="AW16" s="67">
        <f t="shared" si="53"/>
        <v>0</v>
      </c>
      <c r="AX16" s="67">
        <f t="shared" si="53"/>
        <v>0</v>
      </c>
      <c r="AY16" s="67">
        <f t="shared" si="53"/>
        <v>0</v>
      </c>
      <c r="AZ16" s="67">
        <f t="shared" si="53"/>
        <v>0</v>
      </c>
      <c r="BA16" s="67">
        <f t="shared" si="53"/>
        <v>0</v>
      </c>
      <c r="BB16" s="67">
        <f t="shared" si="53"/>
        <v>0</v>
      </c>
      <c r="BC16" s="67">
        <f t="shared" si="53"/>
        <v>0</v>
      </c>
      <c r="BD16" s="67">
        <f t="shared" si="53"/>
        <v>0</v>
      </c>
      <c r="BE16" s="67">
        <f t="shared" si="53"/>
        <v>0</v>
      </c>
      <c r="BF16" s="67">
        <f t="shared" si="53"/>
        <v>0</v>
      </c>
      <c r="BG16" s="67">
        <f t="shared" si="53"/>
        <v>0</v>
      </c>
    </row>
    <row r="17" spans="1:59" outlineLevel="1">
      <c r="C17" s="42" t="s">
        <v>79</v>
      </c>
      <c r="H17" s="67">
        <f t="shared" ref="H17:BG17" si="54">IF(H$10=TCS_Year,1,0)</f>
        <v>0</v>
      </c>
      <c r="I17" s="67">
        <f t="shared" si="54"/>
        <v>0</v>
      </c>
      <c r="J17" s="67">
        <f t="shared" si="54"/>
        <v>0</v>
      </c>
      <c r="K17" s="67">
        <f t="shared" si="54"/>
        <v>0</v>
      </c>
      <c r="L17" s="67">
        <f t="shared" si="54"/>
        <v>0</v>
      </c>
      <c r="M17" s="67">
        <f t="shared" si="54"/>
        <v>0</v>
      </c>
      <c r="N17" s="67">
        <f t="shared" si="54"/>
        <v>0</v>
      </c>
      <c r="O17" s="67">
        <f t="shared" si="54"/>
        <v>0</v>
      </c>
      <c r="P17" s="67">
        <f t="shared" si="54"/>
        <v>0</v>
      </c>
      <c r="Q17" s="67">
        <f t="shared" si="54"/>
        <v>0</v>
      </c>
      <c r="R17" s="67">
        <f t="shared" si="54"/>
        <v>1</v>
      </c>
      <c r="S17" s="67">
        <f t="shared" si="54"/>
        <v>0</v>
      </c>
      <c r="T17" s="67">
        <f t="shared" si="54"/>
        <v>0</v>
      </c>
      <c r="U17" s="67">
        <f t="shared" si="54"/>
        <v>0</v>
      </c>
      <c r="V17" s="67">
        <f t="shared" si="54"/>
        <v>0</v>
      </c>
      <c r="W17" s="67">
        <f t="shared" si="54"/>
        <v>0</v>
      </c>
      <c r="X17" s="67">
        <f t="shared" si="54"/>
        <v>0</v>
      </c>
      <c r="Y17" s="67">
        <f t="shared" si="54"/>
        <v>0</v>
      </c>
      <c r="Z17" s="67">
        <f t="shared" si="54"/>
        <v>0</v>
      </c>
      <c r="AA17" s="67">
        <f t="shared" si="54"/>
        <v>0</v>
      </c>
      <c r="AB17" s="67">
        <f t="shared" si="54"/>
        <v>0</v>
      </c>
      <c r="AC17" s="67">
        <f t="shared" si="54"/>
        <v>0</v>
      </c>
      <c r="AD17" s="67">
        <f t="shared" si="54"/>
        <v>0</v>
      </c>
      <c r="AE17" s="67">
        <f t="shared" si="54"/>
        <v>0</v>
      </c>
      <c r="AF17" s="67">
        <f t="shared" si="54"/>
        <v>0</v>
      </c>
      <c r="AG17" s="67">
        <f t="shared" si="54"/>
        <v>0</v>
      </c>
      <c r="AH17" s="67">
        <f t="shared" si="54"/>
        <v>0</v>
      </c>
      <c r="AI17" s="67">
        <f t="shared" si="54"/>
        <v>0</v>
      </c>
      <c r="AJ17" s="67">
        <f t="shared" si="54"/>
        <v>0</v>
      </c>
      <c r="AK17" s="67">
        <f t="shared" si="54"/>
        <v>0</v>
      </c>
      <c r="AL17" s="67">
        <f t="shared" si="54"/>
        <v>0</v>
      </c>
      <c r="AM17" s="67">
        <f t="shared" si="54"/>
        <v>0</v>
      </c>
      <c r="AN17" s="67">
        <f t="shared" si="54"/>
        <v>0</v>
      </c>
      <c r="AO17" s="67">
        <f t="shared" si="54"/>
        <v>0</v>
      </c>
      <c r="AP17" s="67">
        <f t="shared" si="54"/>
        <v>0</v>
      </c>
      <c r="AQ17" s="67">
        <f t="shared" si="54"/>
        <v>0</v>
      </c>
      <c r="AR17" s="67">
        <f t="shared" si="54"/>
        <v>0</v>
      </c>
      <c r="AS17" s="67">
        <f t="shared" si="54"/>
        <v>0</v>
      </c>
      <c r="AT17" s="67">
        <f t="shared" si="54"/>
        <v>0</v>
      </c>
      <c r="AU17" s="67">
        <f t="shared" si="54"/>
        <v>0</v>
      </c>
      <c r="AV17" s="67">
        <f t="shared" si="54"/>
        <v>0</v>
      </c>
      <c r="AW17" s="67">
        <f t="shared" si="54"/>
        <v>0</v>
      </c>
      <c r="AX17" s="67">
        <f t="shared" si="54"/>
        <v>0</v>
      </c>
      <c r="AY17" s="67">
        <f t="shared" si="54"/>
        <v>0</v>
      </c>
      <c r="AZ17" s="67">
        <f t="shared" si="54"/>
        <v>0</v>
      </c>
      <c r="BA17" s="67">
        <f t="shared" si="54"/>
        <v>0</v>
      </c>
      <c r="BB17" s="67">
        <f t="shared" si="54"/>
        <v>0</v>
      </c>
      <c r="BC17" s="67">
        <f t="shared" si="54"/>
        <v>0</v>
      </c>
      <c r="BD17" s="67">
        <f t="shared" si="54"/>
        <v>0</v>
      </c>
      <c r="BE17" s="67">
        <f t="shared" si="54"/>
        <v>0</v>
      </c>
      <c r="BF17" s="67">
        <f t="shared" si="54"/>
        <v>0</v>
      </c>
      <c r="BG17" s="67">
        <f t="shared" si="54"/>
        <v>0</v>
      </c>
    </row>
    <row r="18" spans="1:59" outlineLevel="1">
      <c r="C18" s="42"/>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row>
    <row r="19" spans="1:59" outlineLevel="1">
      <c r="E19" s="3"/>
      <c r="F19" s="3"/>
      <c r="G19" s="3"/>
    </row>
    <row r="20" spans="1:59">
      <c r="A20" s="41"/>
      <c r="B20" s="41">
        <f ca="1">MAX($B$1:B19)+Subsection</f>
        <v>5.0199999999999996</v>
      </c>
      <c r="C20" s="41" t="s">
        <v>80</v>
      </c>
      <c r="D20" s="1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c r="C21" s="12"/>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row>
    <row r="22" spans="1:59" outlineLevel="1">
      <c r="C22" s="64" t="s">
        <v>306</v>
      </c>
      <c r="E22" s="49"/>
      <c r="F22" s="49"/>
      <c r="G22" s="49"/>
      <c r="H22" s="49"/>
      <c r="I22" s="49"/>
      <c r="J22" s="49"/>
      <c r="K22" s="49"/>
      <c r="L22" s="49"/>
      <c r="M22" s="49"/>
      <c r="N22" s="49"/>
      <c r="O22" s="49"/>
      <c r="P22" s="49"/>
      <c r="Q22" s="258"/>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row>
    <row r="23" spans="1:59" outlineLevel="1">
      <c r="C23" s="64"/>
      <c r="E23" s="49"/>
      <c r="F23" s="49"/>
      <c r="G23" s="49"/>
      <c r="H23" s="49"/>
      <c r="I23" s="49"/>
      <c r="J23" s="49"/>
      <c r="K23" s="49"/>
      <c r="L23" s="49"/>
      <c r="M23" s="49"/>
      <c r="N23" s="49"/>
      <c r="O23" s="49"/>
      <c r="P23" s="49"/>
      <c r="Q23" s="258"/>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row>
    <row r="24" spans="1:59" outlineLevel="1">
      <c r="C24" s="26" t="s">
        <v>81</v>
      </c>
    </row>
    <row r="25" spans="1:59" outlineLevel="1">
      <c r="C25" s="117" t="s">
        <v>82</v>
      </c>
      <c r="E25" s="49"/>
      <c r="F25" s="49"/>
      <c r="G25" s="49"/>
      <c r="H25" s="146" t="s">
        <v>83</v>
      </c>
      <c r="I25" s="49"/>
      <c r="J25" s="49"/>
      <c r="K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row>
    <row r="26" spans="1:59" outlineLevel="1">
      <c r="C26" s="121" t="s">
        <v>84</v>
      </c>
      <c r="E26" s="49"/>
      <c r="F26" s="49"/>
      <c r="G26" s="49"/>
      <c r="H26" s="174" t="s">
        <v>85</v>
      </c>
      <c r="I26" s="174" t="s">
        <v>85</v>
      </c>
      <c r="J26" s="174" t="s">
        <v>85</v>
      </c>
      <c r="K26" s="174" t="s">
        <v>85</v>
      </c>
      <c r="L26" s="174" t="s">
        <v>85</v>
      </c>
      <c r="M26" s="174" t="s">
        <v>85</v>
      </c>
      <c r="N26" s="174" t="s">
        <v>85</v>
      </c>
      <c r="O26" s="174" t="s">
        <v>85</v>
      </c>
      <c r="P26" s="174" t="s">
        <v>85</v>
      </c>
      <c r="Q26" s="174" t="s">
        <v>85</v>
      </c>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row>
    <row r="27" spans="1:59" outlineLevel="1">
      <c r="C27" s="175" t="s">
        <v>86</v>
      </c>
      <c r="D27" s="13" t="s">
        <v>67</v>
      </c>
      <c r="E27" s="49"/>
      <c r="F27" s="49"/>
      <c r="G27" s="49"/>
      <c r="H27" s="188">
        <v>106.8</v>
      </c>
      <c r="I27" s="188">
        <v>108.2</v>
      </c>
      <c r="J27" s="188">
        <v>110.5</v>
      </c>
      <c r="K27" s="188">
        <v>112.6</v>
      </c>
      <c r="L27" s="188">
        <v>114.1</v>
      </c>
      <c r="M27" s="188">
        <v>116.6</v>
      </c>
      <c r="N27" s="188">
        <v>117.9</v>
      </c>
      <c r="O27" s="188">
        <v>123.9</v>
      </c>
      <c r="P27" s="188">
        <v>132.6</v>
      </c>
      <c r="Q27" s="188">
        <v>137.4</v>
      </c>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row>
    <row r="28" spans="1:59" outlineLevel="1">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row>
    <row r="29" spans="1:59" outlineLevel="1">
      <c r="C29" s="26" t="s">
        <v>87</v>
      </c>
      <c r="F29"/>
      <c r="G29"/>
    </row>
    <row r="30" spans="1:59" outlineLevel="1">
      <c r="C30" s="121" t="str">
        <f>"Weighted average of eight capital cities: "&amp;CPI_Quarter</f>
        <v>Weighted average of eight capital cities: March</v>
      </c>
      <c r="D30" s="12" t="s">
        <v>89</v>
      </c>
      <c r="E30" s="49"/>
      <c r="F30"/>
      <c r="G30"/>
      <c r="H30" s="49"/>
      <c r="I30" s="49"/>
      <c r="J30" s="24">
        <f>IF(I27="","",I27/H27-1)</f>
        <v>1.3108614232209881E-2</v>
      </c>
      <c r="K30" s="24">
        <f t="shared" ref="K30:R30" si="55">IF(J27="","",J27/I27-1)</f>
        <v>2.1256931608133023E-2</v>
      </c>
      <c r="L30" s="24">
        <f t="shared" si="55"/>
        <v>1.9004524886877761E-2</v>
      </c>
      <c r="M30" s="24">
        <f t="shared" si="55"/>
        <v>1.3321492007104752E-2</v>
      </c>
      <c r="N30" s="24">
        <f t="shared" si="55"/>
        <v>2.1910604732690686E-2</v>
      </c>
      <c r="O30" s="24">
        <f t="shared" si="55"/>
        <v>1.1149228130360234E-2</v>
      </c>
      <c r="P30" s="24">
        <f t="shared" si="55"/>
        <v>5.0890585241730291E-2</v>
      </c>
      <c r="Q30" s="24">
        <f t="shared" si="55"/>
        <v>7.0217917675544639E-2</v>
      </c>
      <c r="R30" s="24">
        <f t="shared" si="55"/>
        <v>3.6199095022624528E-2</v>
      </c>
      <c r="S30" s="24" t="str">
        <f t="shared" ref="S30" si="56">IF(R27="","",R27/Q27-1)</f>
        <v/>
      </c>
      <c r="T30" s="24" t="str">
        <f t="shared" ref="T30" si="57">IF(S27="","",S27/R27-1)</f>
        <v/>
      </c>
      <c r="U30" s="24" t="str">
        <f t="shared" ref="U30" si="58">IF(T27="","",T27/S27-1)</f>
        <v/>
      </c>
      <c r="V30" s="24" t="str">
        <f t="shared" ref="V30" si="59">IF(U27="","",U27/T27-1)</f>
        <v/>
      </c>
      <c r="W30" s="24" t="str">
        <f t="shared" ref="W30" si="60">IF(V27="","",V27/U27-1)</f>
        <v/>
      </c>
      <c r="X30" s="24" t="str">
        <f t="shared" ref="X30" si="61">IF(W27="","",W27/V27-1)</f>
        <v/>
      </c>
      <c r="Y30" s="24" t="str">
        <f t="shared" ref="Y30" si="62">IF(X27="","",X27/W27-1)</f>
        <v/>
      </c>
      <c r="Z30" s="24" t="str">
        <f t="shared" ref="Z30" si="63">IF(Y27="","",Y27/X27-1)</f>
        <v/>
      </c>
      <c r="AA30" s="24" t="str">
        <f t="shared" ref="AA30" si="64">IF(Z27="","",Z27/Y27-1)</f>
        <v/>
      </c>
      <c r="AB30" s="24" t="str">
        <f t="shared" ref="AB30" si="65">IF(AA27="","",AA27/Z27-1)</f>
        <v/>
      </c>
      <c r="AC30" s="24" t="str">
        <f t="shared" ref="AC30" si="66">IF(AB27="","",AB27/AA27-1)</f>
        <v/>
      </c>
      <c r="AD30" s="24" t="str">
        <f t="shared" ref="AD30" si="67">IF(AC27="","",AC27/AB27-1)</f>
        <v/>
      </c>
      <c r="AE30" s="24" t="str">
        <f t="shared" ref="AE30" si="68">IF(AD27="","",AD27/AC27-1)</f>
        <v/>
      </c>
      <c r="AF30" s="24" t="str">
        <f t="shared" ref="AF30" si="69">IF(AE27="","",AE27/AD27-1)</f>
        <v/>
      </c>
      <c r="AG30" s="24" t="str">
        <f t="shared" ref="AG30" si="70">IF(AF27="","",AF27/AE27-1)</f>
        <v/>
      </c>
      <c r="AH30" s="24" t="str">
        <f t="shared" ref="AH30" si="71">IF(AG27="","",AG27/AF27-1)</f>
        <v/>
      </c>
      <c r="AI30" s="24" t="str">
        <f t="shared" ref="AI30" si="72">IF(AH27="","",AH27/AG27-1)</f>
        <v/>
      </c>
      <c r="AJ30" s="24" t="str">
        <f t="shared" ref="AJ30" si="73">IF(AI27="","",AI27/AH27-1)</f>
        <v/>
      </c>
      <c r="AK30" s="24" t="str">
        <f t="shared" ref="AK30" si="74">IF(AJ27="","",AJ27/AI27-1)</f>
        <v/>
      </c>
      <c r="AL30" s="24" t="str">
        <f t="shared" ref="AL30" si="75">IF(AK27="","",AK27/AJ27-1)</f>
        <v/>
      </c>
      <c r="AM30" s="24" t="str">
        <f t="shared" ref="AM30" si="76">IF(AL27="","",AL27/AK27-1)</f>
        <v/>
      </c>
      <c r="AN30" s="24" t="str">
        <f t="shared" ref="AN30" si="77">IF(AM27="","",AM27/AL27-1)</f>
        <v/>
      </c>
      <c r="AO30" s="24" t="str">
        <f t="shared" ref="AO30" si="78">IF(AN27="","",AN27/AM27-1)</f>
        <v/>
      </c>
      <c r="AP30" s="24" t="str">
        <f t="shared" ref="AP30" si="79">IF(AO27="","",AO27/AN27-1)</f>
        <v/>
      </c>
      <c r="AQ30" s="24" t="str">
        <f t="shared" ref="AQ30" si="80">IF(AP27="","",AP27/AO27-1)</f>
        <v/>
      </c>
      <c r="AR30" s="24" t="str">
        <f t="shared" ref="AR30" si="81">IF(AQ27="","",AQ27/AP27-1)</f>
        <v/>
      </c>
      <c r="AS30" s="24" t="str">
        <f t="shared" ref="AS30" si="82">IF(AR27="","",AR27/AQ27-1)</f>
        <v/>
      </c>
      <c r="AT30" s="24" t="str">
        <f t="shared" ref="AT30" si="83">IF(AS27="","",AS27/AR27-1)</f>
        <v/>
      </c>
      <c r="AU30" s="24" t="str">
        <f t="shared" ref="AU30" si="84">IF(AT27="","",AT27/AS27-1)</f>
        <v/>
      </c>
      <c r="AV30" s="24" t="str">
        <f t="shared" ref="AV30" si="85">IF(AU27="","",AU27/AT27-1)</f>
        <v/>
      </c>
      <c r="AW30" s="24" t="str">
        <f t="shared" ref="AW30" si="86">IF(AV27="","",AV27/AU27-1)</f>
        <v/>
      </c>
      <c r="AX30" s="24" t="str">
        <f t="shared" ref="AX30" si="87">IF(AW27="","",AW27/AV27-1)</f>
        <v/>
      </c>
      <c r="AY30" s="24" t="str">
        <f t="shared" ref="AY30" si="88">IF(AX27="","",AX27/AW27-1)</f>
        <v/>
      </c>
      <c r="AZ30" s="24" t="str">
        <f t="shared" ref="AZ30" si="89">IF(AY27="","",AY27/AX27-1)</f>
        <v/>
      </c>
      <c r="BA30" s="24" t="str">
        <f t="shared" ref="BA30" si="90">IF(AZ27="","",AZ27/AY27-1)</f>
        <v/>
      </c>
      <c r="BB30" s="24" t="str">
        <f t="shared" ref="BB30" si="91">IF(BA27="","",BA27/AZ27-1)</f>
        <v/>
      </c>
      <c r="BC30" s="24" t="str">
        <f t="shared" ref="BC30" si="92">IF(BB27="","",BB27/BA27-1)</f>
        <v/>
      </c>
      <c r="BD30" s="24" t="str">
        <f t="shared" ref="BD30" si="93">IF(BC27="","",BC27/BB27-1)</f>
        <v/>
      </c>
      <c r="BE30" s="24" t="str">
        <f t="shared" ref="BE30" si="94">IF(BD27="","",BD27/BC27-1)</f>
        <v/>
      </c>
      <c r="BF30" s="24" t="str">
        <f t="shared" ref="BF30" si="95">IF(BE27="","",BE27/BD27-1)</f>
        <v/>
      </c>
      <c r="BG30" s="24" t="str">
        <f t="shared" ref="BG30" si="96">IF(BF27="","",BF27/BE27-1)</f>
        <v/>
      </c>
    </row>
    <row r="31" spans="1:59" outlineLevel="1">
      <c r="C31" s="63"/>
      <c r="D31" s="13"/>
      <c r="E31" s="49"/>
      <c r="F31" s="49"/>
      <c r="G31" s="49"/>
      <c r="H31" s="49"/>
      <c r="I31" s="266"/>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row>
    <row r="32" spans="1:59" outlineLevel="1">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row>
    <row r="33" spans="1:59">
      <c r="A33" s="41"/>
      <c r="B33" s="41">
        <f ca="1">MAX($B$1:B32)+Subsection</f>
        <v>5.0299999999999994</v>
      </c>
      <c r="C33" s="41" t="s">
        <v>296</v>
      </c>
      <c r="D33" s="1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1:5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row>
    <row r="35" spans="1:59" outlineLevel="1">
      <c r="C35" s="64" t="s">
        <v>307</v>
      </c>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row>
    <row r="36" spans="1:59" outlineLevel="1">
      <c r="C36" s="64" t="s">
        <v>300</v>
      </c>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row>
    <row r="37" spans="1:59" outlineLevel="1">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row>
    <row r="38" spans="1:59" outlineLevel="1">
      <c r="C38" s="26" t="s">
        <v>297</v>
      </c>
      <c r="J38" s="174" t="s">
        <v>85</v>
      </c>
      <c r="K38" s="174" t="s">
        <v>85</v>
      </c>
      <c r="L38" s="174" t="s">
        <v>85</v>
      </c>
      <c r="M38" s="174" t="s">
        <v>85</v>
      </c>
      <c r="N38" s="174" t="s">
        <v>85</v>
      </c>
      <c r="O38" s="174" t="s">
        <v>85</v>
      </c>
      <c r="P38" s="174" t="s">
        <v>85</v>
      </c>
      <c r="Q38" s="174" t="s">
        <v>85</v>
      </c>
      <c r="R38" s="174" t="s">
        <v>85</v>
      </c>
      <c r="S38" s="174" t="s">
        <v>85</v>
      </c>
      <c r="T38" s="174" t="s">
        <v>85</v>
      </c>
      <c r="U38" s="174" t="s">
        <v>85</v>
      </c>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row>
    <row r="39" spans="1:59" outlineLevel="1">
      <c r="C39" s="63" t="s">
        <v>297</v>
      </c>
      <c r="E39" s="49"/>
      <c r="F39" s="49"/>
      <c r="G39" s="49"/>
      <c r="H39" s="49"/>
      <c r="J39" s="189" t="s">
        <v>295</v>
      </c>
      <c r="K39" s="189" t="s">
        <v>295</v>
      </c>
      <c r="L39" s="189" t="s">
        <v>295</v>
      </c>
      <c r="M39" s="189" t="s">
        <v>295</v>
      </c>
      <c r="N39" s="189" t="s">
        <v>295</v>
      </c>
      <c r="O39" s="189" t="s">
        <v>295</v>
      </c>
      <c r="P39" s="189" t="s">
        <v>295</v>
      </c>
      <c r="Q39" s="189">
        <v>0</v>
      </c>
      <c r="R39" s="189">
        <v>0</v>
      </c>
      <c r="S39" s="189">
        <v>0</v>
      </c>
      <c r="T39" s="189">
        <v>0</v>
      </c>
      <c r="U39" s="189">
        <v>0</v>
      </c>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row>
    <row r="40" spans="1:59" outlineLevel="1">
      <c r="C40" s="63"/>
      <c r="E40" s="49"/>
      <c r="F40" s="49"/>
      <c r="G40" s="49"/>
      <c r="H40" s="49"/>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1:59" outlineLevel="1">
      <c r="C41" s="26" t="s">
        <v>298</v>
      </c>
      <c r="E41" s="49"/>
      <c r="F41" s="49"/>
      <c r="G41" s="49"/>
      <c r="H41" s="49"/>
      <c r="I41" s="49"/>
      <c r="J41" s="273" t="str">
        <f>IF(OR(J30="",J39="",J39="N/A"),"",(1+J30)*(1-J39)-1)</f>
        <v/>
      </c>
      <c r="K41" s="273" t="str">
        <f t="shared" ref="K41:BG41" si="97">IF(OR(K30="",K39="",K39="N/A"),"",(1+K30)*(1-K39)-1)</f>
        <v/>
      </c>
      <c r="L41" s="273" t="str">
        <f t="shared" si="97"/>
        <v/>
      </c>
      <c r="M41" s="273" t="str">
        <f t="shared" si="97"/>
        <v/>
      </c>
      <c r="N41" s="273" t="str">
        <f t="shared" si="97"/>
        <v/>
      </c>
      <c r="O41" s="273" t="str">
        <f t="shared" si="97"/>
        <v/>
      </c>
      <c r="P41" s="273" t="str">
        <f t="shared" si="97"/>
        <v/>
      </c>
      <c r="Q41" s="273">
        <f t="shared" si="97"/>
        <v>7.0217917675544639E-2</v>
      </c>
      <c r="R41" s="273">
        <f t="shared" si="97"/>
        <v>3.6199095022624528E-2</v>
      </c>
      <c r="S41" s="273" t="str">
        <f t="shared" si="97"/>
        <v/>
      </c>
      <c r="T41" s="273" t="str">
        <f t="shared" si="97"/>
        <v/>
      </c>
      <c r="U41" s="273" t="str">
        <f t="shared" si="97"/>
        <v/>
      </c>
      <c r="V41" s="273" t="str">
        <f t="shared" si="97"/>
        <v/>
      </c>
      <c r="W41" s="273" t="str">
        <f t="shared" si="97"/>
        <v/>
      </c>
      <c r="X41" s="273" t="str">
        <f t="shared" si="97"/>
        <v/>
      </c>
      <c r="Y41" s="273" t="str">
        <f t="shared" si="97"/>
        <v/>
      </c>
      <c r="Z41" s="273" t="str">
        <f t="shared" si="97"/>
        <v/>
      </c>
      <c r="AA41" s="273" t="str">
        <f t="shared" si="97"/>
        <v/>
      </c>
      <c r="AB41" s="273" t="str">
        <f t="shared" si="97"/>
        <v/>
      </c>
      <c r="AC41" s="273" t="str">
        <f t="shared" si="97"/>
        <v/>
      </c>
      <c r="AD41" s="273" t="str">
        <f t="shared" si="97"/>
        <v/>
      </c>
      <c r="AE41" s="273" t="str">
        <f t="shared" si="97"/>
        <v/>
      </c>
      <c r="AF41" s="273" t="str">
        <f t="shared" si="97"/>
        <v/>
      </c>
      <c r="AG41" s="273" t="str">
        <f t="shared" si="97"/>
        <v/>
      </c>
      <c r="AH41" s="273" t="str">
        <f t="shared" si="97"/>
        <v/>
      </c>
      <c r="AI41" s="273" t="str">
        <f t="shared" si="97"/>
        <v/>
      </c>
      <c r="AJ41" s="273" t="str">
        <f t="shared" si="97"/>
        <v/>
      </c>
      <c r="AK41" s="273" t="str">
        <f t="shared" si="97"/>
        <v/>
      </c>
      <c r="AL41" s="273" t="str">
        <f t="shared" si="97"/>
        <v/>
      </c>
      <c r="AM41" s="273" t="str">
        <f t="shared" si="97"/>
        <v/>
      </c>
      <c r="AN41" s="273" t="str">
        <f t="shared" si="97"/>
        <v/>
      </c>
      <c r="AO41" s="273" t="str">
        <f t="shared" si="97"/>
        <v/>
      </c>
      <c r="AP41" s="273" t="str">
        <f t="shared" si="97"/>
        <v/>
      </c>
      <c r="AQ41" s="273" t="str">
        <f t="shared" si="97"/>
        <v/>
      </c>
      <c r="AR41" s="273" t="str">
        <f t="shared" si="97"/>
        <v/>
      </c>
      <c r="AS41" s="273" t="str">
        <f t="shared" si="97"/>
        <v/>
      </c>
      <c r="AT41" s="273" t="str">
        <f t="shared" si="97"/>
        <v/>
      </c>
      <c r="AU41" s="273" t="str">
        <f t="shared" si="97"/>
        <v/>
      </c>
      <c r="AV41" s="273" t="str">
        <f t="shared" si="97"/>
        <v/>
      </c>
      <c r="AW41" s="273" t="str">
        <f t="shared" si="97"/>
        <v/>
      </c>
      <c r="AX41" s="273" t="str">
        <f t="shared" si="97"/>
        <v/>
      </c>
      <c r="AY41" s="273" t="str">
        <f t="shared" si="97"/>
        <v/>
      </c>
      <c r="AZ41" s="273" t="str">
        <f t="shared" si="97"/>
        <v/>
      </c>
      <c r="BA41" s="273" t="str">
        <f t="shared" si="97"/>
        <v/>
      </c>
      <c r="BB41" s="273" t="str">
        <f t="shared" si="97"/>
        <v/>
      </c>
      <c r="BC41" s="273" t="str">
        <f t="shared" si="97"/>
        <v/>
      </c>
      <c r="BD41" s="273" t="str">
        <f t="shared" si="97"/>
        <v/>
      </c>
      <c r="BE41" s="273" t="str">
        <f t="shared" si="97"/>
        <v/>
      </c>
      <c r="BF41" s="273" t="str">
        <f t="shared" si="97"/>
        <v/>
      </c>
      <c r="BG41" s="273" t="str">
        <f t="shared" si="97"/>
        <v/>
      </c>
    </row>
    <row r="42" spans="1:59" outlineLevel="1">
      <c r="C42" s="26"/>
      <c r="E42" s="49"/>
      <c r="F42" s="49"/>
      <c r="G42" s="49"/>
      <c r="H42" s="49"/>
      <c r="I42" s="49"/>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row>
    <row r="43" spans="1:59" outlineLevel="1">
      <c r="A43" s="129">
        <f>SUM(E43:BG43)</f>
        <v>0</v>
      </c>
      <c r="C43" s="130"/>
      <c r="D43" s="130" t="s">
        <v>92</v>
      </c>
      <c r="E43" s="129"/>
      <c r="F43" s="129"/>
      <c r="G43" s="129"/>
      <c r="H43" s="49"/>
      <c r="I43" s="49"/>
      <c r="J43" s="129">
        <f t="shared" ref="J43:AO43" si="98">IF(ISERROR(J41),1,0)</f>
        <v>0</v>
      </c>
      <c r="K43" s="129">
        <f t="shared" si="98"/>
        <v>0</v>
      </c>
      <c r="L43" s="129">
        <f t="shared" si="98"/>
        <v>0</v>
      </c>
      <c r="M43" s="129">
        <f t="shared" si="98"/>
        <v>0</v>
      </c>
      <c r="N43" s="129">
        <f t="shared" si="98"/>
        <v>0</v>
      </c>
      <c r="O43" s="129">
        <f t="shared" si="98"/>
        <v>0</v>
      </c>
      <c r="P43" s="129">
        <f t="shared" si="98"/>
        <v>0</v>
      </c>
      <c r="Q43" s="129">
        <f t="shared" si="98"/>
        <v>0</v>
      </c>
      <c r="R43" s="129">
        <f t="shared" si="98"/>
        <v>0</v>
      </c>
      <c r="S43" s="129">
        <f t="shared" si="98"/>
        <v>0</v>
      </c>
      <c r="T43" s="129">
        <f t="shared" si="98"/>
        <v>0</v>
      </c>
      <c r="U43" s="129">
        <f t="shared" si="98"/>
        <v>0</v>
      </c>
      <c r="V43" s="129">
        <f t="shared" si="98"/>
        <v>0</v>
      </c>
      <c r="W43" s="129">
        <f t="shared" si="98"/>
        <v>0</v>
      </c>
      <c r="X43" s="129">
        <f t="shared" si="98"/>
        <v>0</v>
      </c>
      <c r="Y43" s="129">
        <f t="shared" si="98"/>
        <v>0</v>
      </c>
      <c r="Z43" s="129">
        <f t="shared" si="98"/>
        <v>0</v>
      </c>
      <c r="AA43" s="129">
        <f t="shared" si="98"/>
        <v>0</v>
      </c>
      <c r="AB43" s="129">
        <f t="shared" si="98"/>
        <v>0</v>
      </c>
      <c r="AC43" s="129">
        <f t="shared" si="98"/>
        <v>0</v>
      </c>
      <c r="AD43" s="129">
        <f t="shared" si="98"/>
        <v>0</v>
      </c>
      <c r="AE43" s="129">
        <f t="shared" si="98"/>
        <v>0</v>
      </c>
      <c r="AF43" s="129">
        <f t="shared" si="98"/>
        <v>0</v>
      </c>
      <c r="AG43" s="129">
        <f t="shared" si="98"/>
        <v>0</v>
      </c>
      <c r="AH43" s="129">
        <f t="shared" si="98"/>
        <v>0</v>
      </c>
      <c r="AI43" s="129">
        <f t="shared" si="98"/>
        <v>0</v>
      </c>
      <c r="AJ43" s="129">
        <f t="shared" si="98"/>
        <v>0</v>
      </c>
      <c r="AK43" s="129">
        <f t="shared" si="98"/>
        <v>0</v>
      </c>
      <c r="AL43" s="129">
        <f t="shared" si="98"/>
        <v>0</v>
      </c>
      <c r="AM43" s="129">
        <f t="shared" si="98"/>
        <v>0</v>
      </c>
      <c r="AN43" s="129">
        <f t="shared" si="98"/>
        <v>0</v>
      </c>
      <c r="AO43" s="129">
        <f t="shared" si="98"/>
        <v>0</v>
      </c>
      <c r="AP43" s="129">
        <f t="shared" ref="AP43:BG43" si="99">IF(ISERROR(AP41),1,0)</f>
        <v>0</v>
      </c>
      <c r="AQ43" s="129">
        <f t="shared" si="99"/>
        <v>0</v>
      </c>
      <c r="AR43" s="129">
        <f t="shared" si="99"/>
        <v>0</v>
      </c>
      <c r="AS43" s="129">
        <f t="shared" si="99"/>
        <v>0</v>
      </c>
      <c r="AT43" s="129">
        <f t="shared" si="99"/>
        <v>0</v>
      </c>
      <c r="AU43" s="129">
        <f t="shared" si="99"/>
        <v>0</v>
      </c>
      <c r="AV43" s="129">
        <f t="shared" si="99"/>
        <v>0</v>
      </c>
      <c r="AW43" s="129">
        <f t="shared" si="99"/>
        <v>0</v>
      </c>
      <c r="AX43" s="129">
        <f t="shared" si="99"/>
        <v>0</v>
      </c>
      <c r="AY43" s="129">
        <f t="shared" si="99"/>
        <v>0</v>
      </c>
      <c r="AZ43" s="129">
        <f t="shared" si="99"/>
        <v>0</v>
      </c>
      <c r="BA43" s="129">
        <f t="shared" si="99"/>
        <v>0</v>
      </c>
      <c r="BB43" s="129">
        <f t="shared" si="99"/>
        <v>0</v>
      </c>
      <c r="BC43" s="129">
        <f t="shared" si="99"/>
        <v>0</v>
      </c>
      <c r="BD43" s="129">
        <f t="shared" si="99"/>
        <v>0</v>
      </c>
      <c r="BE43" s="129">
        <f t="shared" si="99"/>
        <v>0</v>
      </c>
      <c r="BF43" s="129">
        <f t="shared" si="99"/>
        <v>0</v>
      </c>
      <c r="BG43" s="129">
        <f t="shared" si="99"/>
        <v>0</v>
      </c>
    </row>
    <row r="44" spans="1:59" outlineLevel="1">
      <c r="C44" s="63"/>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row>
    <row r="45" spans="1:59">
      <c r="A45" s="41"/>
      <c r="B45" s="41">
        <f ca="1">MAX($B$1:B44)+Subsection</f>
        <v>5.0399999999999991</v>
      </c>
      <c r="C45" s="41" t="s">
        <v>95</v>
      </c>
      <c r="D45" s="1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row>
    <row r="46" spans="1:5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row>
    <row r="47" spans="1:59" outlineLevel="1">
      <c r="C47" s="64" t="s">
        <v>96</v>
      </c>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row>
    <row r="48" spans="1:59" outlineLevel="1">
      <c r="C48" s="64" t="s">
        <v>97</v>
      </c>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row>
    <row r="49" spans="3:59" ht="13.15" customHeight="1" outlineLevel="1">
      <c r="C49" s="64" t="s">
        <v>98</v>
      </c>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row>
    <row r="50" spans="3:59" outlineLevel="1">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row>
    <row r="51" spans="3:59" outlineLevel="1">
      <c r="E51" s="49"/>
      <c r="F51" s="49"/>
      <c r="G51" s="49"/>
      <c r="H51" s="49"/>
      <c r="I51" s="49"/>
      <c r="J51" s="49"/>
      <c r="K51" s="49"/>
      <c r="L51" s="49"/>
      <c r="M51" s="49"/>
      <c r="N51" s="286" t="s">
        <v>99</v>
      </c>
      <c r="O51" s="286"/>
      <c r="P51" s="286"/>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row>
    <row r="52" spans="3:59" ht="38.25" outlineLevel="1">
      <c r="C52" s="62" t="s">
        <v>100</v>
      </c>
      <c r="E52" s="147" t="s">
        <v>101</v>
      </c>
      <c r="F52" s="62" t="s">
        <v>93</v>
      </c>
      <c r="G52" s="62" t="s">
        <v>94</v>
      </c>
      <c r="H52" s="62" t="s">
        <v>102</v>
      </c>
      <c r="I52" s="62" t="s">
        <v>103</v>
      </c>
      <c r="K52" s="118" t="s">
        <v>104</v>
      </c>
      <c r="L52" s="118" t="s">
        <v>105</v>
      </c>
      <c r="M52" s="148" t="s">
        <v>106</v>
      </c>
      <c r="N52" s="118" t="s">
        <v>107</v>
      </c>
      <c r="O52" s="118" t="s">
        <v>108</v>
      </c>
      <c r="P52" s="118" t="s">
        <v>109</v>
      </c>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row>
    <row r="53" spans="3:59" outlineLevel="1">
      <c r="C53" s="63" t="str">
        <f t="shared" ref="C53:C70" si="100">IF(OR(G53=H53,G53="General"),H53,G53&amp;" - "&amp;H53)</f>
        <v>Containerised - Full - outward</v>
      </c>
      <c r="E53" s="127">
        <v>1</v>
      </c>
      <c r="F53" s="213" t="s">
        <v>110</v>
      </c>
      <c r="G53" s="213" t="s">
        <v>111</v>
      </c>
      <c r="H53" s="213" t="s">
        <v>112</v>
      </c>
      <c r="I53" s="213" t="s">
        <v>113</v>
      </c>
      <c r="K53" s="52">
        <v>100.78</v>
      </c>
      <c r="L53" s="127">
        <v>2</v>
      </c>
      <c r="M53" s="126" t="s">
        <v>90</v>
      </c>
      <c r="N53" s="126"/>
      <c r="O53" s="128"/>
      <c r="P53" s="127"/>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row>
    <row r="54" spans="3:59" outlineLevel="1">
      <c r="C54" s="63" t="str">
        <f t="shared" si="100"/>
        <v>Containerised - Full - inward</v>
      </c>
      <c r="E54" s="127">
        <v>2</v>
      </c>
      <c r="F54" s="213" t="s">
        <v>110</v>
      </c>
      <c r="G54" s="213" t="s">
        <v>111</v>
      </c>
      <c r="H54" s="213" t="s">
        <v>114</v>
      </c>
      <c r="I54" s="213" t="s">
        <v>113</v>
      </c>
      <c r="K54" s="52">
        <v>105.04</v>
      </c>
      <c r="L54" s="127">
        <v>2</v>
      </c>
      <c r="M54" s="126"/>
      <c r="N54" s="126"/>
      <c r="O54" s="128"/>
      <c r="P54" s="127"/>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row>
    <row r="55" spans="3:59" outlineLevel="1">
      <c r="C55" s="63" t="str">
        <f t="shared" si="100"/>
        <v>Containerised - Full Bass Strait</v>
      </c>
      <c r="E55" s="127">
        <v>3</v>
      </c>
      <c r="F55" s="213" t="s">
        <v>110</v>
      </c>
      <c r="G55" s="213" t="s">
        <v>111</v>
      </c>
      <c r="H55" s="213" t="s">
        <v>115</v>
      </c>
      <c r="I55" s="213" t="s">
        <v>113</v>
      </c>
      <c r="K55" s="52">
        <v>70.14</v>
      </c>
      <c r="L55" s="127">
        <v>2</v>
      </c>
      <c r="M55" s="126"/>
      <c r="N55" s="126"/>
      <c r="O55" s="128"/>
      <c r="P55" s="127"/>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row>
    <row r="56" spans="3:59" outlineLevel="1">
      <c r="C56" s="63" t="str">
        <f t="shared" si="100"/>
        <v>Containerised - Empty (including nested units)</v>
      </c>
      <c r="E56" s="127">
        <v>4</v>
      </c>
      <c r="F56" s="213" t="s">
        <v>110</v>
      </c>
      <c r="G56" s="213" t="s">
        <v>111</v>
      </c>
      <c r="H56" s="213" t="s">
        <v>116</v>
      </c>
      <c r="I56" s="213" t="s">
        <v>113</v>
      </c>
      <c r="K56" s="52">
        <v>16.760000000000002</v>
      </c>
      <c r="L56" s="127">
        <v>2</v>
      </c>
      <c r="M56" s="126"/>
      <c r="N56" s="126"/>
      <c r="O56" s="128"/>
      <c r="P56" s="127"/>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row>
    <row r="57" spans="3:59" outlineLevel="1">
      <c r="C57" s="63" t="str">
        <f t="shared" si="100"/>
        <v>Containerised - Empty (return of materials)</v>
      </c>
      <c r="E57" s="127">
        <v>5</v>
      </c>
      <c r="F57" s="213" t="s">
        <v>110</v>
      </c>
      <c r="G57" s="213" t="s">
        <v>111</v>
      </c>
      <c r="H57" s="213" t="s">
        <v>117</v>
      </c>
      <c r="I57" s="213" t="s">
        <v>113</v>
      </c>
      <c r="K57" s="52">
        <v>33.5</v>
      </c>
      <c r="L57" s="127">
        <v>2</v>
      </c>
      <c r="M57" s="126"/>
      <c r="N57" s="126"/>
      <c r="O57" s="128"/>
      <c r="P57" s="127"/>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row>
    <row r="58" spans="3:59" outlineLevel="1">
      <c r="C58" s="63" t="str">
        <f t="shared" si="100"/>
        <v>Non-containerised/general</v>
      </c>
      <c r="E58" s="127">
        <v>6</v>
      </c>
      <c r="F58" s="213" t="s">
        <v>110</v>
      </c>
      <c r="G58" s="213" t="s">
        <v>118</v>
      </c>
      <c r="H58" s="213" t="s">
        <v>118</v>
      </c>
      <c r="I58" s="213" t="s">
        <v>119</v>
      </c>
      <c r="K58" s="52">
        <v>2.71</v>
      </c>
      <c r="L58" s="127">
        <v>2</v>
      </c>
      <c r="M58" s="126"/>
      <c r="N58" s="126"/>
      <c r="O58" s="128"/>
      <c r="P58" s="127"/>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row>
    <row r="59" spans="3:59" outlineLevel="1">
      <c r="C59" s="63" t="str">
        <f t="shared" si="100"/>
        <v>Accompanied passenger vehicles</v>
      </c>
      <c r="E59" s="127">
        <v>7</v>
      </c>
      <c r="F59" s="213" t="s">
        <v>110</v>
      </c>
      <c r="G59" s="213" t="s">
        <v>120</v>
      </c>
      <c r="H59" s="213" t="s">
        <v>120</v>
      </c>
      <c r="I59" s="213" t="s">
        <v>119</v>
      </c>
      <c r="K59" s="52">
        <v>1.81</v>
      </c>
      <c r="L59" s="127">
        <v>2</v>
      </c>
      <c r="M59" s="126"/>
      <c r="N59" s="126"/>
      <c r="O59" s="128"/>
      <c r="P59" s="127"/>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row>
    <row r="60" spans="3:59" outlineLevel="1">
      <c r="C60" s="63" t="str">
        <f t="shared" si="100"/>
        <v>Motor vehicles</v>
      </c>
      <c r="E60" s="127">
        <v>8</v>
      </c>
      <c r="F60" s="213" t="s">
        <v>110</v>
      </c>
      <c r="G60" s="213" t="s">
        <v>121</v>
      </c>
      <c r="H60" s="213" t="s">
        <v>121</v>
      </c>
      <c r="I60" s="213" t="s">
        <v>119</v>
      </c>
      <c r="K60" s="52">
        <v>3.06</v>
      </c>
      <c r="L60" s="127">
        <v>2</v>
      </c>
      <c r="M60" s="126"/>
      <c r="N60" s="126"/>
      <c r="O60" s="128"/>
      <c r="P60" s="127"/>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row>
    <row r="61" spans="3:59" outlineLevel="1">
      <c r="C61" s="63" t="str">
        <f t="shared" si="100"/>
        <v>Liquid bulk</v>
      </c>
      <c r="E61" s="127">
        <v>9</v>
      </c>
      <c r="F61" s="213" t="s">
        <v>110</v>
      </c>
      <c r="G61" s="213" t="s">
        <v>122</v>
      </c>
      <c r="H61" s="213" t="s">
        <v>122</v>
      </c>
      <c r="I61" s="213" t="s">
        <v>119</v>
      </c>
      <c r="K61" s="52">
        <v>4.07</v>
      </c>
      <c r="L61" s="127">
        <v>2</v>
      </c>
      <c r="M61" s="126"/>
      <c r="N61" s="126"/>
      <c r="O61" s="128"/>
      <c r="P61" s="127"/>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row>
    <row r="62" spans="3:59" outlineLevel="1">
      <c r="C62" s="63" t="str">
        <f t="shared" si="100"/>
        <v>Dry bulk - Outwards - overseas and coastal</v>
      </c>
      <c r="E62" s="127">
        <v>10</v>
      </c>
      <c r="F62" s="213" t="s">
        <v>110</v>
      </c>
      <c r="G62" s="213" t="s">
        <v>123</v>
      </c>
      <c r="H62" s="213" t="s">
        <v>124</v>
      </c>
      <c r="I62" s="213" t="s">
        <v>125</v>
      </c>
      <c r="K62" s="52">
        <v>2.35</v>
      </c>
      <c r="L62" s="127">
        <v>2</v>
      </c>
      <c r="M62" s="126"/>
      <c r="N62" s="126"/>
      <c r="O62" s="128"/>
      <c r="P62" s="127"/>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row>
    <row r="63" spans="3:59" outlineLevel="1">
      <c r="C63" s="63" t="str">
        <f t="shared" si="100"/>
        <v>Dry bulk - Inwards - overseas and coastal</v>
      </c>
      <c r="E63" s="127">
        <v>11</v>
      </c>
      <c r="F63" s="213" t="s">
        <v>110</v>
      </c>
      <c r="G63" s="213" t="s">
        <v>123</v>
      </c>
      <c r="H63" s="213" t="s">
        <v>126</v>
      </c>
      <c r="I63" s="213" t="s">
        <v>125</v>
      </c>
      <c r="K63" s="52">
        <v>3.25</v>
      </c>
      <c r="L63" s="127">
        <v>2</v>
      </c>
      <c r="M63" s="126"/>
      <c r="N63" s="126"/>
      <c r="O63" s="128"/>
      <c r="P63" s="127"/>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row>
    <row r="64" spans="3:59" outlineLevel="1">
      <c r="C64" s="63" t="str">
        <f t="shared" si="100"/>
        <v>Transhipment - Full - outward</v>
      </c>
      <c r="E64" s="127">
        <v>12</v>
      </c>
      <c r="F64" s="213" t="s">
        <v>110</v>
      </c>
      <c r="G64" s="213" t="s">
        <v>127</v>
      </c>
      <c r="H64" s="213" t="s">
        <v>112</v>
      </c>
      <c r="I64" s="213" t="s">
        <v>113</v>
      </c>
      <c r="K64" s="52">
        <v>40.9</v>
      </c>
      <c r="L64" s="127">
        <v>2</v>
      </c>
      <c r="M64" s="126" t="s">
        <v>90</v>
      </c>
      <c r="N64" s="126"/>
      <c r="O64" s="128"/>
      <c r="P64" s="127"/>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row>
    <row r="65" spans="3:59" outlineLevel="1">
      <c r="C65" s="63" t="str">
        <f t="shared" si="100"/>
        <v>Transhipment - Full - inward</v>
      </c>
      <c r="E65" s="127">
        <v>13</v>
      </c>
      <c r="F65" s="213" t="s">
        <v>110</v>
      </c>
      <c r="G65" s="213" t="s">
        <v>127</v>
      </c>
      <c r="H65" s="213" t="s">
        <v>114</v>
      </c>
      <c r="I65" s="213" t="s">
        <v>113</v>
      </c>
      <c r="K65" s="52">
        <v>42.39</v>
      </c>
      <c r="L65" s="127">
        <v>2</v>
      </c>
      <c r="M65" s="126"/>
      <c r="N65" s="126"/>
      <c r="O65" s="128"/>
      <c r="P65" s="127"/>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row>
    <row r="66" spans="3:59" outlineLevel="1">
      <c r="C66" s="63" t="str">
        <f t="shared" si="100"/>
        <v>Transhipment - Full Bass Strait</v>
      </c>
      <c r="E66" s="127">
        <v>14</v>
      </c>
      <c r="F66" s="213" t="s">
        <v>110</v>
      </c>
      <c r="G66" s="213" t="s">
        <v>127</v>
      </c>
      <c r="H66" s="213" t="s">
        <v>115</v>
      </c>
      <c r="I66" s="213" t="s">
        <v>113</v>
      </c>
      <c r="K66" s="52">
        <f>K55*O66</f>
        <v>24.548999999999999</v>
      </c>
      <c r="L66" s="127">
        <v>2</v>
      </c>
      <c r="M66" s="126"/>
      <c r="N66" s="126" t="s">
        <v>90</v>
      </c>
      <c r="O66" s="128">
        <v>0.35</v>
      </c>
      <c r="P66" s="127">
        <v>3</v>
      </c>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row>
    <row r="67" spans="3:59" outlineLevel="1">
      <c r="C67" s="63" t="str">
        <f t="shared" si="100"/>
        <v>Transhipment - Empty (including nested units)</v>
      </c>
      <c r="E67" s="127">
        <v>15</v>
      </c>
      <c r="F67" s="213" t="s">
        <v>110</v>
      </c>
      <c r="G67" s="213" t="s">
        <v>127</v>
      </c>
      <c r="H67" s="213" t="s">
        <v>116</v>
      </c>
      <c r="I67" s="213" t="s">
        <v>113</v>
      </c>
      <c r="K67" s="52">
        <f>K56*O67</f>
        <v>5.8660000000000005</v>
      </c>
      <c r="L67" s="127">
        <v>2</v>
      </c>
      <c r="M67" s="126"/>
      <c r="N67" s="126" t="s">
        <v>90</v>
      </c>
      <c r="O67" s="128">
        <v>0.35</v>
      </c>
      <c r="P67" s="127">
        <v>4</v>
      </c>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row>
    <row r="68" spans="3:59" outlineLevel="1">
      <c r="C68" s="63" t="str">
        <f t="shared" si="100"/>
        <v>Transhipment - Empty (return of materials)</v>
      </c>
      <c r="E68" s="127">
        <v>16</v>
      </c>
      <c r="F68" s="213" t="s">
        <v>110</v>
      </c>
      <c r="G68" s="213" t="s">
        <v>127</v>
      </c>
      <c r="H68" s="213" t="s">
        <v>117</v>
      </c>
      <c r="I68" s="213" t="s">
        <v>113</v>
      </c>
      <c r="K68" s="52">
        <f>K57*O68</f>
        <v>11.725</v>
      </c>
      <c r="L68" s="127">
        <v>2</v>
      </c>
      <c r="M68" s="126"/>
      <c r="N68" s="126" t="s">
        <v>90</v>
      </c>
      <c r="O68" s="128">
        <v>0.35</v>
      </c>
      <c r="P68" s="127">
        <v>5</v>
      </c>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row>
    <row r="69" spans="3:59" outlineLevel="1">
      <c r="C69" s="63" t="str">
        <f t="shared" si="100"/>
        <v>Transhipment - Motor vehicles and break bulk</v>
      </c>
      <c r="E69" s="127">
        <v>17</v>
      </c>
      <c r="F69" s="213" t="s">
        <v>110</v>
      </c>
      <c r="G69" s="213" t="s">
        <v>127</v>
      </c>
      <c r="H69" s="213" t="s">
        <v>128</v>
      </c>
      <c r="I69" s="213" t="s">
        <v>119</v>
      </c>
      <c r="K69" s="52">
        <f>K60*O69</f>
        <v>1.071</v>
      </c>
      <c r="L69" s="127">
        <v>2</v>
      </c>
      <c r="M69" s="126"/>
      <c r="N69" s="126" t="s">
        <v>90</v>
      </c>
      <c r="O69" s="128">
        <v>0.35</v>
      </c>
      <c r="P69" s="127">
        <v>8</v>
      </c>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row>
    <row r="70" spans="3:59" outlineLevel="1">
      <c r="C70" s="63" t="str">
        <f t="shared" si="100"/>
        <v>Transhipment - Non-containerised/general</v>
      </c>
      <c r="E70" s="127">
        <v>18</v>
      </c>
      <c r="F70" s="213" t="s">
        <v>110</v>
      </c>
      <c r="G70" s="213" t="s">
        <v>127</v>
      </c>
      <c r="H70" s="213" t="s">
        <v>118</v>
      </c>
      <c r="I70" s="213" t="s">
        <v>125</v>
      </c>
      <c r="K70" s="52">
        <f>K58*O70</f>
        <v>0.9484999999999999</v>
      </c>
      <c r="L70" s="127">
        <v>2</v>
      </c>
      <c r="M70" s="126"/>
      <c r="N70" s="126" t="s">
        <v>90</v>
      </c>
      <c r="O70" s="128">
        <v>0.35</v>
      </c>
      <c r="P70" s="127">
        <v>6</v>
      </c>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row>
    <row r="71" spans="3:59" outlineLevel="1">
      <c r="E71" s="177" t="s">
        <v>129</v>
      </c>
      <c r="F71" s="47"/>
      <c r="G71" s="47"/>
      <c r="H71" s="47"/>
      <c r="I71" s="12"/>
      <c r="K71" s="46"/>
      <c r="L71" s="49"/>
      <c r="M71" s="49"/>
      <c r="O71" s="49"/>
      <c r="P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row>
    <row r="72" spans="3:59" outlineLevel="1">
      <c r="C72" s="62" t="s">
        <v>130</v>
      </c>
      <c r="E72" s="177" t="s">
        <v>129</v>
      </c>
      <c r="F72" s="47"/>
      <c r="G72" s="47"/>
      <c r="H72" s="47"/>
      <c r="K72" s="46"/>
      <c r="L72" s="49"/>
      <c r="M72" s="49"/>
      <c r="O72" s="49"/>
      <c r="P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row>
    <row r="73" spans="3:59" outlineLevel="1">
      <c r="C73" s="63" t="str">
        <f t="shared" ref="C73:C90" si="101">IF(OR(G73=H73,G73="General"),H73,G73&amp;" - "&amp;H73)</f>
        <v>Shared channels &lt;= 12.10m</v>
      </c>
      <c r="E73" s="127">
        <v>19</v>
      </c>
      <c r="F73" s="213" t="s">
        <v>131</v>
      </c>
      <c r="G73" s="213" t="s">
        <v>132</v>
      </c>
      <c r="H73" s="213" t="s">
        <v>133</v>
      </c>
      <c r="I73" s="213" t="s">
        <v>134</v>
      </c>
      <c r="K73" s="123">
        <v>0.18140000000000001</v>
      </c>
      <c r="L73" s="127">
        <v>4</v>
      </c>
      <c r="M73" s="126"/>
      <c r="N73" s="126"/>
      <c r="O73" s="128"/>
      <c r="P73" s="127"/>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row>
    <row r="74" spans="3:59" outlineLevel="1">
      <c r="C74" s="63" t="str">
        <f t="shared" si="101"/>
        <v>Dedicated channels &lt;= 12.10m</v>
      </c>
      <c r="E74" s="127">
        <v>20</v>
      </c>
      <c r="F74" s="213" t="s">
        <v>131</v>
      </c>
      <c r="G74" s="213" t="s">
        <v>132</v>
      </c>
      <c r="H74" s="213" t="s">
        <v>135</v>
      </c>
      <c r="I74" s="213" t="s">
        <v>134</v>
      </c>
      <c r="K74" s="123">
        <v>0.35460000000000003</v>
      </c>
      <c r="L74" s="127">
        <v>4</v>
      </c>
      <c r="M74" s="126"/>
      <c r="N74" s="126"/>
      <c r="O74" s="128"/>
      <c r="P74" s="127"/>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row>
    <row r="75" spans="3:59" outlineLevel="1">
      <c r="C75" s="63" t="str">
        <f t="shared" si="101"/>
        <v>Shared channels &gt; 12.10m</v>
      </c>
      <c r="E75" s="127">
        <v>21</v>
      </c>
      <c r="F75" s="213" t="s">
        <v>131</v>
      </c>
      <c r="G75" s="213" t="s">
        <v>132</v>
      </c>
      <c r="H75" s="213" t="s">
        <v>136</v>
      </c>
      <c r="I75" s="213" t="s">
        <v>134</v>
      </c>
      <c r="K75" s="123">
        <v>0.19350000000000001</v>
      </c>
      <c r="L75" s="127">
        <v>4</v>
      </c>
      <c r="M75" s="126"/>
      <c r="N75" s="126"/>
      <c r="O75" s="128"/>
      <c r="P75" s="127"/>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row>
    <row r="76" spans="3:59" outlineLevel="1">
      <c r="C76" s="63" t="str">
        <f t="shared" si="101"/>
        <v>Dedicated channels &gt; 12.10m</v>
      </c>
      <c r="E76" s="127">
        <v>22</v>
      </c>
      <c r="F76" s="213" t="s">
        <v>131</v>
      </c>
      <c r="G76" s="213" t="s">
        <v>132</v>
      </c>
      <c r="H76" s="213" t="s">
        <v>137</v>
      </c>
      <c r="I76" s="213" t="s">
        <v>134</v>
      </c>
      <c r="K76" s="123">
        <v>0.41399999999999998</v>
      </c>
      <c r="L76" s="127">
        <v>4</v>
      </c>
      <c r="M76" s="126"/>
      <c r="N76" s="126"/>
      <c r="O76" s="128"/>
      <c r="P76" s="127"/>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row>
    <row r="77" spans="3:59" outlineLevel="1">
      <c r="C77" s="63" t="str">
        <f t="shared" si="101"/>
        <v>Pure car carrier - Shared channels &lt;= 12.10m</v>
      </c>
      <c r="E77" s="127">
        <v>23</v>
      </c>
      <c r="F77" s="213" t="s">
        <v>131</v>
      </c>
      <c r="G77" s="213" t="s">
        <v>138</v>
      </c>
      <c r="H77" s="213" t="s">
        <v>133</v>
      </c>
      <c r="I77" s="213" t="s">
        <v>134</v>
      </c>
      <c r="K77" s="123">
        <f>K73*O77</f>
        <v>0.13605</v>
      </c>
      <c r="L77" s="127">
        <v>4</v>
      </c>
      <c r="M77" s="126"/>
      <c r="N77" s="126" t="s">
        <v>90</v>
      </c>
      <c r="O77" s="128">
        <v>0.75</v>
      </c>
      <c r="P77" s="127">
        <v>19</v>
      </c>
      <c r="Q77" s="232"/>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row>
    <row r="78" spans="3:59" outlineLevel="1">
      <c r="C78" s="63" t="str">
        <f t="shared" si="101"/>
        <v>Pure car carrier - Dedicated channels &lt;= 12.10m</v>
      </c>
      <c r="E78" s="127">
        <v>24</v>
      </c>
      <c r="F78" s="213" t="s">
        <v>131</v>
      </c>
      <c r="G78" s="213" t="s">
        <v>138</v>
      </c>
      <c r="H78" s="213" t="s">
        <v>135</v>
      </c>
      <c r="I78" s="213" t="s">
        <v>134</v>
      </c>
      <c r="K78" s="123">
        <f>K74*O78</f>
        <v>0.26595000000000002</v>
      </c>
      <c r="L78" s="127">
        <v>4</v>
      </c>
      <c r="M78" s="126"/>
      <c r="N78" s="126" t="s">
        <v>90</v>
      </c>
      <c r="O78" s="128">
        <v>0.75</v>
      </c>
      <c r="P78" s="127">
        <v>20</v>
      </c>
      <c r="Q78" s="232"/>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row>
    <row r="79" spans="3:59" outlineLevel="1">
      <c r="C79" s="63" t="str">
        <f t="shared" si="101"/>
        <v>Pure car carrier - Shared channels &gt; 12.10m</v>
      </c>
      <c r="E79" s="127">
        <v>25</v>
      </c>
      <c r="F79" s="213" t="s">
        <v>131</v>
      </c>
      <c r="G79" s="213" t="s">
        <v>138</v>
      </c>
      <c r="H79" s="213" t="s">
        <v>136</v>
      </c>
      <c r="I79" s="213" t="s">
        <v>134</v>
      </c>
      <c r="K79" s="123">
        <f>K75*O79</f>
        <v>0.145125</v>
      </c>
      <c r="L79" s="127">
        <v>4</v>
      </c>
      <c r="M79" s="126"/>
      <c r="N79" s="126" t="s">
        <v>90</v>
      </c>
      <c r="O79" s="128">
        <v>0.75</v>
      </c>
      <c r="P79" s="127">
        <v>21</v>
      </c>
      <c r="Q79" s="232"/>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row>
    <row r="80" spans="3:59" outlineLevel="1">
      <c r="C80" s="63" t="str">
        <f t="shared" si="101"/>
        <v>Pure car carrier - Dedicated channels &gt; 12.10m</v>
      </c>
      <c r="E80" s="127">
        <v>26</v>
      </c>
      <c r="F80" s="213" t="s">
        <v>131</v>
      </c>
      <c r="G80" s="213" t="s">
        <v>138</v>
      </c>
      <c r="H80" s="213" t="s">
        <v>137</v>
      </c>
      <c r="I80" s="213" t="s">
        <v>134</v>
      </c>
      <c r="K80" s="123">
        <f>K76*O80</f>
        <v>0.3105</v>
      </c>
      <c r="L80" s="127">
        <v>4</v>
      </c>
      <c r="M80" s="126"/>
      <c r="N80" s="126" t="s">
        <v>90</v>
      </c>
      <c r="O80" s="128">
        <v>0.75</v>
      </c>
      <c r="P80" s="127">
        <v>22</v>
      </c>
      <c r="Q80" s="232"/>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row>
    <row r="81" spans="3:59" outlineLevel="1">
      <c r="C81" s="63" t="str">
        <f t="shared" si="101"/>
        <v>Passenger cruise vessel - Shared channels &lt;= 12.10m</v>
      </c>
      <c r="E81" s="127">
        <v>27</v>
      </c>
      <c r="F81" s="213" t="s">
        <v>131</v>
      </c>
      <c r="G81" s="213" t="s">
        <v>139</v>
      </c>
      <c r="H81" s="213" t="s">
        <v>133</v>
      </c>
      <c r="I81" s="213" t="s">
        <v>134</v>
      </c>
      <c r="K81" s="123">
        <f>K73*O81</f>
        <v>0.16326000000000002</v>
      </c>
      <c r="L81" s="127">
        <v>4</v>
      </c>
      <c r="M81" s="126"/>
      <c r="N81" s="126" t="s">
        <v>90</v>
      </c>
      <c r="O81" s="128">
        <v>0.9</v>
      </c>
      <c r="P81" s="127">
        <v>19</v>
      </c>
      <c r="Q81" s="232"/>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row>
    <row r="82" spans="3:59" outlineLevel="1">
      <c r="C82" s="63" t="str">
        <f t="shared" si="101"/>
        <v>Passenger cruise vessel - Dedicated channels &lt;= 12.10m</v>
      </c>
      <c r="E82" s="127">
        <v>28</v>
      </c>
      <c r="F82" s="213" t="s">
        <v>131</v>
      </c>
      <c r="G82" s="213" t="s">
        <v>139</v>
      </c>
      <c r="H82" s="213" t="s">
        <v>135</v>
      </c>
      <c r="I82" s="213" t="s">
        <v>134</v>
      </c>
      <c r="K82" s="123">
        <f>K74*O82</f>
        <v>0.31914000000000003</v>
      </c>
      <c r="L82" s="127">
        <v>4</v>
      </c>
      <c r="M82" s="126"/>
      <c r="N82" s="126" t="s">
        <v>90</v>
      </c>
      <c r="O82" s="128">
        <v>0.9</v>
      </c>
      <c r="P82" s="127">
        <v>20</v>
      </c>
      <c r="Q82" s="232"/>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row>
    <row r="83" spans="3:59" outlineLevel="1">
      <c r="C83" s="63" t="str">
        <f t="shared" si="101"/>
        <v>Passenger cruise vessel - Shared channels &gt; 12.10m</v>
      </c>
      <c r="E83" s="127">
        <v>29</v>
      </c>
      <c r="F83" s="213" t="s">
        <v>131</v>
      </c>
      <c r="G83" s="213" t="s">
        <v>139</v>
      </c>
      <c r="H83" s="213" t="s">
        <v>136</v>
      </c>
      <c r="I83" s="213" t="s">
        <v>134</v>
      </c>
      <c r="K83" s="123">
        <f>K75*O83</f>
        <v>0.17415</v>
      </c>
      <c r="L83" s="127">
        <v>4</v>
      </c>
      <c r="M83" s="126"/>
      <c r="N83" s="126" t="s">
        <v>90</v>
      </c>
      <c r="O83" s="128">
        <v>0.9</v>
      </c>
      <c r="P83" s="127">
        <v>21</v>
      </c>
      <c r="Q83" s="232"/>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row>
    <row r="84" spans="3:59" outlineLevel="1">
      <c r="C84" s="63" t="str">
        <f t="shared" si="101"/>
        <v>Passenger cruise vessel - Dedicated channels &gt; 12.10m</v>
      </c>
      <c r="E84" s="127">
        <v>30</v>
      </c>
      <c r="F84" s="213" t="s">
        <v>131</v>
      </c>
      <c r="G84" s="213" t="s">
        <v>139</v>
      </c>
      <c r="H84" s="213" t="s">
        <v>137</v>
      </c>
      <c r="I84" s="213" t="s">
        <v>134</v>
      </c>
      <c r="K84" s="123">
        <f>K76*O84</f>
        <v>0.37259999999999999</v>
      </c>
      <c r="L84" s="127">
        <v>4</v>
      </c>
      <c r="M84" s="126"/>
      <c r="N84" s="126" t="s">
        <v>90</v>
      </c>
      <c r="O84" s="128">
        <v>0.9</v>
      </c>
      <c r="P84" s="127">
        <v>22</v>
      </c>
      <c r="Q84" s="232"/>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row>
    <row r="85" spans="3:59" outlineLevel="1">
      <c r="C85" s="63" t="str">
        <f t="shared" si="101"/>
        <v>Coastal liner vessel - Shared channels &lt;= 12.10m</v>
      </c>
      <c r="E85" s="127">
        <v>31</v>
      </c>
      <c r="F85" s="213" t="s">
        <v>131</v>
      </c>
      <c r="G85" s="213" t="s">
        <v>140</v>
      </c>
      <c r="H85" s="213" t="s">
        <v>133</v>
      </c>
      <c r="I85" s="213" t="s">
        <v>134</v>
      </c>
      <c r="K85" s="123">
        <f>K73*O85</f>
        <v>0.10884000000000001</v>
      </c>
      <c r="L85" s="127">
        <v>4</v>
      </c>
      <c r="M85" s="126"/>
      <c r="N85" s="126" t="s">
        <v>90</v>
      </c>
      <c r="O85" s="128">
        <v>0.6</v>
      </c>
      <c r="P85" s="127">
        <v>19</v>
      </c>
      <c r="Q85" s="232"/>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row>
    <row r="86" spans="3:59" outlineLevel="1">
      <c r="C86" s="63" t="str">
        <f t="shared" si="101"/>
        <v>Coastal liner vessel - Dedicated channels &lt;= 12.10m</v>
      </c>
      <c r="E86" s="127">
        <v>32</v>
      </c>
      <c r="F86" s="213" t="s">
        <v>131</v>
      </c>
      <c r="G86" s="213" t="s">
        <v>140</v>
      </c>
      <c r="H86" s="213" t="s">
        <v>135</v>
      </c>
      <c r="I86" s="213" t="s">
        <v>134</v>
      </c>
      <c r="K86" s="123">
        <f>K74*O86</f>
        <v>0.21276</v>
      </c>
      <c r="L86" s="127">
        <v>4</v>
      </c>
      <c r="M86" s="126"/>
      <c r="N86" s="126" t="s">
        <v>90</v>
      </c>
      <c r="O86" s="128">
        <v>0.6</v>
      </c>
      <c r="P86" s="127">
        <v>20</v>
      </c>
      <c r="Q86" s="232"/>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row>
    <row r="87" spans="3:59" outlineLevel="1">
      <c r="C87" s="63" t="str">
        <f t="shared" si="101"/>
        <v>Coastal liner vessel - Shared channels &gt; 12.10m</v>
      </c>
      <c r="E87" s="127">
        <v>33</v>
      </c>
      <c r="F87" s="213" t="s">
        <v>131</v>
      </c>
      <c r="G87" s="213" t="s">
        <v>140</v>
      </c>
      <c r="H87" s="213" t="s">
        <v>136</v>
      </c>
      <c r="I87" s="213" t="s">
        <v>134</v>
      </c>
      <c r="K87" s="123">
        <f>K75*O87</f>
        <v>0.11609999999999999</v>
      </c>
      <c r="L87" s="127">
        <v>4</v>
      </c>
      <c r="M87" s="126"/>
      <c r="N87" s="126" t="s">
        <v>90</v>
      </c>
      <c r="O87" s="128">
        <v>0.6</v>
      </c>
      <c r="P87" s="127">
        <v>21</v>
      </c>
      <c r="Q87" s="232"/>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row>
    <row r="88" spans="3:59" outlineLevel="1">
      <c r="C88" s="63" t="str">
        <f t="shared" si="101"/>
        <v>Coastal liner vessel - Dedicated channels &gt; 12.10m</v>
      </c>
      <c r="E88" s="127">
        <v>34</v>
      </c>
      <c r="F88" s="213" t="s">
        <v>131</v>
      </c>
      <c r="G88" s="213" t="s">
        <v>140</v>
      </c>
      <c r="H88" s="213" t="s">
        <v>137</v>
      </c>
      <c r="I88" s="213" t="s">
        <v>134</v>
      </c>
      <c r="K88" s="123">
        <f>K76*O88</f>
        <v>0.24839999999999998</v>
      </c>
      <c r="L88" s="127">
        <v>4</v>
      </c>
      <c r="M88" s="126"/>
      <c r="N88" s="126" t="s">
        <v>90</v>
      </c>
      <c r="O88" s="128">
        <v>0.6</v>
      </c>
      <c r="P88" s="127">
        <v>22</v>
      </c>
      <c r="Q88" s="232"/>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row>
    <row r="89" spans="3:59" outlineLevel="1">
      <c r="C89" s="63" t="str">
        <f t="shared" si="101"/>
        <v>Vessels using Dedicated and Geelong channels on the same entry to Port Phillip Bay - Dedicated channels &lt;= 12.10m</v>
      </c>
      <c r="E89" s="127">
        <v>35</v>
      </c>
      <c r="F89" s="213" t="s">
        <v>131</v>
      </c>
      <c r="G89" s="213" t="s">
        <v>141</v>
      </c>
      <c r="H89" s="213" t="s">
        <v>135</v>
      </c>
      <c r="I89" s="213" t="s">
        <v>134</v>
      </c>
      <c r="K89" s="123">
        <f>K74*O89</f>
        <v>0.26595000000000002</v>
      </c>
      <c r="L89" s="127">
        <v>4</v>
      </c>
      <c r="M89" s="126"/>
      <c r="N89" s="126" t="s">
        <v>90</v>
      </c>
      <c r="O89" s="128">
        <v>0.75</v>
      </c>
      <c r="P89" s="127">
        <v>20</v>
      </c>
      <c r="Q89" s="232"/>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row>
    <row r="90" spans="3:59" outlineLevel="1">
      <c r="C90" s="63" t="str">
        <f t="shared" si="101"/>
        <v>Vessels using Dedicated and Geelong channels on the same entry to Port Phillip Bay - Dedicated channels &gt; 12.10m</v>
      </c>
      <c r="E90" s="127">
        <v>36</v>
      </c>
      <c r="F90" s="213" t="s">
        <v>131</v>
      </c>
      <c r="G90" s="213" t="s">
        <v>141</v>
      </c>
      <c r="H90" s="213" t="s">
        <v>137</v>
      </c>
      <c r="I90" s="213" t="s">
        <v>134</v>
      </c>
      <c r="K90" s="123">
        <f>K76*O90</f>
        <v>0.3105</v>
      </c>
      <c r="L90" s="127">
        <v>4</v>
      </c>
      <c r="M90" s="126"/>
      <c r="N90" s="126" t="s">
        <v>90</v>
      </c>
      <c r="O90" s="128">
        <v>0.75</v>
      </c>
      <c r="P90" s="127">
        <v>22</v>
      </c>
      <c r="Q90" s="232"/>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row>
    <row r="91" spans="3:59" outlineLevel="1">
      <c r="E91" s="177" t="s">
        <v>129</v>
      </c>
      <c r="K91" s="46"/>
      <c r="L91" s="49"/>
      <c r="M91" s="49"/>
      <c r="O91" s="49"/>
      <c r="P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row>
    <row r="92" spans="3:59" outlineLevel="1">
      <c r="C92" s="62" t="s">
        <v>142</v>
      </c>
      <c r="E92" s="177" t="s">
        <v>129</v>
      </c>
      <c r="K92" s="46"/>
      <c r="L92" s="49"/>
      <c r="M92" s="49"/>
      <c r="O92" s="49"/>
      <c r="P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row>
    <row r="93" spans="3:59" outlineLevel="1">
      <c r="C93" s="63" t="str">
        <f t="shared" ref="C93:C99" si="102">IF(OR(G93=H93,G93="General"),H93,G93&amp;" - "&amp;H93)</f>
        <v>Berth hire - Full charge - Maribyrnong No.1</v>
      </c>
      <c r="E93" s="127">
        <v>37</v>
      </c>
      <c r="F93" s="213" t="s">
        <v>143</v>
      </c>
      <c r="G93" s="213" t="s">
        <v>144</v>
      </c>
      <c r="H93" s="213" t="s">
        <v>145</v>
      </c>
      <c r="I93" s="213" t="s">
        <v>146</v>
      </c>
      <c r="K93" s="52">
        <v>351.8</v>
      </c>
      <c r="L93" s="127">
        <v>2</v>
      </c>
      <c r="M93" s="126"/>
      <c r="N93" s="126"/>
      <c r="O93" s="128"/>
      <c r="P93" s="127"/>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row>
    <row r="94" spans="3:59" outlineLevel="1">
      <c r="C94" s="63" t="str">
        <f t="shared" si="102"/>
        <v>Berth hire - Full charge - Holden Dock</v>
      </c>
      <c r="E94" s="127">
        <v>38</v>
      </c>
      <c r="F94" s="213" t="s">
        <v>143</v>
      </c>
      <c r="G94" s="213" t="s">
        <v>144</v>
      </c>
      <c r="H94" s="213" t="s">
        <v>147</v>
      </c>
      <c r="I94" s="213" t="s">
        <v>146</v>
      </c>
      <c r="K94" s="52">
        <v>466.2</v>
      </c>
      <c r="L94" s="127">
        <v>2</v>
      </c>
      <c r="M94" s="126"/>
      <c r="N94" s="126"/>
      <c r="O94" s="128"/>
      <c r="P94" s="127"/>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row>
    <row r="95" spans="3:59" outlineLevel="1">
      <c r="C95" s="63" t="str">
        <f t="shared" si="102"/>
        <v>Berth hire - Full charge - Passenger cruise ships at a berth other than Station Pier</v>
      </c>
      <c r="E95" s="127">
        <v>39</v>
      </c>
      <c r="F95" s="213" t="s">
        <v>143</v>
      </c>
      <c r="G95" s="213" t="s">
        <v>144</v>
      </c>
      <c r="H95" s="213" t="s">
        <v>148</v>
      </c>
      <c r="I95" s="213" t="s">
        <v>146</v>
      </c>
      <c r="K95" s="52">
        <v>580</v>
      </c>
      <c r="L95" s="127">
        <v>2</v>
      </c>
      <c r="M95" s="126"/>
      <c r="N95" s="126"/>
      <c r="O95" s="128"/>
      <c r="P95" s="127"/>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row>
    <row r="96" spans="3:59" outlineLevel="1">
      <c r="C96" s="63" t="str">
        <f t="shared" si="102"/>
        <v>Berth hire - Lay-up charge (24 Victoria Dock; Holden Dock; Maribyrnong No. 1; 24, 27, 28, 29 &amp; 33 South Wharf; 6 Yarraville and F Appleton Dock)</v>
      </c>
      <c r="E96" s="127">
        <v>40</v>
      </c>
      <c r="F96" s="213" t="s">
        <v>143</v>
      </c>
      <c r="G96" s="213" t="s">
        <v>144</v>
      </c>
      <c r="H96" s="213" t="s">
        <v>149</v>
      </c>
      <c r="I96" s="213" t="s">
        <v>146</v>
      </c>
      <c r="K96" s="52">
        <v>123</v>
      </c>
      <c r="L96" s="127">
        <v>2</v>
      </c>
      <c r="M96" s="126"/>
      <c r="N96" s="126"/>
      <c r="O96" s="128"/>
      <c r="P96" s="127"/>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row>
    <row r="97" spans="1:59" outlineLevel="1">
      <c r="C97" s="63" t="str">
        <f t="shared" si="102"/>
        <v>Wharf access - Cargo</v>
      </c>
      <c r="E97" s="127">
        <v>41</v>
      </c>
      <c r="F97" s="213" t="s">
        <v>143</v>
      </c>
      <c r="G97" s="213" t="s">
        <v>150</v>
      </c>
      <c r="H97" s="213" t="s">
        <v>151</v>
      </c>
      <c r="I97" s="213" t="s">
        <v>125</v>
      </c>
      <c r="K97" s="52">
        <v>0.93</v>
      </c>
      <c r="L97" s="127">
        <v>2</v>
      </c>
      <c r="M97" s="126"/>
      <c r="N97" s="126"/>
      <c r="O97" s="128"/>
      <c r="P97" s="127"/>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row>
    <row r="98" spans="1:59" outlineLevel="1">
      <c r="C98" s="63" t="str">
        <f t="shared" si="102"/>
        <v>Area hire - Standard rate - 6 Yarraville</v>
      </c>
      <c r="E98" s="127">
        <v>42</v>
      </c>
      <c r="F98" s="213" t="s">
        <v>143</v>
      </c>
      <c r="G98" s="213" t="s">
        <v>152</v>
      </c>
      <c r="H98" s="213" t="s">
        <v>153</v>
      </c>
      <c r="I98" s="213" t="s">
        <v>146</v>
      </c>
      <c r="K98" s="52">
        <v>69.400000000000006</v>
      </c>
      <c r="L98" s="127">
        <v>2</v>
      </c>
      <c r="M98" s="126"/>
      <c r="N98" s="126"/>
      <c r="O98" s="128"/>
      <c r="P98" s="127"/>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row>
    <row r="99" spans="1:59" outlineLevel="1">
      <c r="C99" s="63" t="str">
        <f t="shared" si="102"/>
        <v>Area hire - Standard rate - F Appleton Dock</v>
      </c>
      <c r="E99" s="127">
        <v>43</v>
      </c>
      <c r="F99" s="213" t="s">
        <v>143</v>
      </c>
      <c r="G99" s="213" t="s">
        <v>152</v>
      </c>
      <c r="H99" s="213" t="s">
        <v>154</v>
      </c>
      <c r="I99" s="213" t="s">
        <v>146</v>
      </c>
      <c r="K99" s="52">
        <v>45.1</v>
      </c>
      <c r="L99" s="127">
        <v>2</v>
      </c>
      <c r="M99" s="126"/>
      <c r="N99" s="126"/>
      <c r="O99" s="128"/>
      <c r="P99" s="127"/>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row>
    <row r="100" spans="1:59" outlineLevel="1">
      <c r="E100" s="177" t="s">
        <v>129</v>
      </c>
      <c r="I100" s="3"/>
      <c r="K100" s="9"/>
      <c r="L100" s="49"/>
      <c r="M100" s="49"/>
      <c r="N100" s="49"/>
      <c r="O100" s="49"/>
      <c r="P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row>
    <row r="101" spans="1:59" outlineLevel="1">
      <c r="C101" s="62" t="s">
        <v>155</v>
      </c>
      <c r="E101" s="177" t="s">
        <v>129</v>
      </c>
      <c r="I101" s="3"/>
      <c r="K101" s="9"/>
      <c r="L101" s="49"/>
      <c r="M101" s="49"/>
      <c r="N101" s="49"/>
      <c r="O101" s="49"/>
      <c r="P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row>
    <row r="102" spans="1:59" outlineLevel="1">
      <c r="C102" s="63" t="str">
        <f>IF(OR(G102=H102,G102="General"),H102,G102&amp;" - "&amp;H102)</f>
        <v>Tanker inspection</v>
      </c>
      <c r="E102" s="127">
        <v>44</v>
      </c>
      <c r="F102" s="213" t="s">
        <v>156</v>
      </c>
      <c r="G102" s="213" t="s">
        <v>157</v>
      </c>
      <c r="H102" s="213" t="s">
        <v>157</v>
      </c>
      <c r="I102" s="213" t="s">
        <v>158</v>
      </c>
      <c r="K102" s="52">
        <v>700.13</v>
      </c>
      <c r="L102" s="127">
        <v>2</v>
      </c>
      <c r="M102" s="126"/>
      <c r="N102" s="126"/>
      <c r="O102" s="128"/>
      <c r="P102" s="127"/>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row>
    <row r="103" spans="1:59" outlineLevel="1">
      <c r="C103" s="63" t="str">
        <f>IF(OR(G103=H103,G103="General"),H103,G103&amp;" - "&amp;H103)</f>
        <v>Other gangway hire</v>
      </c>
      <c r="E103" s="127">
        <v>45</v>
      </c>
      <c r="F103" s="213" t="s">
        <v>156</v>
      </c>
      <c r="G103" s="213" t="s">
        <v>159</v>
      </c>
      <c r="H103" s="213" t="s">
        <v>159</v>
      </c>
      <c r="I103" s="213" t="s">
        <v>160</v>
      </c>
      <c r="K103" s="52">
        <v>211.2</v>
      </c>
      <c r="L103" s="127">
        <v>2</v>
      </c>
      <c r="M103" s="126"/>
      <c r="N103" s="126"/>
      <c r="O103" s="128"/>
      <c r="P103" s="127"/>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row>
    <row r="104" spans="1:59" outlineLevel="1">
      <c r="C104" s="63" t="str">
        <f>IF(OR(G104=H104,G104="General"),H104,G104&amp;" - "&amp;H104)</f>
        <v>Wharf inspection - Pre-vessel arrival inspection</v>
      </c>
      <c r="E104" s="127">
        <v>46</v>
      </c>
      <c r="F104" s="213" t="s">
        <v>156</v>
      </c>
      <c r="G104" s="213" t="s">
        <v>161</v>
      </c>
      <c r="H104" s="213" t="s">
        <v>162</v>
      </c>
      <c r="I104" s="213" t="s">
        <v>158</v>
      </c>
      <c r="K104" s="52">
        <v>934.1</v>
      </c>
      <c r="L104" s="127">
        <v>2</v>
      </c>
      <c r="M104" s="126"/>
      <c r="N104" s="126"/>
      <c r="O104" s="128"/>
      <c r="P104" s="127"/>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row>
    <row r="105" spans="1:59" outlineLevel="1">
      <c r="C105" s="63" t="str">
        <f>IF(OR(G105=H105,G105="General"),H105,G105&amp;" - "&amp;H105)</f>
        <v>Wharf inspection - Post-vessel departure inspection</v>
      </c>
      <c r="E105" s="127">
        <v>47</v>
      </c>
      <c r="F105" s="213" t="s">
        <v>156</v>
      </c>
      <c r="G105" s="213" t="s">
        <v>161</v>
      </c>
      <c r="H105" s="213" t="s">
        <v>163</v>
      </c>
      <c r="I105" s="213" t="s">
        <v>158</v>
      </c>
      <c r="K105" s="52">
        <v>934.1</v>
      </c>
      <c r="L105" s="127">
        <v>2</v>
      </c>
      <c r="M105" s="126"/>
      <c r="N105" s="126"/>
      <c r="O105" s="128"/>
      <c r="P105" s="127"/>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row>
    <row r="106" spans="1:59" outlineLevel="1">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row>
    <row r="107" spans="1:59" outlineLevel="1">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row>
    <row r="108" spans="1:59" outlineLevel="1">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row>
    <row r="109" spans="1:59">
      <c r="A109" s="41"/>
      <c r="B109" s="41">
        <f ca="1">MAX($B$1:B108)+Subsection</f>
        <v>5.0499999999999989</v>
      </c>
      <c r="C109" s="41" t="s">
        <v>164</v>
      </c>
      <c r="D109" s="1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c r="A110" s="12"/>
      <c r="B110" s="12"/>
      <c r="C110" s="12"/>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row>
    <row r="111" spans="1:59" outlineLevel="1">
      <c r="C111" s="64" t="s">
        <v>308</v>
      </c>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row>
    <row r="112" spans="1:59" outlineLevel="1">
      <c r="E112" s="49"/>
      <c r="F112" s="49"/>
      <c r="G112" s="49"/>
      <c r="H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row>
    <row r="113" spans="1:59" outlineLevel="1">
      <c r="C113" s="62" t="s">
        <v>165</v>
      </c>
      <c r="E113" s="49"/>
      <c r="F113" s="49"/>
      <c r="G113" s="49"/>
      <c r="H113" s="49"/>
      <c r="K113" s="174" t="s">
        <v>85</v>
      </c>
      <c r="L113" s="174" t="s">
        <v>85</v>
      </c>
      <c r="M113" s="174" t="s">
        <v>85</v>
      </c>
      <c r="N113" s="174" t="s">
        <v>85</v>
      </c>
      <c r="O113" s="174" t="s">
        <v>85</v>
      </c>
      <c r="P113" s="174" t="s">
        <v>85</v>
      </c>
      <c r="Q113" s="174" t="s">
        <v>85</v>
      </c>
      <c r="R113" s="174" t="s">
        <v>85</v>
      </c>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outlineLevel="1">
      <c r="C114" s="117" t="s">
        <v>166</v>
      </c>
      <c r="E114" s="49"/>
      <c r="F114" s="49"/>
      <c r="G114" s="49"/>
      <c r="H114" s="49"/>
      <c r="I114" s="49"/>
      <c r="J114" s="49"/>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row>
    <row r="115" spans="1:59" outlineLevel="1">
      <c r="A115"/>
      <c r="C115" s="121" t="s">
        <v>167</v>
      </c>
      <c r="D115" s="12" t="s">
        <v>89</v>
      </c>
      <c r="E115" s="49"/>
      <c r="F115" s="49"/>
      <c r="G115" s="49"/>
      <c r="H115" s="49"/>
      <c r="I115" s="49"/>
      <c r="J115" s="49"/>
      <c r="K115" s="189">
        <f>K30</f>
        <v>2.1256931608133023E-2</v>
      </c>
      <c r="L115" s="189">
        <f t="shared" ref="L115:P115" si="103">L30</f>
        <v>1.9004524886877761E-2</v>
      </c>
      <c r="M115" s="189">
        <f t="shared" si="103"/>
        <v>1.3321492007104752E-2</v>
      </c>
      <c r="N115" s="189">
        <f t="shared" si="103"/>
        <v>2.1910604732690686E-2</v>
      </c>
      <c r="O115" s="189">
        <f t="shared" si="103"/>
        <v>1.1149228130360234E-2</v>
      </c>
      <c r="P115" s="189">
        <f t="shared" si="103"/>
        <v>5.0890585241730291E-2</v>
      </c>
      <c r="Q115" s="189">
        <f>Q41</f>
        <v>7.0217917675544639E-2</v>
      </c>
      <c r="R115" s="189">
        <f>R41</f>
        <v>3.6199095022624528E-2</v>
      </c>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c r="BC115" s="189"/>
      <c r="BD115" s="189"/>
      <c r="BE115" s="189"/>
      <c r="BF115" s="189"/>
      <c r="BG115" s="189"/>
    </row>
    <row r="116" spans="1:59" outlineLevel="1">
      <c r="C116" s="121" t="s">
        <v>168</v>
      </c>
      <c r="D116" s="12" t="s">
        <v>89</v>
      </c>
      <c r="E116" s="49"/>
      <c r="F116" s="49"/>
      <c r="G116" s="49"/>
      <c r="H116" s="49"/>
      <c r="I116" s="49"/>
      <c r="J116" s="49"/>
      <c r="K116" s="189">
        <v>-2.5000000000000001E-2</v>
      </c>
      <c r="L116" s="189">
        <v>-2.5000000000000001E-2</v>
      </c>
      <c r="M116" s="189">
        <v>-2.5000000000000001E-2</v>
      </c>
      <c r="N116" s="189">
        <f>N115</f>
        <v>2.1910604732690686E-2</v>
      </c>
      <c r="O116" s="189">
        <f>O115</f>
        <v>1.1149228130360234E-2</v>
      </c>
      <c r="P116" s="189">
        <f>P115</f>
        <v>5.0890585241730291E-2</v>
      </c>
      <c r="Q116" s="189">
        <f t="shared" ref="Q116:R116" si="104">Q115</f>
        <v>7.0217917675544639E-2</v>
      </c>
      <c r="R116" s="189">
        <f t="shared" si="104"/>
        <v>3.6199095022624528E-2</v>
      </c>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89"/>
      <c r="AY116" s="189"/>
      <c r="AZ116" s="189"/>
      <c r="BA116" s="189"/>
      <c r="BB116" s="189"/>
      <c r="BC116" s="189"/>
      <c r="BD116" s="189"/>
      <c r="BE116" s="189"/>
      <c r="BF116" s="189"/>
      <c r="BG116" s="189"/>
    </row>
    <row r="117" spans="1:59" outlineLevel="1">
      <c r="C117" s="117" t="s">
        <v>88</v>
      </c>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row>
    <row r="118" spans="1:59" outlineLevel="1">
      <c r="C118" s="121" t="s">
        <v>167</v>
      </c>
      <c r="D118" s="13" t="s">
        <v>67</v>
      </c>
      <c r="E118" s="49"/>
      <c r="F118" s="49"/>
      <c r="G118" s="49"/>
      <c r="H118" s="49"/>
      <c r="J118" s="119">
        <v>1</v>
      </c>
      <c r="K118" s="65">
        <f>IF(K115="","",J118*(1+K115))</f>
        <v>1.021256931608133</v>
      </c>
      <c r="L118" s="65">
        <f t="shared" ref="L118:BG118" si="105">IF(L115="","",K118*(1+L115))</f>
        <v>1.0406654343807762</v>
      </c>
      <c r="M118" s="65">
        <f t="shared" si="105"/>
        <v>1.0545286506469498</v>
      </c>
      <c r="N118" s="65">
        <f t="shared" si="105"/>
        <v>1.0776340110905727</v>
      </c>
      <c r="O118" s="65">
        <f t="shared" si="105"/>
        <v>1.0896487985212566</v>
      </c>
      <c r="P118" s="65">
        <f t="shared" si="105"/>
        <v>1.1451016635859517</v>
      </c>
      <c r="Q118" s="65">
        <f t="shared" si="105"/>
        <v>1.2255083179297592</v>
      </c>
      <c r="R118" s="65">
        <f t="shared" si="105"/>
        <v>1.2698706099815154</v>
      </c>
      <c r="S118" s="65" t="str">
        <f t="shared" si="105"/>
        <v/>
      </c>
      <c r="T118" s="65" t="str">
        <f t="shared" si="105"/>
        <v/>
      </c>
      <c r="U118" s="65" t="str">
        <f t="shared" si="105"/>
        <v/>
      </c>
      <c r="V118" s="65" t="str">
        <f t="shared" si="105"/>
        <v/>
      </c>
      <c r="W118" s="65" t="str">
        <f t="shared" si="105"/>
        <v/>
      </c>
      <c r="X118" s="65" t="str">
        <f t="shared" si="105"/>
        <v/>
      </c>
      <c r="Y118" s="65" t="str">
        <f t="shared" si="105"/>
        <v/>
      </c>
      <c r="Z118" s="65" t="str">
        <f t="shared" si="105"/>
        <v/>
      </c>
      <c r="AA118" s="65" t="str">
        <f t="shared" si="105"/>
        <v/>
      </c>
      <c r="AB118" s="65" t="str">
        <f t="shared" si="105"/>
        <v/>
      </c>
      <c r="AC118" s="65" t="str">
        <f t="shared" si="105"/>
        <v/>
      </c>
      <c r="AD118" s="65" t="str">
        <f t="shared" si="105"/>
        <v/>
      </c>
      <c r="AE118" s="65" t="str">
        <f t="shared" si="105"/>
        <v/>
      </c>
      <c r="AF118" s="65" t="str">
        <f t="shared" si="105"/>
        <v/>
      </c>
      <c r="AG118" s="65" t="str">
        <f t="shared" si="105"/>
        <v/>
      </c>
      <c r="AH118" s="65" t="str">
        <f t="shared" si="105"/>
        <v/>
      </c>
      <c r="AI118" s="65" t="str">
        <f t="shared" si="105"/>
        <v/>
      </c>
      <c r="AJ118" s="65" t="str">
        <f t="shared" si="105"/>
        <v/>
      </c>
      <c r="AK118" s="65" t="str">
        <f t="shared" si="105"/>
        <v/>
      </c>
      <c r="AL118" s="65" t="str">
        <f t="shared" si="105"/>
        <v/>
      </c>
      <c r="AM118" s="65" t="str">
        <f t="shared" si="105"/>
        <v/>
      </c>
      <c r="AN118" s="65" t="str">
        <f t="shared" si="105"/>
        <v/>
      </c>
      <c r="AO118" s="65" t="str">
        <f t="shared" si="105"/>
        <v/>
      </c>
      <c r="AP118" s="65" t="str">
        <f t="shared" si="105"/>
        <v/>
      </c>
      <c r="AQ118" s="65" t="str">
        <f t="shared" si="105"/>
        <v/>
      </c>
      <c r="AR118" s="65" t="str">
        <f t="shared" si="105"/>
        <v/>
      </c>
      <c r="AS118" s="65" t="str">
        <f t="shared" si="105"/>
        <v/>
      </c>
      <c r="AT118" s="65" t="str">
        <f t="shared" si="105"/>
        <v/>
      </c>
      <c r="AU118" s="65" t="str">
        <f t="shared" si="105"/>
        <v/>
      </c>
      <c r="AV118" s="65" t="str">
        <f t="shared" si="105"/>
        <v/>
      </c>
      <c r="AW118" s="65" t="str">
        <f t="shared" si="105"/>
        <v/>
      </c>
      <c r="AX118" s="65" t="str">
        <f t="shared" si="105"/>
        <v/>
      </c>
      <c r="AY118" s="65" t="str">
        <f t="shared" si="105"/>
        <v/>
      </c>
      <c r="AZ118" s="65" t="str">
        <f t="shared" si="105"/>
        <v/>
      </c>
      <c r="BA118" s="65" t="str">
        <f t="shared" si="105"/>
        <v/>
      </c>
      <c r="BB118" s="65" t="str">
        <f t="shared" si="105"/>
        <v/>
      </c>
      <c r="BC118" s="65" t="str">
        <f t="shared" si="105"/>
        <v/>
      </c>
      <c r="BD118" s="65" t="str">
        <f t="shared" si="105"/>
        <v/>
      </c>
      <c r="BE118" s="65" t="str">
        <f t="shared" si="105"/>
        <v/>
      </c>
      <c r="BF118" s="65" t="str">
        <f t="shared" si="105"/>
        <v/>
      </c>
      <c r="BG118" s="65" t="str">
        <f t="shared" si="105"/>
        <v/>
      </c>
    </row>
    <row r="119" spans="1:59" outlineLevel="1">
      <c r="C119" s="121" t="s">
        <v>168</v>
      </c>
      <c r="D119" s="13" t="s">
        <v>67</v>
      </c>
      <c r="E119" s="49"/>
      <c r="F119" s="49"/>
      <c r="G119" s="49"/>
      <c r="H119" s="49"/>
      <c r="I119" s="49"/>
      <c r="J119" s="119">
        <v>1</v>
      </c>
      <c r="K119" s="65">
        <f>IF(K116="","",J119*(1+K116))</f>
        <v>0.97499999999999998</v>
      </c>
      <c r="L119" s="65">
        <f t="shared" ref="L119:BG119" si="106">IF(L116="","",K119*(1+L116))</f>
        <v>0.95062499999999994</v>
      </c>
      <c r="M119" s="65">
        <f t="shared" si="106"/>
        <v>0.92685937499999993</v>
      </c>
      <c r="N119" s="65">
        <f t="shared" si="106"/>
        <v>0.94716742440841362</v>
      </c>
      <c r="O119" s="65">
        <f t="shared" si="106"/>
        <v>0.95772761010078877</v>
      </c>
      <c r="P119" s="65">
        <f t="shared" si="106"/>
        <v>1.0064669286809815</v>
      </c>
      <c r="Q119" s="65">
        <f t="shared" si="106"/>
        <v>1.0771389406222609</v>
      </c>
      <c r="R119" s="65">
        <f t="shared" si="106"/>
        <v>1.1161303954864152</v>
      </c>
      <c r="S119" s="65" t="str">
        <f t="shared" si="106"/>
        <v/>
      </c>
      <c r="T119" s="65" t="str">
        <f t="shared" si="106"/>
        <v/>
      </c>
      <c r="U119" s="65" t="str">
        <f t="shared" si="106"/>
        <v/>
      </c>
      <c r="V119" s="65" t="str">
        <f t="shared" si="106"/>
        <v/>
      </c>
      <c r="W119" s="65" t="str">
        <f t="shared" si="106"/>
        <v/>
      </c>
      <c r="X119" s="65" t="str">
        <f t="shared" si="106"/>
        <v/>
      </c>
      <c r="Y119" s="65" t="str">
        <f t="shared" si="106"/>
        <v/>
      </c>
      <c r="Z119" s="65" t="str">
        <f t="shared" si="106"/>
        <v/>
      </c>
      <c r="AA119" s="65" t="str">
        <f t="shared" si="106"/>
        <v/>
      </c>
      <c r="AB119" s="65" t="str">
        <f t="shared" si="106"/>
        <v/>
      </c>
      <c r="AC119" s="65" t="str">
        <f t="shared" si="106"/>
        <v/>
      </c>
      <c r="AD119" s="65" t="str">
        <f t="shared" si="106"/>
        <v/>
      </c>
      <c r="AE119" s="65" t="str">
        <f t="shared" si="106"/>
        <v/>
      </c>
      <c r="AF119" s="65" t="str">
        <f t="shared" si="106"/>
        <v/>
      </c>
      <c r="AG119" s="65" t="str">
        <f t="shared" si="106"/>
        <v/>
      </c>
      <c r="AH119" s="65" t="str">
        <f t="shared" si="106"/>
        <v/>
      </c>
      <c r="AI119" s="65" t="str">
        <f t="shared" si="106"/>
        <v/>
      </c>
      <c r="AJ119" s="65" t="str">
        <f t="shared" si="106"/>
        <v/>
      </c>
      <c r="AK119" s="65" t="str">
        <f t="shared" si="106"/>
        <v/>
      </c>
      <c r="AL119" s="65" t="str">
        <f t="shared" si="106"/>
        <v/>
      </c>
      <c r="AM119" s="65" t="str">
        <f t="shared" si="106"/>
        <v/>
      </c>
      <c r="AN119" s="65" t="str">
        <f t="shared" si="106"/>
        <v/>
      </c>
      <c r="AO119" s="65" t="str">
        <f t="shared" si="106"/>
        <v/>
      </c>
      <c r="AP119" s="65" t="str">
        <f t="shared" si="106"/>
        <v/>
      </c>
      <c r="AQ119" s="65" t="str">
        <f t="shared" si="106"/>
        <v/>
      </c>
      <c r="AR119" s="65" t="str">
        <f t="shared" si="106"/>
        <v/>
      </c>
      <c r="AS119" s="65" t="str">
        <f t="shared" si="106"/>
        <v/>
      </c>
      <c r="AT119" s="65" t="str">
        <f t="shared" si="106"/>
        <v/>
      </c>
      <c r="AU119" s="65" t="str">
        <f t="shared" si="106"/>
        <v/>
      </c>
      <c r="AV119" s="65" t="str">
        <f t="shared" si="106"/>
        <v/>
      </c>
      <c r="AW119" s="65" t="str">
        <f t="shared" si="106"/>
        <v/>
      </c>
      <c r="AX119" s="65" t="str">
        <f t="shared" si="106"/>
        <v/>
      </c>
      <c r="AY119" s="65" t="str">
        <f t="shared" si="106"/>
        <v/>
      </c>
      <c r="AZ119" s="65" t="str">
        <f t="shared" si="106"/>
        <v/>
      </c>
      <c r="BA119" s="65" t="str">
        <f t="shared" si="106"/>
        <v/>
      </c>
      <c r="BB119" s="65" t="str">
        <f t="shared" si="106"/>
        <v/>
      </c>
      <c r="BC119" s="65" t="str">
        <f t="shared" si="106"/>
        <v/>
      </c>
      <c r="BD119" s="65" t="str">
        <f t="shared" si="106"/>
        <v/>
      </c>
      <c r="BE119" s="65" t="str">
        <f t="shared" si="106"/>
        <v/>
      </c>
      <c r="BF119" s="65" t="str">
        <f t="shared" si="106"/>
        <v/>
      </c>
      <c r="BG119" s="65" t="str">
        <f t="shared" si="106"/>
        <v/>
      </c>
    </row>
    <row r="120" spans="1:59" outlineLevel="1">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row>
    <row r="121" spans="1:59" outlineLevel="1">
      <c r="E121" s="49"/>
      <c r="F121" s="49"/>
      <c r="G121" s="49"/>
      <c r="H121" s="49"/>
      <c r="I121" s="49"/>
      <c r="J121" s="49"/>
      <c r="K121" s="49"/>
      <c r="L121" s="49"/>
      <c r="M121" s="49"/>
      <c r="N121" s="209"/>
      <c r="O121" s="209"/>
      <c r="P121" s="211"/>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row>
    <row r="122" spans="1:59" outlineLevel="1">
      <c r="C122" s="26" t="s">
        <v>169</v>
      </c>
      <c r="E122" s="49"/>
      <c r="F122" s="49"/>
      <c r="G122" s="49"/>
      <c r="H122" s="49"/>
      <c r="I122" s="49"/>
      <c r="J122" s="49"/>
      <c r="K122" s="49"/>
      <c r="L122" s="49"/>
      <c r="M122" s="49"/>
      <c r="N122" s="209"/>
      <c r="O122" s="20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row>
    <row r="123" spans="1:59" outlineLevel="1">
      <c r="E123" s="49"/>
      <c r="F123" s="49"/>
      <c r="G123" s="49"/>
      <c r="H123" s="149" t="s">
        <v>170</v>
      </c>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row>
    <row r="124" spans="1:59" outlineLevel="1">
      <c r="C124" s="214" t="str">
        <f t="array" ref="C124:C177">Tariff_List</f>
        <v>Wharfage fees</v>
      </c>
      <c r="E124" s="229" t="str">
        <f t="array" ref="E124:E177">Tariff_Index</f>
        <v>Tariff index</v>
      </c>
      <c r="F124" s="13"/>
      <c r="H124" s="205">
        <f>M10</f>
        <v>2020</v>
      </c>
      <c r="J124" s="174" t="s">
        <v>85</v>
      </c>
      <c r="K124" s="174" t="s">
        <v>85</v>
      </c>
      <c r="L124" s="174" t="s">
        <v>85</v>
      </c>
      <c r="M124" s="174" t="s">
        <v>85</v>
      </c>
      <c r="N124" s="174" t="s">
        <v>85</v>
      </c>
      <c r="O124" s="174" t="s">
        <v>85</v>
      </c>
      <c r="P124" s="174" t="s">
        <v>85</v>
      </c>
      <c r="Q124" s="174" t="s">
        <v>85</v>
      </c>
      <c r="R124" s="174" t="s">
        <v>85</v>
      </c>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row>
    <row r="125" spans="1:59" outlineLevel="1">
      <c r="C125" s="215" t="str">
        <v>Containerised - Full - outward</v>
      </c>
      <c r="D125" s="219" t="str">
        <f t="array" ref="D125:D177">Tariff_Units</f>
        <v>$ per TEU</v>
      </c>
      <c r="E125" s="220">
        <v>1</v>
      </c>
      <c r="F125" s="176"/>
      <c r="J125" s="190">
        <f>K53</f>
        <v>100.78</v>
      </c>
      <c r="K125" s="190">
        <v>98.260499999999993</v>
      </c>
      <c r="L125" s="190">
        <v>95.803987499999991</v>
      </c>
      <c r="M125" s="190">
        <v>93.408887812499998</v>
      </c>
      <c r="N125" s="190">
        <v>95.455533031879924</v>
      </c>
      <c r="O125" s="190">
        <v>96.519788545957496</v>
      </c>
      <c r="P125" s="190">
        <v>101.43173707246932</v>
      </c>
      <c r="Q125" s="190">
        <v>108.55406243591146</v>
      </c>
      <c r="R125" s="190">
        <f t="shared" ref="R125:R142" ca="1" si="107">IF($N53="Yes",
                                      OFFSET(R$124,MATCH($P53,Tariff_Index,0)-1,0)*$O53,
                                    Q125*IF($M53="Yes",(1+R$116),(1+R$115)))</f>
        <v>112.48362125712093</v>
      </c>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c r="BC125" s="190"/>
      <c r="BD125" s="190"/>
      <c r="BE125" s="190"/>
      <c r="BF125" s="190"/>
      <c r="BG125" s="190"/>
    </row>
    <row r="126" spans="1:59" outlineLevel="1">
      <c r="C126" s="215" t="str">
        <v>Containerised - Full - inward</v>
      </c>
      <c r="D126" s="219" t="str">
        <v>$ per TEU</v>
      </c>
      <c r="E126" s="220">
        <v>2</v>
      </c>
      <c r="F126" s="13"/>
      <c r="H126" s="206">
        <v>111.68681986342878</v>
      </c>
      <c r="J126" s="190">
        <f t="shared" ref="J126:J142" si="108">K54</f>
        <v>105.04</v>
      </c>
      <c r="K126" s="190">
        <v>107.2728280961183</v>
      </c>
      <c r="L126" s="190">
        <v>109.31149722735675</v>
      </c>
      <c r="M126" s="190">
        <v>120.52</v>
      </c>
      <c r="N126" s="190">
        <v>123.16066608238388</v>
      </c>
      <c r="O126" s="190">
        <v>124.53381244522349</v>
      </c>
      <c r="P126" s="190">
        <v>130.8714110429448</v>
      </c>
      <c r="Q126" s="190">
        <v>140.06092900964066</v>
      </c>
      <c r="R126" s="190">
        <f t="shared" ca="1" si="107"/>
        <v>145.1310078878177</v>
      </c>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0"/>
      <c r="BC126" s="190"/>
      <c r="BD126" s="190"/>
      <c r="BE126" s="190"/>
      <c r="BF126" s="190"/>
      <c r="BG126" s="190"/>
    </row>
    <row r="127" spans="1:59" outlineLevel="1">
      <c r="C127" s="215" t="str">
        <v>Containerised - Full Bass Strait</v>
      </c>
      <c r="D127" s="219" t="str">
        <v>$ per TEU</v>
      </c>
      <c r="E127" s="220">
        <v>3</v>
      </c>
      <c r="F127" s="13"/>
      <c r="J127" s="190">
        <f t="shared" si="108"/>
        <v>70.14</v>
      </c>
      <c r="K127" s="190">
        <v>71.630961182994454</v>
      </c>
      <c r="L127" s="190">
        <v>72.992273567467649</v>
      </c>
      <c r="M127" s="190">
        <v>73.964639556377065</v>
      </c>
      <c r="N127" s="190">
        <v>75.585249537892764</v>
      </c>
      <c r="O127" s="190">
        <v>76.427966728280936</v>
      </c>
      <c r="P127" s="190">
        <v>80.317430683918644</v>
      </c>
      <c r="Q127" s="190">
        <v>85.957153419593311</v>
      </c>
      <c r="R127" s="190">
        <f t="shared" ca="1" si="107"/>
        <v>89.068724584103478</v>
      </c>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c r="BC127" s="190"/>
      <c r="BD127" s="190"/>
      <c r="BE127" s="190"/>
      <c r="BF127" s="190"/>
      <c r="BG127" s="190"/>
    </row>
    <row r="128" spans="1:59" outlineLevel="1">
      <c r="C128" s="215" t="str">
        <v>Containerised - Empty (including nested units)</v>
      </c>
      <c r="D128" s="219" t="str">
        <v>$ per TEU</v>
      </c>
      <c r="E128" s="220">
        <v>4</v>
      </c>
      <c r="F128" s="13"/>
      <c r="J128" s="190">
        <f t="shared" si="108"/>
        <v>16.760000000000002</v>
      </c>
      <c r="K128" s="190">
        <v>17.116266173752312</v>
      </c>
      <c r="L128" s="190">
        <v>17.441552680221811</v>
      </c>
      <c r="M128" s="190">
        <v>17.673900184842879</v>
      </c>
      <c r="N128" s="190">
        <v>18.061146025877999</v>
      </c>
      <c r="O128" s="190">
        <v>18.262513863216263</v>
      </c>
      <c r="P128" s="190">
        <v>19.191903881700551</v>
      </c>
      <c r="Q128" s="190">
        <v>20.539519408502766</v>
      </c>
      <c r="R128" s="190">
        <f t="shared" ca="1" si="107"/>
        <v>21.283031423290197</v>
      </c>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c r="BF128" s="190"/>
      <c r="BG128" s="190"/>
    </row>
    <row r="129" spans="3:59" outlineLevel="1">
      <c r="C129" s="215" t="str">
        <v>Containerised - Empty (return of materials)</v>
      </c>
      <c r="D129" s="219" t="str">
        <v>$ per TEU</v>
      </c>
      <c r="E129" s="220">
        <v>5</v>
      </c>
      <c r="F129" s="13"/>
      <c r="J129" s="190">
        <f t="shared" si="108"/>
        <v>33.5</v>
      </c>
      <c r="K129" s="190">
        <v>34.212107208872453</v>
      </c>
      <c r="L129" s="190">
        <v>34.862292051756008</v>
      </c>
      <c r="M129" s="190">
        <v>35.326709796672816</v>
      </c>
      <c r="N129" s="190">
        <v>36.100739371534182</v>
      </c>
      <c r="O129" s="190">
        <v>36.503234750462099</v>
      </c>
      <c r="P129" s="190">
        <v>38.360905730129382</v>
      </c>
      <c r="Q129" s="190">
        <v>41.054528650646937</v>
      </c>
      <c r="R129" s="190">
        <f t="shared" ca="1" si="107"/>
        <v>42.540665434380763</v>
      </c>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c r="BF129" s="190"/>
      <c r="BG129" s="190"/>
    </row>
    <row r="130" spans="3:59" outlineLevel="1">
      <c r="C130" s="215" t="str">
        <v>Non-containerised/general</v>
      </c>
      <c r="D130" s="219" t="str">
        <v>$ per tonne or m3</v>
      </c>
      <c r="E130" s="220">
        <v>6</v>
      </c>
      <c r="F130" s="13"/>
      <c r="J130" s="190">
        <f t="shared" si="108"/>
        <v>2.71</v>
      </c>
      <c r="K130" s="190">
        <v>2.7676062846580405</v>
      </c>
      <c r="L130" s="190">
        <v>2.8202033271719036</v>
      </c>
      <c r="M130" s="190">
        <v>2.857772643253234</v>
      </c>
      <c r="N130" s="190">
        <v>2.9203881700554519</v>
      </c>
      <c r="O130" s="190">
        <v>2.9529482439926054</v>
      </c>
      <c r="P130" s="190">
        <v>3.1032255083179288</v>
      </c>
      <c r="Q130" s="190">
        <v>3.3211275415896471</v>
      </c>
      <c r="R130" s="190">
        <f t="shared" ca="1" si="107"/>
        <v>3.441349353049906</v>
      </c>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0"/>
      <c r="AY130" s="190"/>
      <c r="AZ130" s="190"/>
      <c r="BA130" s="190"/>
      <c r="BB130" s="190"/>
      <c r="BC130" s="190"/>
      <c r="BD130" s="190"/>
      <c r="BE130" s="190"/>
      <c r="BF130" s="190"/>
      <c r="BG130" s="190"/>
    </row>
    <row r="131" spans="3:59" outlineLevel="1">
      <c r="C131" s="215" t="str">
        <v>Accompanied passenger vehicles</v>
      </c>
      <c r="D131" s="219" t="str">
        <v>$ per tonne or m3</v>
      </c>
      <c r="E131" s="220">
        <v>7</v>
      </c>
      <c r="F131" s="13"/>
      <c r="J131" s="190">
        <f t="shared" si="108"/>
        <v>1.81</v>
      </c>
      <c r="K131" s="190">
        <v>1.8484750462107209</v>
      </c>
      <c r="L131" s="190">
        <v>1.883604436229205</v>
      </c>
      <c r="M131" s="190">
        <v>1.9086968576709791</v>
      </c>
      <c r="N131" s="190">
        <v>1.9505175600739366</v>
      </c>
      <c r="O131" s="190">
        <v>1.9722643253234746</v>
      </c>
      <c r="P131" s="190">
        <v>2.0726340110905728</v>
      </c>
      <c r="Q131" s="190">
        <v>2.2181700554528643</v>
      </c>
      <c r="R131" s="190">
        <f t="shared" ca="1" si="107"/>
        <v>2.2984658040665429</v>
      </c>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90"/>
      <c r="BF131" s="190"/>
      <c r="BG131" s="190"/>
    </row>
    <row r="132" spans="3:59" outlineLevel="1">
      <c r="C132" s="215" t="str">
        <v>Motor vehicles</v>
      </c>
      <c r="D132" s="219" t="str">
        <v>$ per tonne or m3</v>
      </c>
      <c r="E132" s="220">
        <v>8</v>
      </c>
      <c r="F132" s="13"/>
      <c r="J132" s="190">
        <f t="shared" si="108"/>
        <v>3.06</v>
      </c>
      <c r="K132" s="190">
        <v>3.1250462107208872</v>
      </c>
      <c r="L132" s="190">
        <v>3.1844362292051756</v>
      </c>
      <c r="M132" s="190">
        <v>3.2268576709796664</v>
      </c>
      <c r="N132" s="190">
        <v>3.2975600739371522</v>
      </c>
      <c r="O132" s="190">
        <v>3.3343253234750452</v>
      </c>
      <c r="P132" s="190">
        <v>3.504011090573012</v>
      </c>
      <c r="Q132" s="190">
        <v>3.7500554528650629</v>
      </c>
      <c r="R132" s="190">
        <f t="shared" ca="1" si="107"/>
        <v>3.8858040665434368</v>
      </c>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c r="AY132" s="190"/>
      <c r="AZ132" s="190"/>
      <c r="BA132" s="190"/>
      <c r="BB132" s="190"/>
      <c r="BC132" s="190"/>
      <c r="BD132" s="190"/>
      <c r="BE132" s="190"/>
      <c r="BF132" s="190"/>
      <c r="BG132" s="190"/>
    </row>
    <row r="133" spans="3:59" outlineLevel="1">
      <c r="C133" s="215" t="str">
        <v>Liquid bulk</v>
      </c>
      <c r="D133" s="219" t="str">
        <v>$ per tonne or m3</v>
      </c>
      <c r="E133" s="220">
        <v>9</v>
      </c>
      <c r="F133" s="13"/>
      <c r="J133" s="190">
        <f t="shared" si="108"/>
        <v>4.07</v>
      </c>
      <c r="K133" s="190">
        <v>4.1565157116451017</v>
      </c>
      <c r="L133" s="190">
        <v>4.2355083179297592</v>
      </c>
      <c r="M133" s="190">
        <v>4.2919316081330861</v>
      </c>
      <c r="N133" s="190">
        <v>4.3859704251386313</v>
      </c>
      <c r="O133" s="190">
        <v>4.4348706099815152</v>
      </c>
      <c r="P133" s="190">
        <v>4.6605637707948233</v>
      </c>
      <c r="Q133" s="190">
        <v>4.9878188539741197</v>
      </c>
      <c r="R133" s="190">
        <f t="shared" ca="1" si="107"/>
        <v>5.1683733826247673</v>
      </c>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c r="BF133" s="190"/>
      <c r="BG133" s="190"/>
    </row>
    <row r="134" spans="3:59" outlineLevel="1">
      <c r="C134" s="215" t="str">
        <v>Dry bulk - Outwards - overseas and coastal</v>
      </c>
      <c r="D134" s="219" t="str">
        <v>$ per tonne</v>
      </c>
      <c r="E134" s="220">
        <v>10</v>
      </c>
      <c r="F134" s="13"/>
      <c r="J134" s="190">
        <f t="shared" si="108"/>
        <v>2.35</v>
      </c>
      <c r="K134" s="190">
        <v>2.3999537892791127</v>
      </c>
      <c r="L134" s="190">
        <v>2.4455637707948243</v>
      </c>
      <c r="M134" s="190">
        <v>2.4781423290203319</v>
      </c>
      <c r="N134" s="190">
        <v>2.5324399260628461</v>
      </c>
      <c r="O134" s="190">
        <v>2.5606746765249531</v>
      </c>
      <c r="P134" s="190">
        <v>2.6909889094269865</v>
      </c>
      <c r="Q134" s="190">
        <v>2.8799445471349343</v>
      </c>
      <c r="R134" s="190">
        <f t="shared" ca="1" si="107"/>
        <v>2.9841959334565611</v>
      </c>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0"/>
      <c r="AY134" s="190"/>
      <c r="AZ134" s="190"/>
      <c r="BA134" s="190"/>
      <c r="BB134" s="190"/>
      <c r="BC134" s="190"/>
      <c r="BD134" s="190"/>
      <c r="BE134" s="190"/>
      <c r="BF134" s="190"/>
      <c r="BG134" s="190"/>
    </row>
    <row r="135" spans="3:59" outlineLevel="1">
      <c r="C135" s="215" t="str">
        <v>Dry bulk - Inwards - overseas and coastal</v>
      </c>
      <c r="D135" s="219" t="str">
        <v>$ per tonne</v>
      </c>
      <c r="E135" s="220">
        <v>11</v>
      </c>
      <c r="F135" s="13"/>
      <c r="J135" s="190">
        <f t="shared" si="108"/>
        <v>3.25</v>
      </c>
      <c r="K135" s="190">
        <v>3.3190850277264321</v>
      </c>
      <c r="L135" s="190">
        <v>3.3821626617375231</v>
      </c>
      <c r="M135" s="190">
        <v>3.4272181146025869</v>
      </c>
      <c r="N135" s="190">
        <v>3.5023105360443614</v>
      </c>
      <c r="O135" s="190">
        <v>3.541358595194084</v>
      </c>
      <c r="P135" s="190">
        <v>3.721580406654343</v>
      </c>
      <c r="Q135" s="190">
        <v>3.9829020332717175</v>
      </c>
      <c r="R135" s="190">
        <f t="shared" ca="1" si="107"/>
        <v>4.1270794824399246</v>
      </c>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0"/>
      <c r="BE135" s="190"/>
      <c r="BF135" s="190"/>
      <c r="BG135" s="190"/>
    </row>
    <row r="136" spans="3:59" outlineLevel="1">
      <c r="C136" s="215" t="str">
        <v>Transhipment - Full - outward</v>
      </c>
      <c r="D136" s="219" t="str">
        <v>$ per TEU</v>
      </c>
      <c r="E136" s="220">
        <v>12</v>
      </c>
      <c r="F136" s="13"/>
      <c r="J136" s="190">
        <f t="shared" si="108"/>
        <v>40.9</v>
      </c>
      <c r="K136" s="190">
        <v>39.869999999999997</v>
      </c>
      <c r="L136" s="190">
        <v>38.880562499999996</v>
      </c>
      <c r="M136" s="190">
        <v>37.908548437499995</v>
      </c>
      <c r="N136" s="190">
        <v>38.739147658304113</v>
      </c>
      <c r="O136" s="190">
        <v>39.171059253122259</v>
      </c>
      <c r="P136" s="190">
        <v>41.164497383052144</v>
      </c>
      <c r="Q136" s="190">
        <v>44.054982671450475</v>
      </c>
      <c r="R136" s="190">
        <f t="shared" ca="1" si="107"/>
        <v>45.649733175394388</v>
      </c>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90"/>
      <c r="AP136" s="190"/>
      <c r="AQ136" s="190"/>
      <c r="AR136" s="190"/>
      <c r="AS136" s="190"/>
      <c r="AT136" s="190"/>
      <c r="AU136" s="190"/>
      <c r="AV136" s="190"/>
      <c r="AW136" s="190"/>
      <c r="AX136" s="190"/>
      <c r="AY136" s="190"/>
      <c r="AZ136" s="190"/>
      <c r="BA136" s="190"/>
      <c r="BB136" s="190"/>
      <c r="BC136" s="190"/>
      <c r="BD136" s="190"/>
      <c r="BE136" s="190"/>
      <c r="BF136" s="190"/>
      <c r="BG136" s="190"/>
    </row>
    <row r="137" spans="3:59" outlineLevel="1">
      <c r="C137" s="215" t="str">
        <v>Transhipment - Full - inward</v>
      </c>
      <c r="D137" s="219" t="str">
        <v>$ per TEU</v>
      </c>
      <c r="E137" s="220">
        <v>13</v>
      </c>
      <c r="F137" s="13"/>
      <c r="J137" s="190">
        <f t="shared" si="108"/>
        <v>42.39</v>
      </c>
      <c r="K137" s="190">
        <v>43.291081330868757</v>
      </c>
      <c r="L137" s="190">
        <v>44.113807763401105</v>
      </c>
      <c r="M137" s="190">
        <v>44.701469500924205</v>
      </c>
      <c r="N137" s="190">
        <v>45.680905730129375</v>
      </c>
      <c r="O137" s="190">
        <v>46.190212569316067</v>
      </c>
      <c r="P137" s="190">
        <v>48.540859519408492</v>
      </c>
      <c r="Q137" s="190">
        <v>51.949297597042495</v>
      </c>
      <c r="R137" s="190">
        <f t="shared" ca="1" si="107"/>
        <v>53.829815157116435</v>
      </c>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90"/>
      <c r="BG137" s="190"/>
    </row>
    <row r="138" spans="3:59" outlineLevel="1">
      <c r="C138" s="215" t="str">
        <v>Transhipment - Full Bass Strait</v>
      </c>
      <c r="D138" s="219" t="str">
        <v>$ per TEU</v>
      </c>
      <c r="E138" s="220">
        <v>14</v>
      </c>
      <c r="F138" s="13"/>
      <c r="J138" s="190">
        <f t="shared" si="108"/>
        <v>24.548999999999999</v>
      </c>
      <c r="K138" s="190">
        <v>25.070499999999996</v>
      </c>
      <c r="L138" s="190">
        <v>25.546499999999998</v>
      </c>
      <c r="M138" s="190">
        <v>25.885999999999996</v>
      </c>
      <c r="N138" s="190">
        <v>26.456499999999998</v>
      </c>
      <c r="O138" s="190">
        <v>26.750500000000002</v>
      </c>
      <c r="P138" s="190">
        <v>28.111100739371523</v>
      </c>
      <c r="Q138" s="190">
        <v>30.085003696857658</v>
      </c>
      <c r="R138" s="190">
        <f t="shared" ca="1" si="107"/>
        <v>31.174053604436214</v>
      </c>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row>
    <row r="139" spans="3:59" outlineLevel="1">
      <c r="C139" s="215" t="str">
        <v>Transhipment - Empty (including nested units)</v>
      </c>
      <c r="D139" s="219" t="str">
        <v>$ per TEU</v>
      </c>
      <c r="E139" s="220">
        <v>15</v>
      </c>
      <c r="F139" s="13"/>
      <c r="J139" s="190">
        <f t="shared" si="108"/>
        <v>5.8660000000000005</v>
      </c>
      <c r="K139" s="190">
        <v>5.992</v>
      </c>
      <c r="L139" s="190">
        <v>6.1040000000000001</v>
      </c>
      <c r="M139" s="190">
        <v>6.1844999999999999</v>
      </c>
      <c r="N139" s="190">
        <v>6.3209999999999988</v>
      </c>
      <c r="O139" s="190">
        <v>6.391</v>
      </c>
      <c r="P139" s="190">
        <v>6.7171663585951924</v>
      </c>
      <c r="Q139" s="190">
        <v>7.188831792975968</v>
      </c>
      <c r="R139" s="190">
        <f t="shared" ca="1" si="107"/>
        <v>7.4490609981515687</v>
      </c>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c r="BC139" s="190"/>
      <c r="BD139" s="190"/>
      <c r="BE139" s="190"/>
      <c r="BF139" s="190"/>
      <c r="BG139" s="190"/>
    </row>
    <row r="140" spans="3:59" outlineLevel="1">
      <c r="C140" s="215" t="str">
        <v>Transhipment - Empty (return of materials)</v>
      </c>
      <c r="D140" s="219" t="str">
        <v>$ per TEU</v>
      </c>
      <c r="E140" s="220">
        <v>16</v>
      </c>
      <c r="F140" s="13"/>
      <c r="J140" s="190">
        <f t="shared" si="108"/>
        <v>11.725</v>
      </c>
      <c r="K140" s="190">
        <v>11.974237523105359</v>
      </c>
      <c r="L140" s="190">
        <v>12.201802218114603</v>
      </c>
      <c r="M140" s="190">
        <v>12.364348428835484</v>
      </c>
      <c r="N140" s="190">
        <v>12.635258780036963</v>
      </c>
      <c r="O140" s="190">
        <v>12.776132162661733</v>
      </c>
      <c r="P140" s="190">
        <v>13.426317005545283</v>
      </c>
      <c r="Q140" s="190">
        <v>14.369085027726427</v>
      </c>
      <c r="R140" s="190">
        <f t="shared" ca="1" si="107"/>
        <v>14.889232902033266</v>
      </c>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90"/>
      <c r="AP140" s="190"/>
      <c r="AQ140" s="190"/>
      <c r="AR140" s="190"/>
      <c r="AS140" s="190"/>
      <c r="AT140" s="190"/>
      <c r="AU140" s="190"/>
      <c r="AV140" s="190"/>
      <c r="AW140" s="190"/>
      <c r="AX140" s="190"/>
      <c r="AY140" s="190"/>
      <c r="AZ140" s="190"/>
      <c r="BA140" s="190"/>
      <c r="BB140" s="190"/>
      <c r="BC140" s="190"/>
      <c r="BD140" s="190"/>
      <c r="BE140" s="190"/>
      <c r="BF140" s="190"/>
      <c r="BG140" s="190"/>
    </row>
    <row r="141" spans="3:59" outlineLevel="1">
      <c r="C141" s="215" t="str">
        <v>Transhipment - Motor vehicles and break bulk</v>
      </c>
      <c r="D141" s="219" t="str">
        <v>$ per tonne or m3</v>
      </c>
      <c r="E141" s="220">
        <v>17</v>
      </c>
      <c r="F141" s="13"/>
      <c r="J141" s="190">
        <f t="shared" si="108"/>
        <v>1.071</v>
      </c>
      <c r="K141" s="190">
        <v>1.0954999999999999</v>
      </c>
      <c r="L141" s="190">
        <v>1.113</v>
      </c>
      <c r="M141" s="190">
        <v>1.1304999999999998</v>
      </c>
      <c r="N141" s="190">
        <v>1.1549999999999998</v>
      </c>
      <c r="O141" s="190">
        <v>1.1655</v>
      </c>
      <c r="P141" s="190">
        <v>1.226403881700554</v>
      </c>
      <c r="Q141" s="190">
        <v>1.312519408502772</v>
      </c>
      <c r="R141" s="190">
        <f t="shared" ca="1" si="107"/>
        <v>1.3600314232902029</v>
      </c>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0"/>
      <c r="AP141" s="190"/>
      <c r="AQ141" s="190"/>
      <c r="AR141" s="190"/>
      <c r="AS141" s="190"/>
      <c r="AT141" s="190"/>
      <c r="AU141" s="190"/>
      <c r="AV141" s="190"/>
      <c r="AW141" s="190"/>
      <c r="AX141" s="190"/>
      <c r="AY141" s="190"/>
      <c r="AZ141" s="190"/>
      <c r="BA141" s="190"/>
      <c r="BB141" s="190"/>
      <c r="BC141" s="190"/>
      <c r="BD141" s="190"/>
      <c r="BE141" s="190"/>
      <c r="BF141" s="190"/>
      <c r="BG141" s="190"/>
    </row>
    <row r="142" spans="3:59" outlineLevel="1">
      <c r="C142" s="215" t="str">
        <v>Transhipment - Non-containerised/general</v>
      </c>
      <c r="D142" s="219" t="str">
        <v>$ per tonne</v>
      </c>
      <c r="E142" s="220">
        <v>18</v>
      </c>
      <c r="F142" s="13"/>
      <c r="J142" s="190">
        <f t="shared" si="108"/>
        <v>0.9484999999999999</v>
      </c>
      <c r="K142" s="190">
        <v>0.96949999999999992</v>
      </c>
      <c r="L142" s="190">
        <v>0.98699999999999988</v>
      </c>
      <c r="M142" s="190">
        <v>1.0009999999999999</v>
      </c>
      <c r="N142" s="190">
        <v>1.022</v>
      </c>
      <c r="O142" s="190">
        <v>1.0325</v>
      </c>
      <c r="P142" s="190">
        <v>1.0861289279112749</v>
      </c>
      <c r="Q142" s="190">
        <v>1.1623946395563765</v>
      </c>
      <c r="R142" s="190">
        <f t="shared" ca="1" si="107"/>
        <v>1.2044722735674671</v>
      </c>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90"/>
      <c r="AP142" s="190"/>
      <c r="AQ142" s="190"/>
      <c r="AR142" s="190"/>
      <c r="AS142" s="190"/>
      <c r="AT142" s="190"/>
      <c r="AU142" s="190"/>
      <c r="AV142" s="190"/>
      <c r="AW142" s="190"/>
      <c r="AX142" s="190"/>
      <c r="AY142" s="190"/>
      <c r="AZ142" s="190"/>
      <c r="BA142" s="190"/>
      <c r="BB142" s="190"/>
      <c r="BC142" s="190"/>
      <c r="BD142" s="190"/>
      <c r="BE142" s="190"/>
      <c r="BF142" s="190"/>
      <c r="BG142" s="190"/>
    </row>
    <row r="143" spans="3:59" outlineLevel="1">
      <c r="C143" s="233">
        <v>0</v>
      </c>
      <c r="D143" s="219">
        <v>0</v>
      </c>
      <c r="E143" s="220" t="str">
        <v/>
      </c>
      <c r="F143" s="13"/>
    </row>
    <row r="144" spans="3:59" outlineLevel="1">
      <c r="C144" s="214" t="str">
        <v>Channel fees</v>
      </c>
      <c r="D144" s="219">
        <v>0</v>
      </c>
      <c r="E144" s="220" t="str">
        <v/>
      </c>
      <c r="F144" s="13"/>
    </row>
    <row r="145" spans="3:59" outlineLevel="1">
      <c r="C145" s="215" t="str">
        <v>Shared channels &lt;= 12.10m</v>
      </c>
      <c r="D145" s="219" t="str">
        <v>$ per GT</v>
      </c>
      <c r="E145" s="220">
        <v>19</v>
      </c>
      <c r="F145" s="13"/>
      <c r="J145" s="191">
        <f t="shared" ref="J145:J162" si="109">K73</f>
        <v>0.18140000000000001</v>
      </c>
      <c r="K145" s="191">
        <v>0.18525600739371534</v>
      </c>
      <c r="L145" s="191">
        <v>0.18877670979667283</v>
      </c>
      <c r="M145" s="191">
        <v>0.19129149722735669</v>
      </c>
      <c r="N145" s="191">
        <v>0.1954828096118299</v>
      </c>
      <c r="O145" s="191">
        <v>0.19766229205175595</v>
      </c>
      <c r="P145" s="191">
        <v>0.20772144177449164</v>
      </c>
      <c r="Q145" s="191">
        <v>0.22230720887245833</v>
      </c>
      <c r="R145" s="191">
        <f t="shared" ref="R145:R162" ca="1" si="110">IF($N73="Yes",
                                      OFFSET(R$124,MATCH($P73,Tariff_Index,0)-1,0)*$O73,
                                    Q145*IF($M73="Yes",(1+R$116),(1+R$115)))</f>
        <v>0.2303545286506469</v>
      </c>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row>
    <row r="146" spans="3:59" outlineLevel="1">
      <c r="C146" s="215" t="str">
        <v>Dedicated channels &lt;= 12.10m</v>
      </c>
      <c r="D146" s="219" t="str">
        <v>$ per GT</v>
      </c>
      <c r="E146" s="220">
        <v>20</v>
      </c>
      <c r="F146" s="13"/>
      <c r="J146" s="191">
        <f t="shared" si="109"/>
        <v>0.35460000000000003</v>
      </c>
      <c r="K146" s="191">
        <v>0.36213770794824401</v>
      </c>
      <c r="L146" s="191">
        <v>0.36901996303142326</v>
      </c>
      <c r="M146" s="191">
        <v>0.37393585951940844</v>
      </c>
      <c r="N146" s="191">
        <v>0.38212902033271712</v>
      </c>
      <c r="O146" s="191">
        <v>0.38638946395563761</v>
      </c>
      <c r="P146" s="191">
        <v>0.40605304990757851</v>
      </c>
      <c r="Q146" s="191">
        <v>0.43456524953789266</v>
      </c>
      <c r="R146" s="191">
        <f t="shared" ca="1" si="110"/>
        <v>0.45029611829944538</v>
      </c>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row>
    <row r="147" spans="3:59" outlineLevel="1">
      <c r="C147" s="215" t="str">
        <v>Shared channels &gt; 12.10m</v>
      </c>
      <c r="D147" s="219" t="str">
        <v>$ per GT</v>
      </c>
      <c r="E147" s="220">
        <v>21</v>
      </c>
      <c r="F147" s="13"/>
      <c r="J147" s="191">
        <f t="shared" si="109"/>
        <v>0.19350000000000001</v>
      </c>
      <c r="K147" s="191">
        <v>0.19761321626617376</v>
      </c>
      <c r="L147" s="191">
        <v>0.20136876155268021</v>
      </c>
      <c r="M147" s="191">
        <v>0.20405129390018478</v>
      </c>
      <c r="N147" s="191">
        <v>0.2085221811460258</v>
      </c>
      <c r="O147" s="191">
        <v>0.21084704251386316</v>
      </c>
      <c r="P147" s="191">
        <v>0.22157717190388165</v>
      </c>
      <c r="Q147" s="191">
        <v>0.23713585951940841</v>
      </c>
      <c r="R147" s="191">
        <f t="shared" ca="1" si="110"/>
        <v>0.24571996303142321</v>
      </c>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row>
    <row r="148" spans="3:59" outlineLevel="1">
      <c r="C148" s="215" t="str">
        <v>Dedicated channels &gt; 12.10m</v>
      </c>
      <c r="D148" s="219" t="str">
        <v>$ per GT</v>
      </c>
      <c r="E148" s="220">
        <v>22</v>
      </c>
      <c r="F148" s="13"/>
      <c r="J148" s="191">
        <f t="shared" si="109"/>
        <v>0.41399999999999998</v>
      </c>
      <c r="K148" s="191">
        <v>0.42280036968576706</v>
      </c>
      <c r="L148" s="191">
        <v>0.43083548983364139</v>
      </c>
      <c r="M148" s="191">
        <v>0.43657486136783719</v>
      </c>
      <c r="N148" s="191">
        <v>0.44614048059149708</v>
      </c>
      <c r="O148" s="191">
        <v>0.45111460258780023</v>
      </c>
      <c r="P148" s="191">
        <v>0.47407208872458395</v>
      </c>
      <c r="Q148" s="191">
        <v>0.50736044362292032</v>
      </c>
      <c r="R148" s="191">
        <f t="shared" ca="1" si="110"/>
        <v>0.5257264325323473</v>
      </c>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row>
    <row r="149" spans="3:59" outlineLevel="1">
      <c r="C149" s="215" t="str">
        <v>Pure car carrier - Shared channels &lt;= 12.10m</v>
      </c>
      <c r="D149" s="219" t="str">
        <v>$ per GT</v>
      </c>
      <c r="E149" s="220">
        <v>23</v>
      </c>
      <c r="F149" s="13"/>
      <c r="J149" s="191">
        <f t="shared" si="109"/>
        <v>0.13605</v>
      </c>
      <c r="K149" s="191">
        <v>0.13897499999999999</v>
      </c>
      <c r="L149" s="191">
        <v>0.1416</v>
      </c>
      <c r="M149" s="191">
        <v>0.14347499999999999</v>
      </c>
      <c r="N149" s="191">
        <v>0.14662500000000001</v>
      </c>
      <c r="O149" s="191">
        <v>0.14827499999999999</v>
      </c>
      <c r="P149" s="191">
        <v>0.15579108133086872</v>
      </c>
      <c r="Q149" s="191">
        <v>0.16673040665434374</v>
      </c>
      <c r="R149" s="191">
        <f t="shared" ca="1" si="110"/>
        <v>0.17276589648798518</v>
      </c>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1"/>
      <c r="BF149" s="191"/>
      <c r="BG149" s="191"/>
    </row>
    <row r="150" spans="3:59" outlineLevel="1">
      <c r="C150" s="215" t="str">
        <v>Pure car carrier - Dedicated channels &lt;= 12.10m</v>
      </c>
      <c r="D150" s="219" t="str">
        <v>$ per GT</v>
      </c>
      <c r="E150" s="220">
        <v>24</v>
      </c>
      <c r="F150" s="13"/>
      <c r="J150" s="191">
        <f t="shared" si="109"/>
        <v>0.26595000000000002</v>
      </c>
      <c r="K150" s="191">
        <v>0.27157500000000001</v>
      </c>
      <c r="L150" s="191">
        <v>0.27675</v>
      </c>
      <c r="M150" s="191">
        <v>0.28042500000000004</v>
      </c>
      <c r="N150" s="191">
        <v>0.28657500000000002</v>
      </c>
      <c r="O150" s="191">
        <v>0.2898</v>
      </c>
      <c r="P150" s="191">
        <v>0.30453978743068388</v>
      </c>
      <c r="Q150" s="191">
        <v>0.3259239371534195</v>
      </c>
      <c r="R150" s="191">
        <f t="shared" ca="1" si="110"/>
        <v>0.33772208872458404</v>
      </c>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row>
    <row r="151" spans="3:59" outlineLevel="1">
      <c r="C151" s="215" t="str">
        <v>Pure car carrier - Shared channels &gt; 12.10m</v>
      </c>
      <c r="D151" s="219" t="str">
        <v>$ per GT</v>
      </c>
      <c r="E151" s="220">
        <v>25</v>
      </c>
      <c r="F151" s="13"/>
      <c r="J151" s="191">
        <f t="shared" si="109"/>
        <v>0.145125</v>
      </c>
      <c r="K151" s="191">
        <v>0.1482</v>
      </c>
      <c r="L151" s="191">
        <v>0.15104999999999999</v>
      </c>
      <c r="M151" s="191">
        <v>0.15307500000000002</v>
      </c>
      <c r="N151" s="191">
        <v>0.15637499999999999</v>
      </c>
      <c r="O151" s="191">
        <v>0.15809999999999999</v>
      </c>
      <c r="P151" s="191">
        <v>0.16618287892791123</v>
      </c>
      <c r="Q151" s="191">
        <v>0.17785189463955631</v>
      </c>
      <c r="R151" s="191">
        <f t="shared" ca="1" si="110"/>
        <v>0.18428997227356742</v>
      </c>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row>
    <row r="152" spans="3:59" outlineLevel="1">
      <c r="C152" s="215" t="str">
        <v>Pure car carrier - Dedicated channels &gt; 12.10m</v>
      </c>
      <c r="D152" s="219" t="str">
        <v>$ per GT</v>
      </c>
      <c r="E152" s="220">
        <v>26</v>
      </c>
      <c r="F152" s="13"/>
      <c r="J152" s="191">
        <f t="shared" si="109"/>
        <v>0.3105</v>
      </c>
      <c r="K152" s="191">
        <v>0.31709999999999999</v>
      </c>
      <c r="L152" s="191">
        <v>0.3231</v>
      </c>
      <c r="M152" s="191">
        <v>0.32745000000000002</v>
      </c>
      <c r="N152" s="191">
        <v>0.33457500000000001</v>
      </c>
      <c r="O152" s="191">
        <v>0.33832499999999999</v>
      </c>
      <c r="P152" s="191">
        <v>0.35555406654343796</v>
      </c>
      <c r="Q152" s="191">
        <v>0.38052033271719021</v>
      </c>
      <c r="R152" s="191">
        <f t="shared" ca="1" si="110"/>
        <v>0.39429482439926045</v>
      </c>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1"/>
      <c r="AZ152" s="191"/>
      <c r="BA152" s="191"/>
      <c r="BB152" s="191"/>
      <c r="BC152" s="191"/>
      <c r="BD152" s="191"/>
      <c r="BE152" s="191"/>
      <c r="BF152" s="191"/>
      <c r="BG152" s="191"/>
    </row>
    <row r="153" spans="3:59" outlineLevel="1">
      <c r="C153" s="215" t="str">
        <v>Passenger cruise vessel - Shared channels &lt;= 12.10m</v>
      </c>
      <c r="D153" s="219" t="str">
        <v>$ per GT</v>
      </c>
      <c r="E153" s="220">
        <v>27</v>
      </c>
      <c r="F153" s="13"/>
      <c r="J153" s="191">
        <f t="shared" si="109"/>
        <v>0.16326000000000002</v>
      </c>
      <c r="K153" s="191">
        <v>0.16677</v>
      </c>
      <c r="L153" s="191">
        <v>0.16991999999999999</v>
      </c>
      <c r="M153" s="191">
        <v>0.17216999999999999</v>
      </c>
      <c r="N153" s="191">
        <v>0.17595000000000002</v>
      </c>
      <c r="O153" s="191">
        <v>0.17793</v>
      </c>
      <c r="P153" s="191">
        <v>0.18694929759704249</v>
      </c>
      <c r="Q153" s="191">
        <v>0.20007648798521249</v>
      </c>
      <c r="R153" s="191">
        <f t="shared" ca="1" si="110"/>
        <v>0.2073190757855822</v>
      </c>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91"/>
      <c r="AS153" s="191"/>
      <c r="AT153" s="191"/>
      <c r="AU153" s="191"/>
      <c r="AV153" s="191"/>
      <c r="AW153" s="191"/>
      <c r="AX153" s="191"/>
      <c r="AY153" s="191"/>
      <c r="AZ153" s="191"/>
      <c r="BA153" s="191"/>
      <c r="BB153" s="191"/>
      <c r="BC153" s="191"/>
      <c r="BD153" s="191"/>
      <c r="BE153" s="191"/>
      <c r="BF153" s="191"/>
      <c r="BG153" s="191"/>
    </row>
    <row r="154" spans="3:59" outlineLevel="1">
      <c r="C154" s="215" t="str">
        <v>Passenger cruise vessel - Dedicated channels &lt;= 12.10m</v>
      </c>
      <c r="D154" s="219" t="str">
        <v>$ per GT</v>
      </c>
      <c r="E154" s="220">
        <v>28</v>
      </c>
      <c r="F154" s="13"/>
      <c r="J154" s="191">
        <f t="shared" si="109"/>
        <v>0.31914000000000003</v>
      </c>
      <c r="K154" s="191">
        <v>0.32589000000000001</v>
      </c>
      <c r="L154" s="191">
        <v>0.33210000000000001</v>
      </c>
      <c r="M154" s="191">
        <v>0.33651000000000003</v>
      </c>
      <c r="N154" s="191">
        <v>0.34389000000000003</v>
      </c>
      <c r="O154" s="191">
        <v>0.34776000000000001</v>
      </c>
      <c r="P154" s="191">
        <v>0.36544774491682069</v>
      </c>
      <c r="Q154" s="191">
        <v>0.3911087245841034</v>
      </c>
      <c r="R154" s="191">
        <f t="shared" ca="1" si="110"/>
        <v>0.40526650646950085</v>
      </c>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1"/>
      <c r="AP154" s="191"/>
      <c r="AQ154" s="191"/>
      <c r="AR154" s="191"/>
      <c r="AS154" s="191"/>
      <c r="AT154" s="191"/>
      <c r="AU154" s="191"/>
      <c r="AV154" s="191"/>
      <c r="AW154" s="191"/>
      <c r="AX154" s="191"/>
      <c r="AY154" s="191"/>
      <c r="AZ154" s="191"/>
      <c r="BA154" s="191"/>
      <c r="BB154" s="191"/>
      <c r="BC154" s="191"/>
      <c r="BD154" s="191"/>
      <c r="BE154" s="191"/>
      <c r="BF154" s="191"/>
      <c r="BG154" s="191"/>
    </row>
    <row r="155" spans="3:59" outlineLevel="1">
      <c r="C155" s="215" t="str">
        <v>Passenger cruise vessel - Shared channels &gt; 12.10m</v>
      </c>
      <c r="D155" s="219" t="str">
        <v>$ per GT</v>
      </c>
      <c r="E155" s="220">
        <v>29</v>
      </c>
      <c r="F155" s="13"/>
      <c r="J155" s="191">
        <f t="shared" si="109"/>
        <v>0.17415</v>
      </c>
      <c r="K155" s="191">
        <v>0.17784</v>
      </c>
      <c r="L155" s="191">
        <v>0.18126</v>
      </c>
      <c r="M155" s="191">
        <v>0.18369000000000002</v>
      </c>
      <c r="N155" s="191">
        <v>0.18764999999999998</v>
      </c>
      <c r="O155" s="191">
        <v>0.18972</v>
      </c>
      <c r="P155" s="191">
        <v>0.19941945471349348</v>
      </c>
      <c r="Q155" s="191">
        <v>0.21342227356746757</v>
      </c>
      <c r="R155" s="191">
        <f t="shared" ca="1" si="110"/>
        <v>0.22114796672828088</v>
      </c>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1"/>
      <c r="AO155" s="191"/>
      <c r="AP155" s="191"/>
      <c r="AQ155" s="191"/>
      <c r="AR155" s="191"/>
      <c r="AS155" s="191"/>
      <c r="AT155" s="191"/>
      <c r="AU155" s="191"/>
      <c r="AV155" s="191"/>
      <c r="AW155" s="191"/>
      <c r="AX155" s="191"/>
      <c r="AY155" s="191"/>
      <c r="AZ155" s="191"/>
      <c r="BA155" s="191"/>
      <c r="BB155" s="191"/>
      <c r="BC155" s="191"/>
      <c r="BD155" s="191"/>
      <c r="BE155" s="191"/>
      <c r="BF155" s="191"/>
      <c r="BG155" s="191"/>
    </row>
    <row r="156" spans="3:59" outlineLevel="1">
      <c r="C156" s="215" t="str">
        <v>Passenger cruise vessel - Dedicated channels &gt; 12.10m</v>
      </c>
      <c r="D156" s="219" t="str">
        <v>$ per GT</v>
      </c>
      <c r="E156" s="220">
        <v>30</v>
      </c>
      <c r="F156" s="13"/>
      <c r="J156" s="191">
        <f t="shared" si="109"/>
        <v>0.37259999999999999</v>
      </c>
      <c r="K156" s="191">
        <v>0.38052000000000002</v>
      </c>
      <c r="L156" s="191">
        <v>0.38772000000000001</v>
      </c>
      <c r="M156" s="191">
        <v>0.39294000000000001</v>
      </c>
      <c r="N156" s="191">
        <v>0.40149000000000001</v>
      </c>
      <c r="O156" s="191">
        <v>0.40599000000000002</v>
      </c>
      <c r="P156" s="191">
        <v>0.42666487985212559</v>
      </c>
      <c r="Q156" s="191">
        <v>0.45662439926062831</v>
      </c>
      <c r="R156" s="191">
        <f t="shared" ca="1" si="110"/>
        <v>0.47315378927911256</v>
      </c>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c r="AZ156" s="191"/>
      <c r="BA156" s="191"/>
      <c r="BB156" s="191"/>
      <c r="BC156" s="191"/>
      <c r="BD156" s="191"/>
      <c r="BE156" s="191"/>
      <c r="BF156" s="191"/>
      <c r="BG156" s="191"/>
    </row>
    <row r="157" spans="3:59" outlineLevel="1">
      <c r="C157" s="215" t="str">
        <v>Coastal liner vessel - Shared channels &lt;= 12.10m</v>
      </c>
      <c r="D157" s="219" t="str">
        <v>$ per GT</v>
      </c>
      <c r="E157" s="220">
        <v>31</v>
      </c>
      <c r="F157" s="13"/>
      <c r="J157" s="191">
        <f t="shared" si="109"/>
        <v>0.10884000000000001</v>
      </c>
      <c r="K157" s="191">
        <v>0.11117999999999999</v>
      </c>
      <c r="L157" s="191">
        <v>0.11327999999999999</v>
      </c>
      <c r="M157" s="191">
        <v>0.11477999999999999</v>
      </c>
      <c r="N157" s="191">
        <v>0.1173</v>
      </c>
      <c r="O157" s="191">
        <v>0.11861999999999999</v>
      </c>
      <c r="P157" s="191">
        <v>0.12463286506469498</v>
      </c>
      <c r="Q157" s="191">
        <v>0.13338432532347499</v>
      </c>
      <c r="R157" s="191">
        <f t="shared" ca="1" si="110"/>
        <v>0.13821271719038813</v>
      </c>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1"/>
      <c r="AY157" s="191"/>
      <c r="AZ157" s="191"/>
      <c r="BA157" s="191"/>
      <c r="BB157" s="191"/>
      <c r="BC157" s="191"/>
      <c r="BD157" s="191"/>
      <c r="BE157" s="191"/>
      <c r="BF157" s="191"/>
      <c r="BG157" s="191"/>
    </row>
    <row r="158" spans="3:59" outlineLevel="1">
      <c r="C158" s="215" t="str">
        <v>Coastal liner vessel - Dedicated channels &lt;= 12.10m</v>
      </c>
      <c r="D158" s="219" t="str">
        <v>$ per GT</v>
      </c>
      <c r="E158" s="220">
        <v>32</v>
      </c>
      <c r="F158" s="13"/>
      <c r="J158" s="191">
        <f t="shared" si="109"/>
        <v>0.21276</v>
      </c>
      <c r="K158" s="191">
        <v>0.21725999999999998</v>
      </c>
      <c r="L158" s="191">
        <v>0.22139999999999999</v>
      </c>
      <c r="M158" s="191">
        <v>0.22434000000000001</v>
      </c>
      <c r="N158" s="191">
        <v>0.22925999999999999</v>
      </c>
      <c r="O158" s="191">
        <v>0.23183999999999999</v>
      </c>
      <c r="P158" s="191">
        <v>0.2436318299445471</v>
      </c>
      <c r="Q158" s="191">
        <v>0.2607391497227356</v>
      </c>
      <c r="R158" s="191">
        <f t="shared" ca="1" si="110"/>
        <v>0.27017767097966722</v>
      </c>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row>
    <row r="159" spans="3:59" outlineLevel="1">
      <c r="C159" s="215" t="str">
        <v>Coastal liner vessel - Shared channels &gt; 12.10m</v>
      </c>
      <c r="D159" s="219" t="str">
        <v>$ per GT</v>
      </c>
      <c r="E159" s="220">
        <v>33</v>
      </c>
      <c r="F159" s="13"/>
      <c r="J159" s="191">
        <f t="shared" si="109"/>
        <v>0.11609999999999999</v>
      </c>
      <c r="K159" s="191">
        <v>0.11856</v>
      </c>
      <c r="L159" s="191">
        <v>0.12083999999999999</v>
      </c>
      <c r="M159" s="191">
        <v>0.12246</v>
      </c>
      <c r="N159" s="191">
        <v>0.12509999999999999</v>
      </c>
      <c r="O159" s="191">
        <v>0.12647999999999998</v>
      </c>
      <c r="P159" s="191">
        <v>0.132946303142329</v>
      </c>
      <c r="Q159" s="191">
        <v>0.14228151571164505</v>
      </c>
      <c r="R159" s="191">
        <f t="shared" ca="1" si="110"/>
        <v>0.14743197781885392</v>
      </c>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191"/>
      <c r="AZ159" s="191"/>
      <c r="BA159" s="191"/>
      <c r="BB159" s="191"/>
      <c r="BC159" s="191"/>
      <c r="BD159" s="191"/>
      <c r="BE159" s="191"/>
      <c r="BF159" s="191"/>
      <c r="BG159" s="191"/>
    </row>
    <row r="160" spans="3:59" outlineLevel="1">
      <c r="C160" s="215" t="str">
        <v>Coastal liner vessel - Dedicated channels &gt; 12.10m</v>
      </c>
      <c r="D160" s="219" t="str">
        <v>$ per GT</v>
      </c>
      <c r="E160" s="220">
        <v>34</v>
      </c>
      <c r="F160" s="13"/>
      <c r="J160" s="191">
        <f t="shared" si="109"/>
        <v>0.24839999999999998</v>
      </c>
      <c r="K160" s="191">
        <v>0.25368000000000002</v>
      </c>
      <c r="L160" s="191">
        <v>0.25847999999999999</v>
      </c>
      <c r="M160" s="191">
        <v>0.26195999999999997</v>
      </c>
      <c r="N160" s="191">
        <v>0.26766000000000001</v>
      </c>
      <c r="O160" s="191">
        <v>0.27066000000000001</v>
      </c>
      <c r="P160" s="191">
        <v>0.28444325323475034</v>
      </c>
      <c r="Q160" s="191">
        <v>0.30441626617375217</v>
      </c>
      <c r="R160" s="191">
        <f t="shared" ca="1" si="110"/>
        <v>0.31543585951940839</v>
      </c>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1"/>
      <c r="AZ160" s="191"/>
      <c r="BA160" s="191"/>
      <c r="BB160" s="191"/>
      <c r="BC160" s="191"/>
      <c r="BD160" s="191"/>
      <c r="BE160" s="191"/>
      <c r="BF160" s="191"/>
      <c r="BG160" s="191"/>
    </row>
    <row r="161" spans="1:59" outlineLevel="1">
      <c r="C161" s="215" t="str">
        <v>Vessels using Dedicated and Geelong channels on the same entry to Port Phillip Bay - Dedicated channels &lt;= 12.10m</v>
      </c>
      <c r="D161" s="219" t="str">
        <v>$ per GT</v>
      </c>
      <c r="E161" s="220">
        <v>35</v>
      </c>
      <c r="F161" s="13"/>
      <c r="J161" s="191">
        <f t="shared" si="109"/>
        <v>0.26595000000000002</v>
      </c>
      <c r="K161" s="191">
        <v>0.27160328096118302</v>
      </c>
      <c r="L161" s="191">
        <v>0.27675</v>
      </c>
      <c r="M161" s="191">
        <v>0.28042500000000004</v>
      </c>
      <c r="N161" s="191">
        <v>0.28657500000000002</v>
      </c>
      <c r="O161" s="191">
        <v>0.2898</v>
      </c>
      <c r="P161" s="191">
        <v>0.30453978743068388</v>
      </c>
      <c r="Q161" s="191">
        <v>0.3259239371534195</v>
      </c>
      <c r="R161" s="191">
        <f t="shared" ca="1" si="110"/>
        <v>0.33772208872458404</v>
      </c>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1"/>
      <c r="AY161" s="191"/>
      <c r="AZ161" s="191"/>
      <c r="BA161" s="191"/>
      <c r="BB161" s="191"/>
      <c r="BC161" s="191"/>
      <c r="BD161" s="191"/>
      <c r="BE161" s="191"/>
      <c r="BF161" s="191"/>
      <c r="BG161" s="191"/>
    </row>
    <row r="162" spans="1:59" outlineLevel="1">
      <c r="C162" s="215" t="str">
        <v>Vessels using Dedicated and Geelong channels on the same entry to Port Phillip Bay - Dedicated channels &gt; 12.10m</v>
      </c>
      <c r="D162" s="219" t="str">
        <v>$ per GT</v>
      </c>
      <c r="E162" s="220">
        <v>36</v>
      </c>
      <c r="F162" s="13"/>
      <c r="J162" s="191">
        <f t="shared" si="109"/>
        <v>0.3105</v>
      </c>
      <c r="K162" s="191">
        <v>0.31710027726432533</v>
      </c>
      <c r="L162" s="191">
        <v>0.3231</v>
      </c>
      <c r="M162" s="191">
        <v>0.32745000000000002</v>
      </c>
      <c r="N162" s="191">
        <v>0.33457500000000001</v>
      </c>
      <c r="O162" s="191">
        <v>0.33832499999999999</v>
      </c>
      <c r="P162" s="191">
        <v>0.35555406654343796</v>
      </c>
      <c r="Q162" s="191">
        <v>0.38052033271719021</v>
      </c>
      <c r="R162" s="191">
        <f t="shared" ca="1" si="110"/>
        <v>0.39429482439926045</v>
      </c>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B162" s="191"/>
      <c r="BC162" s="191"/>
      <c r="BD162" s="191"/>
      <c r="BE162" s="191"/>
      <c r="BF162" s="191"/>
      <c r="BG162" s="191"/>
    </row>
    <row r="163" spans="1:59" outlineLevel="1">
      <c r="C163" s="233">
        <v>0</v>
      </c>
      <c r="D163" s="219">
        <v>0</v>
      </c>
      <c r="E163" s="220" t="str">
        <v/>
      </c>
      <c r="F163" s="13"/>
      <c r="J163" s="46"/>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row>
    <row r="164" spans="1:59" outlineLevel="1">
      <c r="C164" s="214" t="str">
        <v>Hire fees</v>
      </c>
      <c r="D164" s="219">
        <v>0</v>
      </c>
      <c r="E164" s="220" t="str">
        <v/>
      </c>
      <c r="F164" s="13"/>
      <c r="J164" s="46"/>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row>
    <row r="165" spans="1:59" outlineLevel="1">
      <c r="C165" s="215" t="str">
        <v>Berth hire - Full charge - Maribyrnong No.1</v>
      </c>
      <c r="D165" s="219" t="str">
        <v>$ per hour</v>
      </c>
      <c r="E165" s="220">
        <v>37</v>
      </c>
      <c r="F165" s="13"/>
      <c r="J165" s="190">
        <f t="shared" ref="J165:J171" si="111">K93</f>
        <v>351.8</v>
      </c>
      <c r="K165" s="190">
        <v>359.27818853974122</v>
      </c>
      <c r="L165" s="190">
        <v>366.10609981515711</v>
      </c>
      <c r="M165" s="190">
        <v>370.98317929759696</v>
      </c>
      <c r="N165" s="190">
        <v>379.1116451016635</v>
      </c>
      <c r="O165" s="190">
        <v>383.33844731977808</v>
      </c>
      <c r="P165" s="190">
        <v>402.84676524953778</v>
      </c>
      <c r="Q165" s="190">
        <v>431.13382624768929</v>
      </c>
      <c r="R165" s="190">
        <f t="shared" ref="R165:R171" ca="1" si="112">IF($N93="Yes",
                                      OFFSET(R$124,MATCH($P93,Tariff_Index,0)-1,0)*$O93,
                                    Q165*IF($M93="Yes",(1+R$116),(1+R$115)))</f>
        <v>446.74048059149709</v>
      </c>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row>
    <row r="166" spans="1:59" outlineLevel="1">
      <c r="C166" s="215" t="str">
        <v>Berth hire - Full charge - Holden Dock</v>
      </c>
      <c r="D166" s="219" t="str">
        <v>$ per hour</v>
      </c>
      <c r="E166" s="220">
        <v>38</v>
      </c>
      <c r="F166" s="13"/>
      <c r="J166" s="190">
        <f t="shared" si="111"/>
        <v>466.2</v>
      </c>
      <c r="K166" s="190">
        <v>476.10998151571158</v>
      </c>
      <c r="L166" s="190">
        <v>485.15822550831786</v>
      </c>
      <c r="M166" s="190">
        <v>491.621256931608</v>
      </c>
      <c r="N166" s="190">
        <v>502.39297597042497</v>
      </c>
      <c r="O166" s="190">
        <v>507.9942698706098</v>
      </c>
      <c r="P166" s="190">
        <v>533.84639556377067</v>
      </c>
      <c r="Q166" s="190">
        <v>571.33197781885372</v>
      </c>
      <c r="R166" s="190">
        <f t="shared" ca="1" si="112"/>
        <v>592.01367837338239</v>
      </c>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row>
    <row r="167" spans="1:59" outlineLevel="1">
      <c r="C167" s="215" t="str">
        <v>Berth hire - Full charge - Passenger cruise ships at a berth other than Station Pier</v>
      </c>
      <c r="D167" s="219" t="str">
        <v>$ per hour</v>
      </c>
      <c r="E167" s="220">
        <v>39</v>
      </c>
      <c r="F167" s="13"/>
      <c r="J167" s="190">
        <f t="shared" si="111"/>
        <v>580</v>
      </c>
      <c r="K167" s="190">
        <v>592.32902033271716</v>
      </c>
      <c r="L167" s="190">
        <v>603.58595194085024</v>
      </c>
      <c r="M167" s="190">
        <v>611.62661737523092</v>
      </c>
      <c r="N167" s="190">
        <v>625.02772643253218</v>
      </c>
      <c r="O167" s="190">
        <v>631.99630314232888</v>
      </c>
      <c r="P167" s="190">
        <v>664.15896487985196</v>
      </c>
      <c r="Q167" s="190">
        <v>710.79482439926039</v>
      </c>
      <c r="R167" s="190">
        <f t="shared" ca="1" si="112"/>
        <v>736.52495378927892</v>
      </c>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row>
    <row r="168" spans="1:59" outlineLevel="1">
      <c r="C168" s="215" t="str">
        <v>Berth hire - Lay-up charge (24 Victoria Dock; Holden Dock; Maribyrnong No. 1; 24, 27, 28, 29 &amp; 33 South Wharf; 6 Yarraville and F Appleton Dock)</v>
      </c>
      <c r="D168" s="219" t="str">
        <v>$ per hour</v>
      </c>
      <c r="E168" s="220">
        <v>40</v>
      </c>
      <c r="F168" s="13"/>
      <c r="J168" s="190">
        <f t="shared" si="111"/>
        <v>123</v>
      </c>
      <c r="K168" s="190">
        <v>125.61460258780036</v>
      </c>
      <c r="L168" s="190">
        <v>128.00184842883547</v>
      </c>
      <c r="M168" s="190">
        <v>129.70702402957482</v>
      </c>
      <c r="N168" s="190">
        <v>132.54898336414044</v>
      </c>
      <c r="O168" s="190">
        <v>134.02680221811457</v>
      </c>
      <c r="P168" s="190">
        <v>140.84750462107206</v>
      </c>
      <c r="Q168" s="190">
        <v>150.7375231053604</v>
      </c>
      <c r="R168" s="190">
        <f t="shared" ca="1" si="112"/>
        <v>156.1940850277264</v>
      </c>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row>
    <row r="169" spans="1:59" outlineLevel="1">
      <c r="C169" s="215" t="str">
        <v>Wharf access - Cargo</v>
      </c>
      <c r="D169" s="219" t="str">
        <v>$ per tonne</v>
      </c>
      <c r="E169" s="220">
        <v>41</v>
      </c>
      <c r="F169" s="13"/>
      <c r="J169" s="190">
        <f t="shared" si="111"/>
        <v>0.93</v>
      </c>
      <c r="K169" s="190">
        <v>0.94976894639556375</v>
      </c>
      <c r="L169" s="190">
        <v>0.96781885397412204</v>
      </c>
      <c r="M169" s="190">
        <v>0.98071164510166331</v>
      </c>
      <c r="N169" s="190">
        <v>1.0021996303142326</v>
      </c>
      <c r="O169" s="190">
        <v>1.0133733826247686</v>
      </c>
      <c r="P169" s="190">
        <v>1.064944547134935</v>
      </c>
      <c r="Q169" s="190">
        <v>1.139722735674676</v>
      </c>
      <c r="R169" s="190">
        <f t="shared" ca="1" si="112"/>
        <v>1.1809796672828092</v>
      </c>
      <c r="S169" s="190"/>
      <c r="T169" s="190"/>
      <c r="U169" s="190"/>
      <c r="V169" s="190"/>
      <c r="W169" s="190"/>
      <c r="X169" s="190"/>
      <c r="Y169" s="190"/>
      <c r="Z169" s="190"/>
      <c r="AA169" s="190"/>
      <c r="AB169" s="190"/>
      <c r="AC169" s="190"/>
      <c r="AD169" s="190"/>
      <c r="AE169" s="190"/>
      <c r="AF169" s="190"/>
      <c r="AG169" s="190"/>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90"/>
      <c r="BG169" s="190"/>
    </row>
    <row r="170" spans="1:59" outlineLevel="1">
      <c r="C170" s="215" t="str">
        <v>Area hire - Standard rate - 6 Yarraville</v>
      </c>
      <c r="D170" s="219" t="str">
        <v>$ per hour</v>
      </c>
      <c r="E170" s="220">
        <v>42</v>
      </c>
      <c r="F170" s="13"/>
      <c r="J170" s="190">
        <f t="shared" si="111"/>
        <v>69.400000000000006</v>
      </c>
      <c r="K170" s="190">
        <v>70.875231053604438</v>
      </c>
      <c r="L170" s="190">
        <v>72.222181146025875</v>
      </c>
      <c r="M170" s="190">
        <v>73.184288354898314</v>
      </c>
      <c r="N170" s="190">
        <v>74.787800369685755</v>
      </c>
      <c r="O170" s="190">
        <v>75.621626617375213</v>
      </c>
      <c r="P170" s="190">
        <v>79.470055452865054</v>
      </c>
      <c r="Q170" s="190">
        <v>85.050277264325302</v>
      </c>
      <c r="R170" s="190">
        <f t="shared" ca="1" si="112"/>
        <v>88.129020332717175</v>
      </c>
      <c r="S170" s="190"/>
      <c r="T170" s="190"/>
      <c r="U170" s="190"/>
      <c r="V170" s="190"/>
      <c r="W170" s="190"/>
      <c r="X170" s="190"/>
      <c r="Y170" s="190"/>
      <c r="Z170" s="190"/>
      <c r="AA170" s="190"/>
      <c r="AB170" s="190"/>
      <c r="AC170" s="190"/>
      <c r="AD170" s="190"/>
      <c r="AE170" s="190"/>
      <c r="AF170" s="190"/>
      <c r="AG170" s="190"/>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row>
    <row r="171" spans="1:59" outlineLevel="1">
      <c r="C171" s="215" t="str">
        <v>Area hire - Standard rate - F Appleton Dock</v>
      </c>
      <c r="D171" s="219" t="str">
        <v>$ per hour</v>
      </c>
      <c r="E171" s="220">
        <v>43</v>
      </c>
      <c r="F171" s="13"/>
      <c r="J171" s="190">
        <f t="shared" si="111"/>
        <v>45.1</v>
      </c>
      <c r="K171" s="190">
        <v>46.0586876155268</v>
      </c>
      <c r="L171" s="190">
        <v>46.934011090573016</v>
      </c>
      <c r="M171" s="190">
        <v>47.559242144177439</v>
      </c>
      <c r="N171" s="190">
        <v>48.601293900184828</v>
      </c>
      <c r="O171" s="190">
        <v>49.143160813308675</v>
      </c>
      <c r="P171" s="190">
        <v>51.644085027726419</v>
      </c>
      <c r="Q171" s="190">
        <v>55.270425138632142</v>
      </c>
      <c r="R171" s="190">
        <f t="shared" ca="1" si="112"/>
        <v>57.271164510166344</v>
      </c>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row>
    <row r="172" spans="1:59" outlineLevel="1">
      <c r="C172" s="233">
        <v>0</v>
      </c>
      <c r="D172" s="219">
        <v>0</v>
      </c>
      <c r="E172" s="220" t="str">
        <v/>
      </c>
      <c r="F172" s="13"/>
    </row>
    <row r="173" spans="1:59" outlineLevel="1">
      <c r="C173" s="214" t="str">
        <v>Other fees</v>
      </c>
      <c r="D173" s="219">
        <v>0</v>
      </c>
      <c r="E173" s="220" t="str">
        <v/>
      </c>
      <c r="F173" s="13"/>
    </row>
    <row r="174" spans="1:59" outlineLevel="1">
      <c r="C174" s="215" t="str">
        <v>Tanker inspection</v>
      </c>
      <c r="D174" s="219" t="str">
        <v>$ per inspection</v>
      </c>
      <c r="E174" s="220">
        <v>44</v>
      </c>
      <c r="F174" s="13"/>
      <c r="J174" s="190">
        <f>K102</f>
        <v>700.13</v>
      </c>
      <c r="K174" s="190">
        <v>715.01261552680216</v>
      </c>
      <c r="L174" s="190">
        <v>728.60109057301281</v>
      </c>
      <c r="M174" s="190">
        <v>738.30714417744889</v>
      </c>
      <c r="N174" s="190">
        <v>754.48390018484258</v>
      </c>
      <c r="O174" s="190">
        <v>762.89581330868737</v>
      </c>
      <c r="P174" s="190">
        <v>801.72002772643236</v>
      </c>
      <c r="Q174" s="190">
        <v>858.01513863216235</v>
      </c>
      <c r="R174" s="190">
        <f t="shared" ref="R174:R177" ca="1" si="113">IF($N102="Yes",
                                      OFFSET(R$124,MATCH($P102,Tariff_Index,0)-1,0)*$O102,
                                    Q174*IF($M102="Yes",(1+R$116),(1+R$115)))</f>
        <v>889.07451016635832</v>
      </c>
      <c r="S174" s="190"/>
      <c r="T174" s="190"/>
      <c r="U174" s="190"/>
      <c r="V174" s="190"/>
      <c r="W174" s="190"/>
      <c r="X174" s="190"/>
      <c r="Y174" s="190"/>
      <c r="Z174" s="190"/>
      <c r="AA174" s="190"/>
      <c r="AB174" s="190"/>
      <c r="AC174" s="190"/>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row>
    <row r="175" spans="1:59" s="49" customFormat="1" outlineLevel="1">
      <c r="A175" s="5"/>
      <c r="B175" s="5"/>
      <c r="C175" s="215" t="str">
        <v>Other gangway hire</v>
      </c>
      <c r="D175" s="219" t="str">
        <v>$ per day or part thereof (minimum charge 24 hours)</v>
      </c>
      <c r="E175" s="220">
        <v>45</v>
      </c>
      <c r="F175" s="13"/>
      <c r="G175" s="5"/>
      <c r="H175" s="5"/>
      <c r="I175" s="5"/>
      <c r="J175" s="190">
        <f>K103</f>
        <v>211.2</v>
      </c>
      <c r="K175" s="190">
        <v>215.68946395563768</v>
      </c>
      <c r="L175" s="190">
        <v>219.78853974121995</v>
      </c>
      <c r="M175" s="190">
        <v>222.71645101663577</v>
      </c>
      <c r="N175" s="190">
        <v>227.59630314232894</v>
      </c>
      <c r="O175" s="190">
        <v>230.1338262476894</v>
      </c>
      <c r="P175" s="190">
        <v>241.84547134935298</v>
      </c>
      <c r="Q175" s="190">
        <v>258.82735674676513</v>
      </c>
      <c r="R175" s="190">
        <f t="shared" ca="1" si="113"/>
        <v>268.19667282809604</v>
      </c>
      <c r="S175" s="190"/>
      <c r="T175" s="190"/>
      <c r="U175" s="190"/>
      <c r="V175" s="190"/>
      <c r="W175" s="190"/>
      <c r="X175" s="190"/>
      <c r="Y175" s="190"/>
      <c r="Z175" s="190"/>
      <c r="AA175" s="190"/>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row>
    <row r="176" spans="1:59" outlineLevel="1">
      <c r="C176" s="215" t="str">
        <v>Wharf inspection - Pre-vessel arrival inspection</v>
      </c>
      <c r="D176" s="219" t="str">
        <v>$ per inspection</v>
      </c>
      <c r="E176" s="220">
        <v>46</v>
      </c>
      <c r="F176" s="13"/>
      <c r="J176" s="190">
        <f>K104</f>
        <v>934.1</v>
      </c>
      <c r="K176" s="190">
        <v>953.95609981515713</v>
      </c>
      <c r="L176" s="190">
        <v>972.08558225508318</v>
      </c>
      <c r="M176" s="190">
        <v>985.03521256931583</v>
      </c>
      <c r="N176" s="190">
        <v>1006.617929759704</v>
      </c>
      <c r="O176" s="190">
        <v>1017.8409426987058</v>
      </c>
      <c r="P176" s="190">
        <v>1069.6394639556374</v>
      </c>
      <c r="Q176" s="190">
        <v>1144.7473197781881</v>
      </c>
      <c r="R176" s="190">
        <f t="shared" ca="1" si="113"/>
        <v>1186.1861367837334</v>
      </c>
      <c r="S176" s="190"/>
      <c r="T176" s="190"/>
      <c r="U176" s="190"/>
      <c r="V176" s="190"/>
      <c r="W176" s="190"/>
      <c r="X176" s="190"/>
      <c r="Y176" s="190"/>
      <c r="Z176" s="190"/>
      <c r="AA176" s="190"/>
      <c r="AB176" s="190"/>
      <c r="AC176" s="190"/>
      <c r="AD176" s="190"/>
      <c r="AE176" s="190"/>
      <c r="AF176" s="190"/>
      <c r="AG176" s="190"/>
      <c r="AH176" s="190"/>
      <c r="AI176" s="190"/>
      <c r="AJ176" s="190"/>
      <c r="AK176" s="190"/>
      <c r="AL176" s="190"/>
      <c r="AM176" s="190"/>
      <c r="AN176" s="190"/>
      <c r="AO176" s="190"/>
      <c r="AP176" s="190"/>
      <c r="AQ176" s="190"/>
      <c r="AR176" s="190"/>
      <c r="AS176" s="190"/>
      <c r="AT176" s="190"/>
      <c r="AU176" s="190"/>
      <c r="AV176" s="190"/>
      <c r="AW176" s="190"/>
      <c r="AX176" s="190"/>
      <c r="AY176" s="190"/>
      <c r="AZ176" s="190"/>
      <c r="BA176" s="190"/>
      <c r="BB176" s="190"/>
      <c r="BC176" s="190"/>
      <c r="BD176" s="190"/>
      <c r="BE176" s="190"/>
      <c r="BF176" s="190"/>
      <c r="BG176" s="190"/>
    </row>
    <row r="177" spans="1:59" outlineLevel="1">
      <c r="C177" s="215" t="str">
        <v>Wharf inspection - Post-vessel departure inspection</v>
      </c>
      <c r="D177" s="219" t="str">
        <v>$ per inspection</v>
      </c>
      <c r="E177" s="220">
        <v>47</v>
      </c>
      <c r="F177" s="13"/>
      <c r="J177" s="190">
        <f>K105</f>
        <v>934.1</v>
      </c>
      <c r="K177" s="190">
        <v>953.95609981515713</v>
      </c>
      <c r="L177" s="190">
        <v>972.08558225508318</v>
      </c>
      <c r="M177" s="190">
        <v>985.03521256931583</v>
      </c>
      <c r="N177" s="190">
        <v>1006.617929759704</v>
      </c>
      <c r="O177" s="190">
        <v>1017.8409426987058</v>
      </c>
      <c r="P177" s="190">
        <v>1069.6394639556374</v>
      </c>
      <c r="Q177" s="190">
        <v>1144.7473197781881</v>
      </c>
      <c r="R177" s="190">
        <f t="shared" ca="1" si="113"/>
        <v>1186.1861367837334</v>
      </c>
      <c r="S177" s="190"/>
      <c r="T177" s="190"/>
      <c r="U177" s="190"/>
      <c r="V177" s="190"/>
      <c r="W177" s="190"/>
      <c r="X177" s="190"/>
      <c r="Y177" s="190"/>
      <c r="Z177" s="190"/>
      <c r="AA177" s="190"/>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row>
    <row r="178" spans="1:59" outlineLevel="1">
      <c r="C178" s="63"/>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row>
    <row r="179" spans="1:59" outlineLevel="1">
      <c r="A179" s="129">
        <f ca="1">SUM(E179:BG179)</f>
        <v>0</v>
      </c>
      <c r="C179" s="130"/>
      <c r="D179" s="130" t="s">
        <v>92</v>
      </c>
      <c r="E179" s="129"/>
      <c r="F179" s="129"/>
      <c r="G179" s="129"/>
      <c r="H179" s="49"/>
      <c r="I179" s="49"/>
      <c r="J179" s="129">
        <f t="array" ref="J179">SUM(IF(ISERROR(J125:J177),1))</f>
        <v>0</v>
      </c>
      <c r="K179" s="129">
        <f t="array" ref="K179">SUM(IF(ISERROR(K125:K177),1))</f>
        <v>0</v>
      </c>
      <c r="L179" s="129">
        <f t="array" ref="L179">SUM(IF(ISERROR(L125:L177),1))</f>
        <v>0</v>
      </c>
      <c r="M179" s="129">
        <f t="array" ref="M179">SUM(IF(ISERROR(M125:M177),1))</f>
        <v>0</v>
      </c>
      <c r="N179" s="129">
        <f t="array" ref="N179">SUM(IF(ISERROR(N125:N177),1))</f>
        <v>0</v>
      </c>
      <c r="O179" s="129">
        <f t="array" ref="O179">SUM(IF(ISERROR(O125:O177),1))</f>
        <v>0</v>
      </c>
      <c r="P179" s="129">
        <f t="array" ref="P179">SUM(IF(ISERROR(P125:P177),1))</f>
        <v>0</v>
      </c>
      <c r="Q179" s="129">
        <f t="array" ref="Q179">SUM(IF(ISERROR(Q125:Q177),1))</f>
        <v>0</v>
      </c>
      <c r="R179" s="129">
        <f t="array" aca="1" ref="R179" ca="1">SUM(IF(ISERROR(R125:R177),1))</f>
        <v>0</v>
      </c>
      <c r="S179" s="129">
        <f t="array" ref="S179">SUM(IF(ISERROR(S125:S177),1))</f>
        <v>0</v>
      </c>
      <c r="T179" s="129">
        <f t="array" ref="T179">SUM(IF(ISERROR(T125:T177),1))</f>
        <v>0</v>
      </c>
      <c r="U179" s="129">
        <f t="array" ref="U179">SUM(IF(ISERROR(U125:U177),1))</f>
        <v>0</v>
      </c>
      <c r="V179" s="129">
        <f t="array" ref="V179">SUM(IF(ISERROR(V125:V177),1))</f>
        <v>0</v>
      </c>
      <c r="W179" s="129">
        <f t="array" ref="W179">SUM(IF(ISERROR(W125:W177),1))</f>
        <v>0</v>
      </c>
      <c r="X179" s="129">
        <f t="array" ref="X179">SUM(IF(ISERROR(X125:X177),1))</f>
        <v>0</v>
      </c>
      <c r="Y179" s="129">
        <f t="array" ref="Y179">SUM(IF(ISERROR(Y125:Y177),1))</f>
        <v>0</v>
      </c>
      <c r="Z179" s="129">
        <f t="array" ref="Z179">SUM(IF(ISERROR(Z125:Z177),1))</f>
        <v>0</v>
      </c>
      <c r="AA179" s="129">
        <f t="array" ref="AA179">SUM(IF(ISERROR(AA125:AA177),1))</f>
        <v>0</v>
      </c>
      <c r="AB179" s="129">
        <f t="array" ref="AB179">SUM(IF(ISERROR(AB125:AB177),1))</f>
        <v>0</v>
      </c>
      <c r="AC179" s="129">
        <f t="array" ref="AC179">SUM(IF(ISERROR(AC125:AC177),1))</f>
        <v>0</v>
      </c>
      <c r="AD179" s="129">
        <f t="array" ref="AD179">SUM(IF(ISERROR(AD125:AD177),1))</f>
        <v>0</v>
      </c>
      <c r="AE179" s="129">
        <f t="array" ref="AE179">SUM(IF(ISERROR(AE125:AE177),1))</f>
        <v>0</v>
      </c>
      <c r="AF179" s="129">
        <f t="array" ref="AF179">SUM(IF(ISERROR(AF125:AF177),1))</f>
        <v>0</v>
      </c>
      <c r="AG179" s="129">
        <f t="array" ref="AG179">SUM(IF(ISERROR(AG125:AG177),1))</f>
        <v>0</v>
      </c>
      <c r="AH179" s="129">
        <f t="array" ref="AH179">SUM(IF(ISERROR(AH125:AH177),1))</f>
        <v>0</v>
      </c>
      <c r="AI179" s="129">
        <f t="array" ref="AI179">SUM(IF(ISERROR(AI125:AI177),1))</f>
        <v>0</v>
      </c>
      <c r="AJ179" s="129">
        <f t="array" ref="AJ179">SUM(IF(ISERROR(AJ125:AJ177),1))</f>
        <v>0</v>
      </c>
      <c r="AK179" s="129">
        <f t="array" ref="AK179">SUM(IF(ISERROR(AK125:AK177),1))</f>
        <v>0</v>
      </c>
      <c r="AL179" s="129">
        <f t="array" ref="AL179">SUM(IF(ISERROR(AL125:AL177),1))</f>
        <v>0</v>
      </c>
      <c r="AM179" s="129">
        <f t="array" ref="AM179">SUM(IF(ISERROR(AM125:AM177),1))</f>
        <v>0</v>
      </c>
      <c r="AN179" s="129">
        <f t="array" ref="AN179">SUM(IF(ISERROR(AN125:AN177),1))</f>
        <v>0</v>
      </c>
      <c r="AO179" s="129">
        <f t="array" ref="AO179">SUM(IF(ISERROR(AO125:AO177),1))</f>
        <v>0</v>
      </c>
      <c r="AP179" s="129">
        <f t="array" ref="AP179">SUM(IF(ISERROR(AP125:AP177),1))</f>
        <v>0</v>
      </c>
      <c r="AQ179" s="129">
        <f t="array" ref="AQ179">SUM(IF(ISERROR(AQ125:AQ177),1))</f>
        <v>0</v>
      </c>
      <c r="AR179" s="129">
        <f t="array" ref="AR179">SUM(IF(ISERROR(AR125:AR177),1))</f>
        <v>0</v>
      </c>
      <c r="AS179" s="129">
        <f t="array" ref="AS179">SUM(IF(ISERROR(AS125:AS177),1))</f>
        <v>0</v>
      </c>
      <c r="AT179" s="129">
        <f t="array" ref="AT179">SUM(IF(ISERROR(AT125:AT177),1))</f>
        <v>0</v>
      </c>
      <c r="AU179" s="129">
        <f t="array" ref="AU179">SUM(IF(ISERROR(AU125:AU177),1))</f>
        <v>0</v>
      </c>
      <c r="AV179" s="129">
        <f t="array" ref="AV179">SUM(IF(ISERROR(AV125:AV177),1))</f>
        <v>0</v>
      </c>
      <c r="AW179" s="129">
        <f t="array" ref="AW179">SUM(IF(ISERROR(AW125:AW177),1))</f>
        <v>0</v>
      </c>
      <c r="AX179" s="129">
        <f t="array" ref="AX179">SUM(IF(ISERROR(AX125:AX177),1))</f>
        <v>0</v>
      </c>
      <c r="AY179" s="129">
        <f t="array" ref="AY179">SUM(IF(ISERROR(AY125:AY177),1))</f>
        <v>0</v>
      </c>
      <c r="AZ179" s="129">
        <f t="array" ref="AZ179">SUM(IF(ISERROR(AZ125:AZ177),1))</f>
        <v>0</v>
      </c>
      <c r="BA179" s="129">
        <f t="array" ref="BA179">SUM(IF(ISERROR(BA125:BA177),1))</f>
        <v>0</v>
      </c>
      <c r="BB179" s="129">
        <f t="array" ref="BB179">SUM(IF(ISERROR(BB125:BB177),1))</f>
        <v>0</v>
      </c>
      <c r="BC179" s="129">
        <f t="array" ref="BC179">SUM(IF(ISERROR(BC125:BC177),1))</f>
        <v>0</v>
      </c>
      <c r="BD179" s="129">
        <f t="array" ref="BD179">SUM(IF(ISERROR(BD125:BD177),1))</f>
        <v>0</v>
      </c>
      <c r="BE179" s="129">
        <f t="array" ref="BE179">SUM(IF(ISERROR(BE125:BE177),1))</f>
        <v>0</v>
      </c>
      <c r="BF179" s="129">
        <f t="array" ref="BF179">SUM(IF(ISERROR(BF125:BF177),1))</f>
        <v>0</v>
      </c>
      <c r="BG179" s="129">
        <f t="array" ref="BG179">SUM(IF(ISERROR(BG125:BG177),1))</f>
        <v>0</v>
      </c>
    </row>
    <row r="180" spans="1:59" outlineLevel="1">
      <c r="A180" s="129"/>
      <c r="C180" s="130"/>
      <c r="D180" s="130"/>
      <c r="E180" s="129"/>
      <c r="F180" s="129"/>
      <c r="G180" s="129"/>
      <c r="H180" s="49"/>
      <c r="I180" s="4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row>
    <row r="181" spans="1:59" outlineLevel="1">
      <c r="E181" s="49"/>
      <c r="F181" s="49"/>
      <c r="G181" s="49"/>
      <c r="H181" s="49"/>
      <c r="I181" s="49"/>
    </row>
    <row r="182" spans="1:59">
      <c r="A182" s="41"/>
      <c r="B182" s="226">
        <f ca="1">MAX($B$1:B181)+Subsection</f>
        <v>5.0599999999999987</v>
      </c>
      <c r="C182" s="41" t="s">
        <v>171</v>
      </c>
      <c r="D182" s="1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row>
    <row r="183" spans="1:5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row>
    <row r="184" spans="1:59" outlineLevel="1">
      <c r="C184" s="64" t="s">
        <v>309</v>
      </c>
      <c r="E184" s="49"/>
      <c r="F184" s="49"/>
      <c r="G184" s="49"/>
      <c r="H184" s="49"/>
      <c r="I184" s="49"/>
      <c r="J184" s="231"/>
      <c r="K184" s="231"/>
      <c r="L184" s="231"/>
      <c r="M184" s="231"/>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row>
    <row r="185" spans="1:59" outlineLevel="1">
      <c r="E185" s="49"/>
      <c r="F185" s="49"/>
      <c r="G185" s="49"/>
      <c r="H185" s="49"/>
      <c r="I185" s="49"/>
      <c r="J185" s="231"/>
      <c r="K185" s="231"/>
      <c r="L185" s="231"/>
      <c r="M185" s="231"/>
      <c r="N185" s="231"/>
      <c r="O185" s="251"/>
      <c r="P185" s="251"/>
      <c r="Q185" s="251"/>
      <c r="R185" s="251"/>
      <c r="S185" s="251"/>
      <c r="T185" s="251"/>
      <c r="U185" s="251"/>
      <c r="V185" s="251"/>
      <c r="W185" s="251"/>
      <c r="X185" s="251"/>
      <c r="Y185" s="251"/>
      <c r="Z185" s="251"/>
      <c r="AA185" s="251"/>
      <c r="AB185" s="251"/>
      <c r="AC185" s="251"/>
      <c r="AD185" s="251"/>
      <c r="AE185" s="251"/>
      <c r="AF185" s="251"/>
      <c r="AG185" s="251"/>
      <c r="AH185" s="251"/>
      <c r="AI185" s="251"/>
      <c r="AJ185" s="251"/>
      <c r="AK185" s="251"/>
      <c r="AL185" s="251"/>
      <c r="AM185" s="251"/>
      <c r="AN185" s="251"/>
      <c r="AO185" s="251"/>
      <c r="AP185" s="251"/>
      <c r="AQ185" s="251"/>
      <c r="AR185" s="251"/>
      <c r="AS185" s="251"/>
      <c r="AT185" s="251"/>
      <c r="AU185" s="251"/>
      <c r="AV185" s="251"/>
      <c r="AW185" s="251"/>
      <c r="AX185" s="251"/>
      <c r="AY185" s="251"/>
      <c r="AZ185" s="251"/>
      <c r="BA185" s="251"/>
      <c r="BB185" s="251"/>
      <c r="BC185" s="251"/>
      <c r="BD185" s="251"/>
      <c r="BE185" s="251"/>
      <c r="BF185" s="251"/>
      <c r="BG185" s="251"/>
    </row>
    <row r="186" spans="1:59" outlineLevel="1">
      <c r="C186" s="62" t="str">
        <f t="array" ref="C186:C239">Tariff_List</f>
        <v>Wharfage fees</v>
      </c>
      <c r="D186" s="12" t="str">
        <f>IFERROR(MID(Tariff_Units,6,LEN(Tariff_Units)-5),"")</f>
        <v/>
      </c>
      <c r="E186" s="13"/>
      <c r="F186" s="13"/>
      <c r="I186" s="174" t="s">
        <v>85</v>
      </c>
      <c r="J186" s="174" t="s">
        <v>85</v>
      </c>
      <c r="K186" s="174" t="s">
        <v>85</v>
      </c>
      <c r="L186" s="174" t="s">
        <v>85</v>
      </c>
      <c r="M186" s="174" t="s">
        <v>85</v>
      </c>
      <c r="N186" s="174" t="s">
        <v>85</v>
      </c>
      <c r="O186" s="174" t="s">
        <v>85</v>
      </c>
      <c r="P186" s="174" t="s">
        <v>85</v>
      </c>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row>
    <row r="187" spans="1:59" outlineLevel="1">
      <c r="C187" s="63" t="str">
        <v>Containerised - Full - outward</v>
      </c>
      <c r="D187" s="219" t="str">
        <f t="array" ref="D187:D239">IFERROR(MID(Tariff_Units,6,LEN(Tariff_Units)-5),"")</f>
        <v xml:space="preserve"> TEU</v>
      </c>
      <c r="E187" s="176"/>
      <c r="F187" s="176"/>
      <c r="I187" s="192">
        <v>657810</v>
      </c>
      <c r="J187" s="192">
        <v>708538</v>
      </c>
      <c r="K187" s="192">
        <v>759229</v>
      </c>
      <c r="L187" s="192">
        <v>699874</v>
      </c>
      <c r="M187" s="192">
        <v>684385</v>
      </c>
      <c r="N187" s="192">
        <v>698325.61401940836</v>
      </c>
      <c r="O187" s="192">
        <v>654656.06462753948</v>
      </c>
      <c r="P187" s="192">
        <v>624249.37360672234</v>
      </c>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row>
    <row r="188" spans="1:59" outlineLevel="1">
      <c r="C188" s="63" t="str">
        <v>Containerised - Full - inward</v>
      </c>
      <c r="D188" s="12" t="str">
        <v xml:space="preserve"> TEU</v>
      </c>
      <c r="E188" s="13"/>
      <c r="F188" s="13"/>
      <c r="I188" s="192">
        <v>1072624</v>
      </c>
      <c r="J188" s="192">
        <v>1105845</v>
      </c>
      <c r="K188" s="192">
        <v>1199644</v>
      </c>
      <c r="L188" s="192">
        <v>1222988</v>
      </c>
      <c r="M188" s="192">
        <v>1183119</v>
      </c>
      <c r="N188" s="192">
        <v>1354967.1156025722</v>
      </c>
      <c r="O188" s="192">
        <v>1333420.6091471105</v>
      </c>
      <c r="P188" s="192">
        <v>1270108.3136259338</v>
      </c>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row>
    <row r="189" spans="1:59" outlineLevel="1">
      <c r="C189" s="63" t="str">
        <v>Containerised - Full Bass Strait</v>
      </c>
      <c r="D189" s="12" t="str">
        <v xml:space="preserve"> TEU</v>
      </c>
      <c r="E189" s="13"/>
      <c r="F189" s="13"/>
      <c r="I189" s="192">
        <v>191615</v>
      </c>
      <c r="J189" s="192">
        <v>190268</v>
      </c>
      <c r="K189" s="192">
        <v>198831</v>
      </c>
      <c r="L189" s="192">
        <v>202223</v>
      </c>
      <c r="M189" s="192">
        <v>194530</v>
      </c>
      <c r="N189" s="192">
        <v>220348.59128497227</v>
      </c>
      <c r="O189" s="192">
        <v>219601.05670087854</v>
      </c>
      <c r="P189" s="192">
        <v>212724.86245387851</v>
      </c>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row>
    <row r="190" spans="1:59" outlineLevel="1">
      <c r="C190" s="63" t="str">
        <v>Containerised - Empty (including nested units)</v>
      </c>
      <c r="D190" s="12" t="str">
        <v xml:space="preserve"> TEU</v>
      </c>
      <c r="E190" s="13"/>
      <c r="F190" s="13"/>
      <c r="I190" s="192">
        <v>479777</v>
      </c>
      <c r="J190" s="192">
        <v>454675</v>
      </c>
      <c r="K190" s="192">
        <v>495300</v>
      </c>
      <c r="L190" s="192">
        <v>617372</v>
      </c>
      <c r="M190" s="192">
        <v>566101</v>
      </c>
      <c r="N190" s="192">
        <v>715125.83807894692</v>
      </c>
      <c r="O190" s="192">
        <v>732719.81334687502</v>
      </c>
      <c r="P190" s="192">
        <v>771158.98500506638</v>
      </c>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row>
    <row r="191" spans="1:59" outlineLevel="1">
      <c r="C191" s="63" t="str">
        <v>Containerised - Empty (return of materials)</v>
      </c>
      <c r="D191" s="12" t="str">
        <v xml:space="preserve"> TEU</v>
      </c>
      <c r="E191" s="13"/>
      <c r="F191" s="13"/>
      <c r="I191" s="192">
        <v>2910</v>
      </c>
      <c r="J191" s="192">
        <v>2951</v>
      </c>
      <c r="K191" s="192">
        <v>1182</v>
      </c>
      <c r="L191" s="192">
        <v>338</v>
      </c>
      <c r="M191" s="192">
        <v>473</v>
      </c>
      <c r="N191" s="192">
        <v>428.92912703338754</v>
      </c>
      <c r="O191" s="192">
        <v>431.9693699101893</v>
      </c>
      <c r="P191" s="192">
        <v>756.58867984943959</v>
      </c>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row>
    <row r="192" spans="1:59" outlineLevel="1">
      <c r="C192" s="63" t="str">
        <v>Non-containerised/general</v>
      </c>
      <c r="D192" s="12" t="str">
        <v xml:space="preserve"> tonne or m3</v>
      </c>
      <c r="E192" s="13"/>
      <c r="F192" s="13"/>
      <c r="I192" s="192">
        <v>2564994</v>
      </c>
      <c r="J192" s="192">
        <v>2692591</v>
      </c>
      <c r="K192" s="192">
        <v>3373714</v>
      </c>
      <c r="L192" s="192">
        <v>3691439</v>
      </c>
      <c r="M192" s="192">
        <v>2954719</v>
      </c>
      <c r="N192" s="192">
        <v>3540090.0626082504</v>
      </c>
      <c r="O192" s="192">
        <v>4123139.6548344214</v>
      </c>
      <c r="P192" s="192">
        <v>4398132.6234127227</v>
      </c>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row>
    <row r="193" spans="2:59" outlineLevel="1">
      <c r="C193" s="63" t="str">
        <v>Accompanied passenger vehicles</v>
      </c>
      <c r="D193" s="12" t="str">
        <v xml:space="preserve"> tonne or m3</v>
      </c>
      <c r="E193" s="13"/>
      <c r="F193" s="13"/>
      <c r="I193" s="192">
        <v>0</v>
      </c>
      <c r="J193" s="192">
        <v>0</v>
      </c>
      <c r="K193" s="192">
        <v>0</v>
      </c>
      <c r="L193" s="192">
        <v>0</v>
      </c>
      <c r="M193" s="192">
        <v>0</v>
      </c>
      <c r="N193" s="192">
        <v>0</v>
      </c>
      <c r="O193" s="192">
        <v>0</v>
      </c>
      <c r="P193" s="192">
        <v>0</v>
      </c>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row>
    <row r="194" spans="2:59" outlineLevel="1">
      <c r="C194" s="63" t="str">
        <v>Motor vehicles</v>
      </c>
      <c r="D194" s="12" t="str">
        <v xml:space="preserve"> tonne or m3</v>
      </c>
      <c r="E194" s="13"/>
      <c r="F194" s="13"/>
      <c r="I194" s="192">
        <v>6719255</v>
      </c>
      <c r="J194" s="192">
        <v>6802604.1189999999</v>
      </c>
      <c r="K194" s="192">
        <v>7271845</v>
      </c>
      <c r="L194" s="192">
        <v>6763260</v>
      </c>
      <c r="M194" s="192">
        <v>5237287</v>
      </c>
      <c r="N194" s="192">
        <v>5987896.6057866579</v>
      </c>
      <c r="O194" s="192">
        <v>6539080.4930754248</v>
      </c>
      <c r="P194" s="192">
        <v>7227642.8785420749</v>
      </c>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row>
    <row r="195" spans="2:59" outlineLevel="1">
      <c r="C195" s="63" t="str">
        <v>Liquid bulk</v>
      </c>
      <c r="D195" s="12" t="str">
        <v xml:space="preserve"> tonne or m3</v>
      </c>
      <c r="E195" s="13"/>
      <c r="F195" s="13"/>
      <c r="I195" s="192">
        <v>2618259</v>
      </c>
      <c r="J195" s="192">
        <v>2602487</v>
      </c>
      <c r="K195" s="192">
        <v>2865399</v>
      </c>
      <c r="L195" s="192">
        <v>2524530</v>
      </c>
      <c r="M195" s="192">
        <v>4676274</v>
      </c>
      <c r="N195" s="192">
        <v>5361463.1128633069</v>
      </c>
      <c r="O195" s="192">
        <v>5482952.2955773147</v>
      </c>
      <c r="P195" s="192">
        <v>5746539.9013117086</v>
      </c>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row>
    <row r="196" spans="2:59" outlineLevel="1">
      <c r="C196" s="63" t="str">
        <v>Dry bulk - Outwards - overseas and coastal</v>
      </c>
      <c r="D196" s="12" t="str">
        <v xml:space="preserve"> tonne</v>
      </c>
      <c r="E196" s="13"/>
      <c r="F196" s="13"/>
      <c r="I196" s="192">
        <v>261643</v>
      </c>
      <c r="J196" s="192">
        <v>973810.31099999999</v>
      </c>
      <c r="K196" s="192">
        <v>912182</v>
      </c>
      <c r="L196" s="192">
        <v>46996</v>
      </c>
      <c r="M196" s="192">
        <v>80550</v>
      </c>
      <c r="N196" s="192">
        <v>851068.37597427203</v>
      </c>
      <c r="O196" s="192">
        <v>1346245.0115725044</v>
      </c>
      <c r="P196" s="192">
        <v>1445214.7905085618</v>
      </c>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row>
    <row r="197" spans="2:59" outlineLevel="1">
      <c r="C197" s="63" t="str">
        <v>Dry bulk - Inwards - overseas and coastal</v>
      </c>
      <c r="D197" s="12" t="str">
        <v xml:space="preserve"> tonne</v>
      </c>
      <c r="E197" s="13"/>
      <c r="F197" s="13"/>
      <c r="I197" s="192">
        <v>3443632</v>
      </c>
      <c r="J197" s="192">
        <v>3324601.8059999999</v>
      </c>
      <c r="K197" s="192">
        <v>3739036</v>
      </c>
      <c r="L197" s="192">
        <v>3932321</v>
      </c>
      <c r="M197" s="192">
        <v>3972090</v>
      </c>
      <c r="N197" s="192">
        <v>3843638.9065201604</v>
      </c>
      <c r="O197" s="192">
        <v>3761995.304433248</v>
      </c>
      <c r="P197" s="192">
        <v>3678833.8103656522</v>
      </c>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row>
    <row r="198" spans="2:59" outlineLevel="1">
      <c r="C198" s="63" t="str">
        <v>Transhipment - Full - outward</v>
      </c>
      <c r="D198" s="12" t="str">
        <v xml:space="preserve"> TEU</v>
      </c>
      <c r="E198" s="13"/>
      <c r="F198" s="13"/>
      <c r="I198" s="192">
        <v>57242</v>
      </c>
      <c r="J198" s="192">
        <v>60411</v>
      </c>
      <c r="K198" s="192">
        <v>70983</v>
      </c>
      <c r="L198" s="192">
        <v>78471</v>
      </c>
      <c r="M198" s="192">
        <v>58379</v>
      </c>
      <c r="N198" s="192">
        <v>78111.093520644208</v>
      </c>
      <c r="O198" s="192">
        <v>69991.009362953962</v>
      </c>
      <c r="P198" s="192">
        <v>79203.884154606931</v>
      </c>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row>
    <row r="199" spans="2:59" outlineLevel="1">
      <c r="C199" s="63" t="str">
        <v>Transhipment - Full - inward</v>
      </c>
      <c r="D199" s="12" t="str">
        <v xml:space="preserve"> TEU</v>
      </c>
      <c r="E199" s="13"/>
      <c r="F199" s="13"/>
      <c r="I199" s="192">
        <v>40167</v>
      </c>
      <c r="J199" s="192">
        <v>42110</v>
      </c>
      <c r="K199" s="192">
        <v>45740</v>
      </c>
      <c r="L199" s="192">
        <v>52359</v>
      </c>
      <c r="M199" s="192">
        <v>39578</v>
      </c>
      <c r="N199" s="192">
        <v>68285.716990674278</v>
      </c>
      <c r="O199" s="192">
        <v>62800.165902647612</v>
      </c>
      <c r="P199" s="192">
        <v>73143.210624444575</v>
      </c>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row>
    <row r="200" spans="2:59" outlineLevel="1">
      <c r="C200" s="63" t="str">
        <v>Transhipment - Full Bass Strait</v>
      </c>
      <c r="D200" s="12" t="str">
        <v xml:space="preserve"> TEU</v>
      </c>
      <c r="E200" s="13"/>
      <c r="F200" s="13"/>
      <c r="I200" s="192">
        <v>36144</v>
      </c>
      <c r="J200" s="192">
        <v>37209</v>
      </c>
      <c r="K200" s="192">
        <v>42821</v>
      </c>
      <c r="L200" s="192">
        <v>37847</v>
      </c>
      <c r="M200" s="192">
        <v>32889</v>
      </c>
      <c r="N200" s="192">
        <v>35966.057243927775</v>
      </c>
      <c r="O200" s="192">
        <v>32961.357925710516</v>
      </c>
      <c r="P200" s="192">
        <v>33465.111923445736</v>
      </c>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row>
    <row r="201" spans="2:59" outlineLevel="1">
      <c r="C201" s="63" t="str">
        <v>Transhipment - Empty (including nested units)</v>
      </c>
      <c r="D201" s="12" t="str">
        <v xml:space="preserve"> TEU</v>
      </c>
      <c r="E201" s="13"/>
      <c r="F201" s="13"/>
      <c r="I201" s="192">
        <v>18608</v>
      </c>
      <c r="J201" s="192">
        <v>19827</v>
      </c>
      <c r="K201" s="192">
        <v>19697</v>
      </c>
      <c r="L201" s="192">
        <v>23019</v>
      </c>
      <c r="M201" s="192">
        <v>18291</v>
      </c>
      <c r="N201" s="192">
        <v>19912.709776216656</v>
      </c>
      <c r="O201" s="192">
        <v>18156.680213315118</v>
      </c>
      <c r="P201" s="192">
        <v>6842.1499955331556</v>
      </c>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row>
    <row r="202" spans="2:59" outlineLevel="1">
      <c r="C202" s="63" t="str">
        <v>Transhipment - Empty (return of materials)</v>
      </c>
      <c r="D202" s="12" t="str">
        <v xml:space="preserve"> TEU</v>
      </c>
      <c r="E202" s="13"/>
      <c r="F202" s="13"/>
      <c r="I202" s="192"/>
      <c r="J202" s="192"/>
      <c r="K202" s="192">
        <v>135</v>
      </c>
      <c r="L202" s="192">
        <v>138</v>
      </c>
      <c r="M202" s="192">
        <v>128</v>
      </c>
      <c r="N202" s="192">
        <v>84.985957570717801</v>
      </c>
      <c r="O202" s="192">
        <v>43.895270845377205</v>
      </c>
      <c r="P202" s="192">
        <v>21.901251258799565</v>
      </c>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row>
    <row r="203" spans="2:59" outlineLevel="1">
      <c r="C203" s="63" t="str">
        <v>Transhipment - Motor vehicles and break bulk</v>
      </c>
      <c r="D203" s="12" t="str">
        <v xml:space="preserve"> tonne or m3</v>
      </c>
      <c r="E203" s="13"/>
      <c r="F203" s="13"/>
      <c r="I203" s="192">
        <v>8943</v>
      </c>
      <c r="J203" s="192">
        <v>14233</v>
      </c>
      <c r="K203" s="192">
        <v>89602</v>
      </c>
      <c r="L203" s="192">
        <v>122747</v>
      </c>
      <c r="M203" s="192">
        <v>159865</v>
      </c>
      <c r="N203" s="192">
        <v>844448.46979691065</v>
      </c>
      <c r="O203" s="192">
        <v>1323021.4204359241</v>
      </c>
      <c r="P203" s="192">
        <v>1283717.9502604362</v>
      </c>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row>
    <row r="204" spans="2:59" outlineLevel="1">
      <c r="C204" s="63" t="str">
        <v>Transhipment - Non-containerised/general</v>
      </c>
      <c r="D204" s="12" t="str">
        <v xml:space="preserve"> tonne</v>
      </c>
      <c r="E204" s="13"/>
      <c r="F204" s="13"/>
      <c r="I204" s="192">
        <v>3201</v>
      </c>
      <c r="J204" s="192">
        <v>1642</v>
      </c>
      <c r="K204" s="192">
        <v>9422</v>
      </c>
      <c r="L204" s="192">
        <v>14936</v>
      </c>
      <c r="M204" s="192">
        <v>35603</v>
      </c>
      <c r="N204" s="192">
        <v>56597.648237713198</v>
      </c>
      <c r="O204" s="192">
        <v>119439.03197027136</v>
      </c>
      <c r="P204" s="192">
        <v>188437.37031929064</v>
      </c>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row>
    <row r="205" spans="2:59" outlineLevel="1">
      <c r="C205" s="47">
        <v>0</v>
      </c>
      <c r="D205" s="12" t="str">
        <v/>
      </c>
      <c r="E205" s="13"/>
      <c r="F205" s="13"/>
      <c r="P205"/>
    </row>
    <row r="206" spans="2:59" outlineLevel="1">
      <c r="B206" s="225" t="s">
        <v>133</v>
      </c>
      <c r="C206" s="62" t="str">
        <v>Channel fees</v>
      </c>
      <c r="D206" s="12" t="str">
        <v/>
      </c>
      <c r="E206" s="13"/>
      <c r="F206" s="13"/>
      <c r="I206" s="46"/>
      <c r="J206" s="46"/>
      <c r="K206" s="8"/>
      <c r="L206" s="8"/>
      <c r="M206" s="8"/>
      <c r="N206" s="8"/>
      <c r="O206" s="8"/>
      <c r="P206"/>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row>
    <row r="207" spans="2:59" outlineLevel="1">
      <c r="B207" s="225" t="s">
        <v>135</v>
      </c>
      <c r="C207" s="63" t="str">
        <v>Shared channels &lt;= 12.10m</v>
      </c>
      <c r="D207" s="12" t="str">
        <v xml:space="preserve"> GT</v>
      </c>
      <c r="E207" s="13"/>
      <c r="F207" s="13"/>
      <c r="I207" s="192">
        <v>18783759</v>
      </c>
      <c r="J207" s="192">
        <v>18653159</v>
      </c>
      <c r="K207" s="192">
        <v>22028330</v>
      </c>
      <c r="L207" s="192">
        <v>18184019</v>
      </c>
      <c r="M207" s="192">
        <v>17673366</v>
      </c>
      <c r="N207" s="192">
        <v>18903638.536489472</v>
      </c>
      <c r="O207" s="192">
        <v>21277447.91324224</v>
      </c>
      <c r="P207" s="192">
        <v>23259660.063020192</v>
      </c>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row>
    <row r="208" spans="2:59" outlineLevel="1">
      <c r="B208" s="225" t="s">
        <v>136</v>
      </c>
      <c r="C208" s="63" t="str">
        <v>Dedicated channels &lt;= 12.10m</v>
      </c>
      <c r="D208" s="12" t="str">
        <v xml:space="preserve"> GT</v>
      </c>
      <c r="E208" s="13"/>
      <c r="F208" s="13"/>
      <c r="I208" s="192">
        <v>13009660</v>
      </c>
      <c r="J208" s="192">
        <v>14035893</v>
      </c>
      <c r="K208" s="192">
        <v>16690485</v>
      </c>
      <c r="L208" s="192">
        <v>13144545</v>
      </c>
      <c r="M208" s="192">
        <v>12410751</v>
      </c>
      <c r="N208" s="192">
        <v>13315665.439704901</v>
      </c>
      <c r="O208" s="192">
        <v>15482571.414437635</v>
      </c>
      <c r="P208" s="192">
        <v>17817927.439079579</v>
      </c>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row>
    <row r="209" spans="2:59" outlineLevel="1">
      <c r="B209" s="225" t="s">
        <v>137</v>
      </c>
      <c r="C209" s="63" t="str">
        <v>Shared channels &gt; 12.10m</v>
      </c>
      <c r="D209" s="12" t="str">
        <v xml:space="preserve"> GT</v>
      </c>
      <c r="E209" s="13"/>
      <c r="F209" s="13"/>
      <c r="I209" s="192">
        <v>50093174</v>
      </c>
      <c r="J209" s="192">
        <v>54133613</v>
      </c>
      <c r="K209" s="192">
        <v>56463232</v>
      </c>
      <c r="L209" s="192">
        <v>58970666</v>
      </c>
      <c r="M209" s="192">
        <v>54970315</v>
      </c>
      <c r="N209" s="192">
        <v>57738556.29359635</v>
      </c>
      <c r="O209" s="192">
        <v>55404467.787326053</v>
      </c>
      <c r="P209" s="192">
        <v>58523292.786847971</v>
      </c>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row>
    <row r="210" spans="2:59" outlineLevel="1">
      <c r="B210" s="225" t="s">
        <v>172</v>
      </c>
      <c r="C210" s="63" t="str">
        <v>Dedicated channels &gt; 12.10m</v>
      </c>
      <c r="D210" s="12" t="str">
        <v xml:space="preserve"> GT</v>
      </c>
      <c r="E210" s="13"/>
      <c r="F210" s="13"/>
      <c r="I210" s="192">
        <v>42944537</v>
      </c>
      <c r="J210" s="192">
        <v>45292039</v>
      </c>
      <c r="K210" s="192">
        <v>47028419</v>
      </c>
      <c r="L210" s="192">
        <v>51270330</v>
      </c>
      <c r="M210" s="192">
        <v>47963301</v>
      </c>
      <c r="N210" s="192">
        <v>49945181.267789289</v>
      </c>
      <c r="O210" s="192">
        <v>45472889.632088333</v>
      </c>
      <c r="P210" s="192">
        <v>47943243.076487646</v>
      </c>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row>
    <row r="211" spans="2:59" outlineLevel="1">
      <c r="B211" s="225" t="s">
        <v>173</v>
      </c>
      <c r="C211" s="63" t="str">
        <v>Pure car carrier - Shared channels &lt;= 12.10m</v>
      </c>
      <c r="D211" s="12" t="str">
        <v xml:space="preserve"> GT</v>
      </c>
      <c r="E211" s="13"/>
      <c r="F211" s="13"/>
      <c r="I211" s="192">
        <v>19705881</v>
      </c>
      <c r="J211" s="192">
        <v>20765682</v>
      </c>
      <c r="K211" s="192">
        <v>21784761</v>
      </c>
      <c r="L211" s="192">
        <v>21323944</v>
      </c>
      <c r="M211" s="192">
        <v>17062989</v>
      </c>
      <c r="N211" s="192">
        <v>18490606.242294099</v>
      </c>
      <c r="O211" s="192">
        <v>18363050.79296856</v>
      </c>
      <c r="P211" s="192">
        <v>17205624.011286311</v>
      </c>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row>
    <row r="212" spans="2:59" outlineLevel="1">
      <c r="B212" s="225" t="s">
        <v>174</v>
      </c>
      <c r="C212" s="63" t="str">
        <v>Pure car carrier - Dedicated channels &lt;= 12.10m</v>
      </c>
      <c r="D212" s="12" t="str">
        <v xml:space="preserve"> GT</v>
      </c>
      <c r="E212" s="13"/>
      <c r="F212" s="13"/>
      <c r="I212" s="192">
        <v>19705881</v>
      </c>
      <c r="J212" s="192">
        <v>20765682</v>
      </c>
      <c r="K212" s="192">
        <v>21784761</v>
      </c>
      <c r="L212" s="192">
        <v>21167085</v>
      </c>
      <c r="M212" s="192">
        <v>16785617</v>
      </c>
      <c r="N212" s="192">
        <v>18466675.993497174</v>
      </c>
      <c r="O212" s="192">
        <v>18363050.792968564</v>
      </c>
      <c r="P212" s="192">
        <v>17212623.826951537</v>
      </c>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row>
    <row r="213" spans="2:59" outlineLevel="1">
      <c r="B213" s="225" t="s">
        <v>175</v>
      </c>
      <c r="C213" s="63" t="str">
        <v>Pure car carrier - Shared channels &gt; 12.10m</v>
      </c>
      <c r="D213" s="12" t="str">
        <v xml:space="preserve"> GT</v>
      </c>
      <c r="E213" s="13"/>
      <c r="F213" s="13"/>
      <c r="I213" s="192">
        <v>1086330</v>
      </c>
      <c r="J213" s="192">
        <v>1025224</v>
      </c>
      <c r="K213" s="192">
        <v>0</v>
      </c>
      <c r="L213" s="192">
        <v>174730</v>
      </c>
      <c r="M213" s="192">
        <v>29939</v>
      </c>
      <c r="N213" s="192">
        <v>73899.768317750568</v>
      </c>
      <c r="O213" s="192">
        <v>0</v>
      </c>
      <c r="P213" s="192">
        <v>0</v>
      </c>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row>
    <row r="214" spans="2:59" outlineLevel="1">
      <c r="B214" s="225" t="s">
        <v>176</v>
      </c>
      <c r="C214" s="63" t="str">
        <v>Pure car carrier - Dedicated channels &gt; 12.10m</v>
      </c>
      <c r="D214" s="12" t="str">
        <v xml:space="preserve"> GT</v>
      </c>
      <c r="E214" s="13"/>
      <c r="F214" s="13"/>
      <c r="I214" s="192">
        <v>1086330</v>
      </c>
      <c r="J214" s="192">
        <v>1025224</v>
      </c>
      <c r="K214" s="192">
        <v>0</v>
      </c>
      <c r="L214" s="192">
        <v>0</v>
      </c>
      <c r="M214" s="192">
        <v>0</v>
      </c>
      <c r="N214" s="192">
        <v>0</v>
      </c>
      <c r="O214" s="192">
        <v>0</v>
      </c>
      <c r="P214" s="192">
        <v>0</v>
      </c>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row>
    <row r="215" spans="2:59" outlineLevel="1">
      <c r="B215" s="225" t="s">
        <v>177</v>
      </c>
      <c r="C215" s="63" t="str">
        <v>Passenger cruise vessel - Shared channels &lt;= 12.10m</v>
      </c>
      <c r="D215" s="12" t="str">
        <v xml:space="preserve"> GT</v>
      </c>
      <c r="E215" s="13"/>
      <c r="F215" s="13"/>
      <c r="I215" s="192">
        <v>6534578</v>
      </c>
      <c r="J215" s="192">
        <v>6917995</v>
      </c>
      <c r="K215" s="192">
        <v>8825713</v>
      </c>
      <c r="L215" s="192">
        <v>8478618</v>
      </c>
      <c r="M215" s="192">
        <v>8150473</v>
      </c>
      <c r="N215" s="192">
        <v>0</v>
      </c>
      <c r="O215" s="192">
        <v>20980.664425985575</v>
      </c>
      <c r="P215" s="192">
        <v>8214540.2121993368</v>
      </c>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row>
    <row r="216" spans="2:59" outlineLevel="1">
      <c r="B216" s="225" t="s">
        <v>178</v>
      </c>
      <c r="C216" s="63" t="str">
        <v>Passenger cruise vessel - Dedicated channels &lt;= 12.10m</v>
      </c>
      <c r="D216" s="12" t="str">
        <v xml:space="preserve"> GT</v>
      </c>
      <c r="E216" s="13"/>
      <c r="F216" s="13"/>
      <c r="I216" s="192">
        <v>6534578</v>
      </c>
      <c r="J216" s="192">
        <v>6917995</v>
      </c>
      <c r="K216" s="192">
        <v>8638119</v>
      </c>
      <c r="L216" s="192">
        <v>8430776</v>
      </c>
      <c r="M216" s="192">
        <v>8160933</v>
      </c>
      <c r="N216" s="192">
        <v>0</v>
      </c>
      <c r="O216" s="192">
        <v>20980.664425985575</v>
      </c>
      <c r="P216" s="192">
        <v>8171987.8276990298</v>
      </c>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row>
    <row r="217" spans="2:59" outlineLevel="1">
      <c r="B217" s="225" t="s">
        <v>179</v>
      </c>
      <c r="C217" s="63" t="str">
        <v>Passenger cruise vessel - Shared channels &gt; 12.10m</v>
      </c>
      <c r="D217" s="12" t="str">
        <v xml:space="preserve"> GT</v>
      </c>
      <c r="E217" s="13"/>
      <c r="F217" s="13"/>
      <c r="I217" s="192">
        <v>0</v>
      </c>
      <c r="J217" s="192">
        <v>0</v>
      </c>
      <c r="K217" s="192">
        <v>0</v>
      </c>
      <c r="L217" s="192">
        <v>0</v>
      </c>
      <c r="M217" s="192">
        <v>0</v>
      </c>
      <c r="N217" s="192">
        <v>0</v>
      </c>
      <c r="O217" s="192">
        <v>0</v>
      </c>
      <c r="P217" s="192">
        <v>0</v>
      </c>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row>
    <row r="218" spans="2:59" outlineLevel="1">
      <c r="B218" s="225" t="s">
        <v>180</v>
      </c>
      <c r="C218" s="63" t="str">
        <v>Passenger cruise vessel - Dedicated channels &gt; 12.10m</v>
      </c>
      <c r="D218" s="12" t="str">
        <v xml:space="preserve"> GT</v>
      </c>
      <c r="E218" s="13"/>
      <c r="F218" s="13"/>
      <c r="I218" s="192">
        <v>0</v>
      </c>
      <c r="J218" s="192">
        <v>0</v>
      </c>
      <c r="K218" s="192">
        <v>0</v>
      </c>
      <c r="L218" s="192">
        <v>0</v>
      </c>
      <c r="M218" s="192">
        <v>0</v>
      </c>
      <c r="N218" s="192">
        <v>0</v>
      </c>
      <c r="O218" s="192">
        <v>0</v>
      </c>
      <c r="P218" s="192">
        <v>0</v>
      </c>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row>
    <row r="219" spans="2:59" outlineLevel="1">
      <c r="B219" s="225" t="s">
        <v>181</v>
      </c>
      <c r="C219" s="63" t="str">
        <v>Coastal liner vessel - Shared channels &lt;= 12.10m</v>
      </c>
      <c r="D219" s="12" t="str">
        <v xml:space="preserve"> GT</v>
      </c>
      <c r="E219" s="13"/>
      <c r="F219" s="13"/>
      <c r="I219" s="192">
        <v>21632768</v>
      </c>
      <c r="J219" s="192">
        <v>22992849</v>
      </c>
      <c r="K219" s="192">
        <v>24957504</v>
      </c>
      <c r="L219" s="192">
        <v>26072355</v>
      </c>
      <c r="M219" s="192">
        <v>27191753</v>
      </c>
      <c r="N219" s="192">
        <v>27414738.024301574</v>
      </c>
      <c r="O219" s="192">
        <v>29676265.645412933</v>
      </c>
      <c r="P219" s="192">
        <v>30431555.051483426</v>
      </c>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row>
    <row r="220" spans="2:59" outlineLevel="1">
      <c r="B220" s="225" t="s">
        <v>182</v>
      </c>
      <c r="C220" s="63" t="str">
        <v>Coastal liner vessel - Dedicated channels &lt;= 12.10m</v>
      </c>
      <c r="D220" s="12" t="str">
        <v xml:space="preserve"> GT</v>
      </c>
      <c r="E220" s="13"/>
      <c r="F220" s="13"/>
      <c r="I220" s="192">
        <v>21632768</v>
      </c>
      <c r="J220" s="192">
        <v>22992849</v>
      </c>
      <c r="K220" s="192">
        <v>24957504</v>
      </c>
      <c r="L220" s="192">
        <v>26072355</v>
      </c>
      <c r="M220" s="192">
        <v>27191753</v>
      </c>
      <c r="N220" s="192">
        <v>27414738.024301577</v>
      </c>
      <c r="O220" s="192">
        <v>29676265.645412933</v>
      </c>
      <c r="P220" s="192">
        <v>20779505.053967372</v>
      </c>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row>
    <row r="221" spans="2:59" outlineLevel="1">
      <c r="B221" s="225" t="s">
        <v>183</v>
      </c>
      <c r="C221" s="63" t="str">
        <v>Coastal liner vessel - Shared channels &gt; 12.10m</v>
      </c>
      <c r="D221" s="12" t="str">
        <v xml:space="preserve"> GT</v>
      </c>
      <c r="E221" s="13"/>
      <c r="F221" s="13"/>
      <c r="I221" s="192">
        <v>0</v>
      </c>
      <c r="J221" s="192">
        <v>0</v>
      </c>
      <c r="K221" s="192">
        <v>0</v>
      </c>
      <c r="L221" s="192">
        <v>0</v>
      </c>
      <c r="M221" s="192">
        <v>0</v>
      </c>
      <c r="N221" s="192">
        <v>0</v>
      </c>
      <c r="O221" s="192">
        <v>29757.57571085621</v>
      </c>
      <c r="P221" s="192">
        <v>0</v>
      </c>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row>
    <row r="222" spans="2:59" outlineLevel="1">
      <c r="B222" s="225" t="s">
        <v>184</v>
      </c>
      <c r="C222" s="63" t="str">
        <v>Coastal liner vessel - Dedicated channels &gt; 12.10m</v>
      </c>
      <c r="D222" s="12" t="str">
        <v xml:space="preserve"> GT</v>
      </c>
      <c r="E222" s="13"/>
      <c r="F222" s="13"/>
      <c r="I222" s="192">
        <v>0</v>
      </c>
      <c r="J222" s="192">
        <v>0</v>
      </c>
      <c r="K222" s="192">
        <v>0</v>
      </c>
      <c r="L222" s="192">
        <v>0</v>
      </c>
      <c r="M222" s="192">
        <v>0</v>
      </c>
      <c r="N222" s="192">
        <v>0</v>
      </c>
      <c r="O222" s="192">
        <v>0</v>
      </c>
      <c r="P222" s="192">
        <v>0</v>
      </c>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row>
    <row r="223" spans="2:59" outlineLevel="1">
      <c r="B223" s="225" t="s">
        <v>185</v>
      </c>
      <c r="C223" s="63" t="str">
        <v>Vessels using Dedicated and Geelong channels on the same entry to Port Phillip Bay - Dedicated channels &lt;= 12.10m</v>
      </c>
      <c r="D223" s="12" t="str">
        <v xml:space="preserve"> GT</v>
      </c>
      <c r="E223" s="13"/>
      <c r="F223" s="13"/>
      <c r="I223" s="192">
        <v>0</v>
      </c>
      <c r="J223" s="192">
        <v>0</v>
      </c>
      <c r="K223" s="192">
        <v>283177</v>
      </c>
      <c r="L223" s="192">
        <v>156859</v>
      </c>
      <c r="M223" s="192">
        <v>143554</v>
      </c>
      <c r="N223" s="192">
        <v>112874.17352507423</v>
      </c>
      <c r="O223" s="192">
        <v>129794.38277321382</v>
      </c>
      <c r="P223" s="192">
        <v>185468.22208226309</v>
      </c>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row>
    <row r="224" spans="2:59" outlineLevel="1">
      <c r="C224" s="63" t="str">
        <v>Vessels using Dedicated and Geelong channels on the same entry to Port Phillip Bay - Dedicated channels &gt; 12.10m</v>
      </c>
      <c r="D224" s="12" t="str">
        <v xml:space="preserve"> GT</v>
      </c>
      <c r="E224" s="13"/>
      <c r="F224" s="13"/>
      <c r="I224" s="192">
        <v>0</v>
      </c>
      <c r="J224" s="192">
        <v>0</v>
      </c>
      <c r="K224" s="192">
        <v>422360</v>
      </c>
      <c r="L224" s="192">
        <v>174730</v>
      </c>
      <c r="M224" s="192">
        <v>29939</v>
      </c>
      <c r="N224" s="192">
        <v>27969.290789850551</v>
      </c>
      <c r="O224" s="192">
        <v>374774.6114036052</v>
      </c>
      <c r="P224" s="192">
        <v>177526.01074358361</v>
      </c>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row>
    <row r="225" spans="3:59" outlineLevel="1">
      <c r="C225" s="47">
        <v>0</v>
      </c>
      <c r="D225" s="12" t="str">
        <v/>
      </c>
      <c r="E225" s="13"/>
      <c r="F225" s="13"/>
      <c r="I225" s="46"/>
      <c r="J225" s="46"/>
      <c r="K225" s="8"/>
      <c r="L225" s="8"/>
      <c r="M225" s="8"/>
      <c r="N225" s="8"/>
      <c r="O225" s="8"/>
      <c r="P225"/>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row>
    <row r="226" spans="3:59" outlineLevel="1">
      <c r="C226" s="62" t="str">
        <v>Hire fees</v>
      </c>
      <c r="D226" s="12" t="str">
        <v/>
      </c>
      <c r="E226" s="13"/>
      <c r="F226" s="13"/>
      <c r="I226" s="46"/>
      <c r="J226" s="46"/>
      <c r="K226" s="8"/>
      <c r="L226" s="8"/>
      <c r="M226" s="8"/>
      <c r="N226" s="8"/>
      <c r="O226" s="8"/>
      <c r="P226"/>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row>
    <row r="227" spans="3:59" outlineLevel="1">
      <c r="C227" s="63" t="str">
        <v>Berth hire - Full charge - Maribyrnong No.1</v>
      </c>
      <c r="D227" s="12" t="str">
        <v xml:space="preserve"> hour</v>
      </c>
      <c r="E227" s="13"/>
      <c r="F227" s="13"/>
      <c r="I227" s="192">
        <v>2750.106593723006</v>
      </c>
      <c r="J227" s="192">
        <v>3358.6169698692438</v>
      </c>
      <c r="K227" s="192">
        <v>3314.4</v>
      </c>
      <c r="L227" s="192">
        <v>3216.9</v>
      </c>
      <c r="M227" s="192">
        <v>3085.3</v>
      </c>
      <c r="N227" s="192">
        <v>3262.8768528483533</v>
      </c>
      <c r="O227" s="192">
        <v>3344.0653887963563</v>
      </c>
      <c r="P227" s="192">
        <v>3729.3199512589445</v>
      </c>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row>
    <row r="228" spans="3:59" outlineLevel="1">
      <c r="C228" s="63" t="str">
        <v>Berth hire - Full charge - Holden Dock</v>
      </c>
      <c r="D228" s="12" t="str">
        <v xml:space="preserve"> hour</v>
      </c>
      <c r="E228" s="13"/>
      <c r="F228" s="13"/>
      <c r="I228" s="192">
        <v>6060.5381138635385</v>
      </c>
      <c r="J228" s="192">
        <v>6122.8123552123552</v>
      </c>
      <c r="K228" s="192">
        <v>6075.5</v>
      </c>
      <c r="L228" s="192">
        <v>4522.7</v>
      </c>
      <c r="M228" s="192">
        <v>4617.7</v>
      </c>
      <c r="N228" s="192">
        <v>3417.331960189706</v>
      </c>
      <c r="O228" s="192">
        <v>5089.307714736201</v>
      </c>
      <c r="P228" s="192">
        <v>4445.5925517851674</v>
      </c>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row>
    <row r="229" spans="3:59" outlineLevel="1">
      <c r="C229" s="63" t="str">
        <v>Berth hire - Full charge - Passenger cruise ships at a berth other than Station Pier</v>
      </c>
      <c r="D229" s="12" t="str">
        <v xml:space="preserve"> hour</v>
      </c>
      <c r="E229" s="13"/>
      <c r="F229" s="13"/>
      <c r="I229" s="192">
        <v>0</v>
      </c>
      <c r="J229" s="192">
        <v>0</v>
      </c>
      <c r="K229" s="192">
        <v>32.200000000000003</v>
      </c>
      <c r="L229" s="192">
        <v>32.9</v>
      </c>
      <c r="M229" s="192">
        <v>0</v>
      </c>
      <c r="N229" s="192">
        <v>0</v>
      </c>
      <c r="O229" s="192">
        <v>0</v>
      </c>
      <c r="P229" s="192">
        <v>0</v>
      </c>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row>
    <row r="230" spans="3:59" outlineLevel="1">
      <c r="C230" s="63" t="str">
        <v>Berth hire - Lay-up charge (24 Victoria Dock; Holden Dock; Maribyrnong No. 1; 24, 27, 28, 29 &amp; 33 South Wharf; 6 Yarraville and F Appleton Dock)</v>
      </c>
      <c r="D230" s="12" t="str">
        <v xml:space="preserve"> hour</v>
      </c>
      <c r="E230" s="13"/>
      <c r="F230" s="13"/>
      <c r="I230" s="192">
        <v>4161.7789950576598</v>
      </c>
      <c r="J230" s="192">
        <v>5910.8804878048777</v>
      </c>
      <c r="K230" s="192">
        <v>6402</v>
      </c>
      <c r="L230" s="192">
        <v>6496.51</v>
      </c>
      <c r="M230" s="192">
        <v>8205.75</v>
      </c>
      <c r="N230" s="192">
        <v>1646.4365359257231</v>
      </c>
      <c r="O230" s="192">
        <v>1318.0705651716885</v>
      </c>
      <c r="P230" s="192">
        <v>5227.0390050750675</v>
      </c>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row>
    <row r="231" spans="3:59" outlineLevel="1">
      <c r="C231" s="63" t="str">
        <v>Wharf access - Cargo</v>
      </c>
      <c r="D231" s="12" t="str">
        <v xml:space="preserve"> tonne</v>
      </c>
      <c r="E231" s="13"/>
      <c r="F231" s="13"/>
      <c r="I231" s="192">
        <v>300791.33695652167</v>
      </c>
      <c r="J231" s="192">
        <v>94623.655913978495</v>
      </c>
      <c r="K231" s="192">
        <v>114690.61</v>
      </c>
      <c r="L231" s="192">
        <v>52120.62</v>
      </c>
      <c r="M231" s="192">
        <v>55000</v>
      </c>
      <c r="N231" s="192">
        <v>147127</v>
      </c>
      <c r="O231" s="192">
        <v>38877.128712871287</v>
      </c>
      <c r="P231" s="192">
        <v>0</v>
      </c>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row>
    <row r="232" spans="3:59" outlineLevel="1">
      <c r="C232" s="63" t="str">
        <v>Area hire - Standard rate - 6 Yarraville</v>
      </c>
      <c r="D232" s="12" t="str">
        <v xml:space="preserve"> hour</v>
      </c>
      <c r="E232" s="13"/>
      <c r="F232" s="13"/>
      <c r="I232" s="192">
        <v>476.64233576642334</v>
      </c>
      <c r="J232" s="192">
        <v>0</v>
      </c>
      <c r="K232" s="192">
        <v>0</v>
      </c>
      <c r="L232" s="192">
        <v>0</v>
      </c>
      <c r="M232" s="192">
        <v>0</v>
      </c>
      <c r="N232" s="192">
        <v>0</v>
      </c>
      <c r="O232" s="192">
        <v>0</v>
      </c>
      <c r="P232" s="192">
        <v>0</v>
      </c>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row>
    <row r="233" spans="3:59" outlineLevel="1">
      <c r="C233" s="63" t="str">
        <v>Area hire - Standard rate - F Appleton Dock</v>
      </c>
      <c r="D233" s="12" t="str">
        <v xml:space="preserve"> hour</v>
      </c>
      <c r="E233" s="13"/>
      <c r="F233" s="13"/>
      <c r="I233" s="192">
        <v>0</v>
      </c>
      <c r="J233" s="192">
        <v>0</v>
      </c>
      <c r="K233" s="192">
        <v>0</v>
      </c>
      <c r="L233" s="192">
        <v>0</v>
      </c>
      <c r="M233" s="192">
        <v>0</v>
      </c>
      <c r="N233" s="192">
        <v>0</v>
      </c>
      <c r="O233" s="192">
        <v>0</v>
      </c>
      <c r="P233" s="192">
        <v>0</v>
      </c>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row>
    <row r="234" spans="3:59" outlineLevel="1">
      <c r="C234" s="47">
        <v>0</v>
      </c>
      <c r="D234" s="12" t="str">
        <v/>
      </c>
      <c r="E234" s="13"/>
      <c r="F234" s="13"/>
      <c r="I234" s="9"/>
      <c r="J234" s="9"/>
      <c r="K234" s="8"/>
      <c r="L234" s="8"/>
      <c r="M234" s="8"/>
      <c r="N234" s="8"/>
      <c r="O234" s="8"/>
      <c r="P234"/>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row>
    <row r="235" spans="3:59" outlineLevel="1">
      <c r="C235" s="62" t="str">
        <v>Other fees</v>
      </c>
      <c r="D235" s="12" t="str">
        <v/>
      </c>
      <c r="E235" s="13"/>
      <c r="F235" s="13"/>
      <c r="I235" s="9"/>
      <c r="J235" s="9"/>
      <c r="K235" s="8"/>
      <c r="L235" s="8"/>
      <c r="M235" s="8"/>
      <c r="N235" s="8"/>
      <c r="O235" s="8"/>
      <c r="P235"/>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row>
    <row r="236" spans="3:59" outlineLevel="1">
      <c r="C236" s="63" t="str">
        <v>Tanker inspection</v>
      </c>
      <c r="D236" s="12" t="str">
        <v xml:space="preserve"> inspection</v>
      </c>
      <c r="E236" s="13"/>
      <c r="F236" s="13"/>
      <c r="I236" s="192">
        <v>0</v>
      </c>
      <c r="J236" s="192">
        <v>82.841757959236148</v>
      </c>
      <c r="K236" s="192">
        <v>0</v>
      </c>
      <c r="L236" s="192">
        <v>0</v>
      </c>
      <c r="M236" s="192">
        <v>0</v>
      </c>
      <c r="N236" s="192">
        <v>0</v>
      </c>
      <c r="O236" s="192">
        <v>0</v>
      </c>
      <c r="P236" s="192">
        <v>0</v>
      </c>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row>
    <row r="237" spans="3:59" outlineLevel="1">
      <c r="C237" s="63" t="str">
        <v>Other gangway hire</v>
      </c>
      <c r="D237" s="12" t="str">
        <v xml:space="preserve"> day or part thereof (minimum charge 24 hours)</v>
      </c>
      <c r="E237" s="13"/>
      <c r="F237" s="13"/>
      <c r="I237" s="192">
        <v>0</v>
      </c>
      <c r="J237" s="192">
        <v>0</v>
      </c>
      <c r="K237" s="192">
        <v>0</v>
      </c>
      <c r="L237" s="192">
        <v>0</v>
      </c>
      <c r="M237" s="192">
        <v>9</v>
      </c>
      <c r="N237" s="192">
        <v>0</v>
      </c>
      <c r="O237" s="192">
        <v>0</v>
      </c>
      <c r="P237" s="192">
        <v>0</v>
      </c>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row>
    <row r="238" spans="3:59" outlineLevel="1">
      <c r="C238" s="63" t="str">
        <v>Wharf inspection - Pre-vessel arrival inspection</v>
      </c>
      <c r="D238" s="12" t="str">
        <v xml:space="preserve"> inspection</v>
      </c>
      <c r="E238" s="13"/>
      <c r="F238" s="13"/>
      <c r="I238" s="192">
        <v>0</v>
      </c>
      <c r="J238" s="192">
        <v>0</v>
      </c>
      <c r="K238" s="192">
        <v>0</v>
      </c>
      <c r="L238" s="192">
        <v>0</v>
      </c>
      <c r="M238" s="192">
        <v>0</v>
      </c>
      <c r="N238" s="192">
        <v>0</v>
      </c>
      <c r="O238" s="192">
        <v>0</v>
      </c>
      <c r="P238" s="192">
        <v>0</v>
      </c>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row>
    <row r="239" spans="3:59" outlineLevel="1">
      <c r="C239" s="63" t="str">
        <v>Wharf inspection - Post-vessel departure inspection</v>
      </c>
      <c r="D239" s="12" t="str">
        <v xml:space="preserve"> inspection</v>
      </c>
      <c r="E239" s="13"/>
      <c r="F239" s="13"/>
      <c r="I239" s="192">
        <v>0</v>
      </c>
      <c r="J239" s="192">
        <v>0</v>
      </c>
      <c r="K239" s="192">
        <v>0</v>
      </c>
      <c r="L239" s="192">
        <v>0</v>
      </c>
      <c r="M239" s="192">
        <v>0</v>
      </c>
      <c r="N239" s="192">
        <v>0</v>
      </c>
      <c r="O239" s="192">
        <v>0</v>
      </c>
      <c r="P239" s="192">
        <v>0</v>
      </c>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row>
    <row r="240" spans="3:59" outlineLevel="1">
      <c r="C240" s="63"/>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row>
    <row r="241" spans="1:59" outlineLevel="1">
      <c r="A241" s="129">
        <f>SUM(E241:BG241)</f>
        <v>0</v>
      </c>
      <c r="C241" s="130"/>
      <c r="D241" s="130" t="s">
        <v>92</v>
      </c>
      <c r="E241" s="129"/>
      <c r="F241" s="129"/>
      <c r="G241" s="129"/>
      <c r="H241" s="49"/>
      <c r="I241" s="129">
        <f t="array" ref="I241">SUM(IF(ISERROR(I187:I239),1))</f>
        <v>0</v>
      </c>
      <c r="J241" s="129">
        <f t="array" ref="J241">SUM(IF(ISERROR(J187:J239),1))</f>
        <v>0</v>
      </c>
      <c r="K241" s="129">
        <f t="array" ref="K241">SUM(IF(ISERROR(K187:K239),1))</f>
        <v>0</v>
      </c>
      <c r="L241" s="129">
        <f t="array" ref="L241">SUM(IF(ISERROR(L187:L239),1))</f>
        <v>0</v>
      </c>
      <c r="M241" s="129">
        <f t="array" ref="M241">SUM(IF(ISERROR(M187:M239),1))</f>
        <v>0</v>
      </c>
      <c r="N241" s="129">
        <f t="array" ref="N241">SUM(IF(ISERROR(N187:N239),1))</f>
        <v>0</v>
      </c>
      <c r="O241" s="129">
        <f t="array" ref="O241">SUM(IF(ISERROR(O187:O239),1))</f>
        <v>0</v>
      </c>
      <c r="P241" s="129">
        <f t="array" ref="P241">SUM(IF(ISERROR(P187:P239),1))</f>
        <v>0</v>
      </c>
      <c r="Q241" s="129">
        <f t="array" ref="Q241">SUM(IF(ISERROR(Q187:Q239),1))</f>
        <v>0</v>
      </c>
      <c r="R241" s="129">
        <f t="array" ref="R241">SUM(IF(ISERROR(R187:R239),1))</f>
        <v>0</v>
      </c>
      <c r="S241" s="129">
        <f t="array" ref="S241">SUM(IF(ISERROR(S187:S239),1))</f>
        <v>0</v>
      </c>
      <c r="T241" s="129">
        <f t="array" ref="T241">SUM(IF(ISERROR(T187:T239),1))</f>
        <v>0</v>
      </c>
      <c r="U241" s="129">
        <f t="array" ref="U241">SUM(IF(ISERROR(U187:U239),1))</f>
        <v>0</v>
      </c>
      <c r="V241" s="129">
        <f t="array" ref="V241">SUM(IF(ISERROR(V187:V239),1))</f>
        <v>0</v>
      </c>
      <c r="W241" s="129">
        <f t="array" ref="W241">SUM(IF(ISERROR(W187:W239),1))</f>
        <v>0</v>
      </c>
      <c r="X241" s="129">
        <f t="array" ref="X241">SUM(IF(ISERROR(X187:X239),1))</f>
        <v>0</v>
      </c>
      <c r="Y241" s="129">
        <f t="array" ref="Y241">SUM(IF(ISERROR(Y187:Y239),1))</f>
        <v>0</v>
      </c>
      <c r="Z241" s="129">
        <f t="array" ref="Z241">SUM(IF(ISERROR(Z187:Z239),1))</f>
        <v>0</v>
      </c>
      <c r="AA241" s="129">
        <f t="array" ref="AA241">SUM(IF(ISERROR(AA187:AA239),1))</f>
        <v>0</v>
      </c>
      <c r="AB241" s="129">
        <f t="array" ref="AB241">SUM(IF(ISERROR(AB187:AB239),1))</f>
        <v>0</v>
      </c>
      <c r="AC241" s="129">
        <f t="array" ref="AC241">SUM(IF(ISERROR(AC187:AC239),1))</f>
        <v>0</v>
      </c>
      <c r="AD241" s="129">
        <f t="array" ref="AD241">SUM(IF(ISERROR(AD187:AD239),1))</f>
        <v>0</v>
      </c>
      <c r="AE241" s="129">
        <f t="array" ref="AE241">SUM(IF(ISERROR(AE187:AE239),1))</f>
        <v>0</v>
      </c>
      <c r="AF241" s="129">
        <f t="array" ref="AF241">SUM(IF(ISERROR(AF187:AF239),1))</f>
        <v>0</v>
      </c>
      <c r="AG241" s="129">
        <f t="array" ref="AG241">SUM(IF(ISERROR(AG187:AG239),1))</f>
        <v>0</v>
      </c>
      <c r="AH241" s="129">
        <f t="array" ref="AH241">SUM(IF(ISERROR(AH187:AH239),1))</f>
        <v>0</v>
      </c>
      <c r="AI241" s="129">
        <f t="array" ref="AI241">SUM(IF(ISERROR(AI187:AI239),1))</f>
        <v>0</v>
      </c>
      <c r="AJ241" s="129">
        <f t="array" ref="AJ241">SUM(IF(ISERROR(AJ187:AJ239),1))</f>
        <v>0</v>
      </c>
      <c r="AK241" s="129">
        <f t="array" ref="AK241">SUM(IF(ISERROR(AK187:AK239),1))</f>
        <v>0</v>
      </c>
      <c r="AL241" s="129">
        <f t="array" ref="AL241">SUM(IF(ISERROR(AL187:AL239),1))</f>
        <v>0</v>
      </c>
      <c r="AM241" s="129">
        <f t="array" ref="AM241">SUM(IF(ISERROR(AM187:AM239),1))</f>
        <v>0</v>
      </c>
      <c r="AN241" s="129">
        <f t="array" ref="AN241">SUM(IF(ISERROR(AN187:AN239),1))</f>
        <v>0</v>
      </c>
      <c r="AO241" s="129">
        <f t="array" ref="AO241">SUM(IF(ISERROR(AO187:AO239),1))</f>
        <v>0</v>
      </c>
      <c r="AP241" s="129">
        <f t="array" ref="AP241">SUM(IF(ISERROR(AP187:AP239),1))</f>
        <v>0</v>
      </c>
      <c r="AQ241" s="129">
        <f t="array" ref="AQ241">SUM(IF(ISERROR(AQ187:AQ239),1))</f>
        <v>0</v>
      </c>
      <c r="AR241" s="129">
        <f t="array" ref="AR241">SUM(IF(ISERROR(AR187:AR239),1))</f>
        <v>0</v>
      </c>
      <c r="AS241" s="129">
        <f t="array" ref="AS241">SUM(IF(ISERROR(AS187:AS239),1))</f>
        <v>0</v>
      </c>
      <c r="AT241" s="129">
        <f t="array" ref="AT241">SUM(IF(ISERROR(AT187:AT239),1))</f>
        <v>0</v>
      </c>
      <c r="AU241" s="129">
        <f t="array" ref="AU241">SUM(IF(ISERROR(AU187:AU239),1))</f>
        <v>0</v>
      </c>
      <c r="AV241" s="129">
        <f t="array" ref="AV241">SUM(IF(ISERROR(AV187:AV239),1))</f>
        <v>0</v>
      </c>
      <c r="AW241" s="129">
        <f t="array" ref="AW241">SUM(IF(ISERROR(AW187:AW239),1))</f>
        <v>0</v>
      </c>
      <c r="AX241" s="129">
        <f t="array" ref="AX241">SUM(IF(ISERROR(AX187:AX239),1))</f>
        <v>0</v>
      </c>
      <c r="AY241" s="129">
        <f t="array" ref="AY241">SUM(IF(ISERROR(AY187:AY239),1))</f>
        <v>0</v>
      </c>
      <c r="AZ241" s="129">
        <f t="array" ref="AZ241">SUM(IF(ISERROR(AZ187:AZ239),1))</f>
        <v>0</v>
      </c>
      <c r="BA241" s="129">
        <f t="array" ref="BA241">SUM(IF(ISERROR(BA187:BA239),1))</f>
        <v>0</v>
      </c>
      <c r="BB241" s="129">
        <f t="array" ref="BB241">SUM(IF(ISERROR(BB187:BB239),1))</f>
        <v>0</v>
      </c>
      <c r="BC241" s="129">
        <f t="array" ref="BC241">SUM(IF(ISERROR(BC187:BC239),1))</f>
        <v>0</v>
      </c>
      <c r="BD241" s="129">
        <f t="array" ref="BD241">SUM(IF(ISERROR(BD187:BD239),1))</f>
        <v>0</v>
      </c>
      <c r="BE241" s="129">
        <f t="array" ref="BE241">SUM(IF(ISERROR(BE187:BE239),1))</f>
        <v>0</v>
      </c>
      <c r="BF241" s="129">
        <f t="array" ref="BF241">SUM(IF(ISERROR(BF187:BF239),1))</f>
        <v>0</v>
      </c>
      <c r="BG241" s="129">
        <f t="array" ref="BG241">SUM(IF(ISERROR(BG187:BG239),1))</f>
        <v>0</v>
      </c>
    </row>
    <row r="242" spans="1:59" outlineLevel="1">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row>
    <row r="243" spans="1:59">
      <c r="A243" s="1"/>
      <c r="B243" s="1" t="s">
        <v>10</v>
      </c>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row>
    <row r="246" spans="1:59" hidden="1">
      <c r="P246" s="232"/>
    </row>
    <row r="247" spans="1:59" ht="12.6" hidden="1" customHeight="1"/>
    <row r="250" spans="1:59" ht="2.4500000000000002" hidden="1" customHeight="1"/>
  </sheetData>
  <sheetProtection algorithmName="SHA-512" hashValue="1J5yu/RLj2MHJXScLVe38zNvIXBqGvrMCRHvnXgfCxUqAYawkOpwadF0UXnFn271Mnx+w2OcPtRqErNAuSU5sQ==" saltValue="yUDAb5pUBooQS+JVypZiYg==" spinCount="100000" sheet="1" objects="1" scenarios="1"/>
  <dataConsolidate/>
  <mergeCells count="1">
    <mergeCell ref="N51:P51"/>
  </mergeCells>
  <conditionalFormatting sqref="C125:C143 C145:C163 C165:C172 C174:C177">
    <cfRule type="expression" dxfId="97" priority="621">
      <formula>C125=0</formula>
    </cfRule>
  </conditionalFormatting>
  <conditionalFormatting sqref="C187:C205 C207:C225 C227:C234 C236:C239">
    <cfRule type="expression" dxfId="96" priority="620">
      <formula>C187=0</formula>
    </cfRule>
  </conditionalFormatting>
  <conditionalFormatting sqref="D125:D177">
    <cfRule type="expression" dxfId="95" priority="704">
      <formula>D125=0</formula>
    </cfRule>
  </conditionalFormatting>
  <conditionalFormatting sqref="H123">
    <cfRule type="expression" dxfId="94" priority="1308">
      <formula>H130</formula>
    </cfRule>
  </conditionalFormatting>
  <conditionalFormatting sqref="H124">
    <cfRule type="expression" dxfId="93" priority="1309">
      <formula>H124="Update"</formula>
    </cfRule>
    <cfRule type="expression" dxfId="92" priority="1310">
      <formula>ISBLANK(H124)</formula>
    </cfRule>
  </conditionalFormatting>
  <conditionalFormatting sqref="H8:U8">
    <cfRule type="expression" dxfId="91" priority="1834">
      <formula>H15</formula>
    </cfRule>
  </conditionalFormatting>
  <conditionalFormatting sqref="H9:BG9">
    <cfRule type="expression" dxfId="90" priority="1835">
      <formula>H16</formula>
    </cfRule>
  </conditionalFormatting>
  <conditionalFormatting sqref="H10:BG10">
    <cfRule type="expression" dxfId="89" priority="1833">
      <formula>H17</formula>
    </cfRule>
  </conditionalFormatting>
  <conditionalFormatting sqref="H26:BG26">
    <cfRule type="expression" dxfId="88" priority="1822">
      <formula>ISBLANK(H26)</formula>
    </cfRule>
    <cfRule type="expression" dxfId="87" priority="1821">
      <formula>H26="Update"</formula>
    </cfRule>
  </conditionalFormatting>
  <conditionalFormatting sqref="H27:BG27">
    <cfRule type="expression" dxfId="86" priority="101">
      <formula>H$26="Actuals"</formula>
    </cfRule>
    <cfRule type="expression" dxfId="85" priority="102">
      <formula>H$26="Update"</formula>
    </cfRule>
    <cfRule type="expression" dxfId="84" priority="103">
      <formula>H$26="Forecasts"</formula>
    </cfRule>
  </conditionalFormatting>
  <conditionalFormatting sqref="I31">
    <cfRule type="expression" dxfId="83" priority="1423">
      <formula>ISBLANK(I31)</formula>
    </cfRule>
  </conditionalFormatting>
  <conditionalFormatting sqref="I188:I190">
    <cfRule type="expression" dxfId="82" priority="177">
      <formula>ISBLANK(I188)</formula>
    </cfRule>
  </conditionalFormatting>
  <conditionalFormatting sqref="I202:K202">
    <cfRule type="expression" dxfId="81" priority="120">
      <formula>ISBLANK(I202)</formula>
    </cfRule>
  </conditionalFormatting>
  <conditionalFormatting sqref="I227:N233">
    <cfRule type="expression" dxfId="80" priority="132">
      <formula>I$186="Forecasts"</formula>
    </cfRule>
    <cfRule type="expression" dxfId="79" priority="131">
      <formula>I$186="Update"</formula>
    </cfRule>
    <cfRule type="expression" dxfId="78" priority="130">
      <formula>I$186="Actuals"</formula>
    </cfRule>
  </conditionalFormatting>
  <conditionalFormatting sqref="I236:N239">
    <cfRule type="expression" dxfId="77" priority="126">
      <formula>I$186="Forecasts"</formula>
    </cfRule>
    <cfRule type="expression" dxfId="76" priority="124">
      <formula>I$186="Actuals"</formula>
    </cfRule>
    <cfRule type="expression" dxfId="75" priority="125">
      <formula>I$186="Update"</formula>
    </cfRule>
  </conditionalFormatting>
  <conditionalFormatting sqref="I206:O206 Q206:BG206">
    <cfRule type="expression" dxfId="74" priority="150">
      <formula>ISBLANK(I206)</formula>
    </cfRule>
  </conditionalFormatting>
  <conditionalFormatting sqref="I225:O226 Q225:BG226 I234:O235 Q234:BG235">
    <cfRule type="expression" dxfId="73" priority="149">
      <formula>ISBLANK(I225)</formula>
    </cfRule>
  </conditionalFormatting>
  <conditionalFormatting sqref="I186:BG186">
    <cfRule type="expression" dxfId="72" priority="863">
      <formula>ISBLANK(I186)</formula>
    </cfRule>
    <cfRule type="expression" dxfId="71" priority="862">
      <formula>I186="Update"</formula>
    </cfRule>
  </conditionalFormatting>
  <conditionalFormatting sqref="I187:BG204">
    <cfRule type="expression" dxfId="70" priority="175">
      <formula>I$186="Update"</formula>
    </cfRule>
    <cfRule type="expression" dxfId="69" priority="174">
      <formula>I$186="Actuals"</formula>
    </cfRule>
    <cfRule type="expression" dxfId="68" priority="176">
      <formula>I$186="Forecasts"</formula>
    </cfRule>
  </conditionalFormatting>
  <conditionalFormatting sqref="I207:BG224">
    <cfRule type="expression" dxfId="67" priority="136">
      <formula>I$186="Actuals"</formula>
    </cfRule>
    <cfRule type="expression" dxfId="66" priority="137">
      <formula>I$186="Update"</formula>
    </cfRule>
    <cfRule type="expression" dxfId="65" priority="138">
      <formula>I$186="Forecasts"</formula>
    </cfRule>
  </conditionalFormatting>
  <conditionalFormatting sqref="J118:J119">
    <cfRule type="expression" dxfId="64" priority="920">
      <formula>ISBLANK(J118)</formula>
    </cfRule>
  </conditionalFormatting>
  <conditionalFormatting sqref="J187:K190">
    <cfRule type="expression" dxfId="63" priority="180">
      <formula>ISBLANK(J187)</formula>
    </cfRule>
  </conditionalFormatting>
  <conditionalFormatting sqref="J38:BG38">
    <cfRule type="expression" dxfId="62" priority="6">
      <formula>ISBLANK(J38)</formula>
    </cfRule>
    <cfRule type="expression" dxfId="61" priority="5">
      <formula>J38="Update"</formula>
    </cfRule>
  </conditionalFormatting>
  <conditionalFormatting sqref="J39:BG39">
    <cfRule type="expression" dxfId="60" priority="3">
      <formula>J$38="Update"</formula>
    </cfRule>
    <cfRule type="expression" dxfId="59" priority="4">
      <formula>J$38="Forecasts"</formula>
    </cfRule>
    <cfRule type="expression" dxfId="58" priority="2">
      <formula>J$38="Actuals"</formula>
    </cfRule>
  </conditionalFormatting>
  <conditionalFormatting sqref="J124:BG124">
    <cfRule type="expression" dxfId="57" priority="912">
      <formula>J124="Update"</formula>
    </cfRule>
    <cfRule type="expression" dxfId="56" priority="913">
      <formula>ISBLANK(J124)</formula>
    </cfRule>
  </conditionalFormatting>
  <conditionalFormatting sqref="J125:BG142 J145:BG162">
    <cfRule type="expression" dxfId="55" priority="909">
      <formula>J$124="Actuals"</formula>
    </cfRule>
    <cfRule type="expression" dxfId="54" priority="910">
      <formula>J$124="Update"</formula>
    </cfRule>
    <cfRule type="expression" dxfId="53" priority="911">
      <formula>J$124="Forecasts"</formula>
    </cfRule>
  </conditionalFormatting>
  <conditionalFormatting sqref="J163:BG164">
    <cfRule type="expression" dxfId="52" priority="579">
      <formula>ISBLANK(J163)</formula>
    </cfRule>
  </conditionalFormatting>
  <conditionalFormatting sqref="J165:BG171">
    <cfRule type="expression" dxfId="51" priority="409">
      <formula>J$124="Actuals"</formula>
    </cfRule>
    <cfRule type="expression" dxfId="50" priority="410">
      <formula>J$124="Update"</formula>
    </cfRule>
    <cfRule type="expression" dxfId="49" priority="411">
      <formula>J$124="Forecasts"</formula>
    </cfRule>
  </conditionalFormatting>
  <conditionalFormatting sqref="J174:BG177">
    <cfRule type="expression" dxfId="48" priority="368">
      <formula>J$124="Actuals"</formula>
    </cfRule>
    <cfRule type="expression" dxfId="47" priority="369">
      <formula>J$124="Update"</formula>
    </cfRule>
    <cfRule type="expression" dxfId="46" priority="370">
      <formula>J$124="Forecasts"</formula>
    </cfRule>
  </conditionalFormatting>
  <conditionalFormatting sqref="K187:K191">
    <cfRule type="expression" dxfId="45" priority="179">
      <formula>ISBLANK(K187)</formula>
    </cfRule>
  </conditionalFormatting>
  <conditionalFormatting sqref="K113:BG113">
    <cfRule type="expression" dxfId="44" priority="927">
      <formula>K113="Update"</formula>
    </cfRule>
    <cfRule type="expression" dxfId="43" priority="928">
      <formula>ISBLANK(K113)</formula>
    </cfRule>
  </conditionalFormatting>
  <conditionalFormatting sqref="K115:BG116">
    <cfRule type="expression" dxfId="42" priority="14">
      <formula>K$113="Update"</formula>
    </cfRule>
    <cfRule type="expression" dxfId="41" priority="15">
      <formula>K$113="Forecasts"</formula>
    </cfRule>
    <cfRule type="expression" dxfId="40" priority="13">
      <formula>K$113="Actuals"</formula>
    </cfRule>
  </conditionalFormatting>
  <conditionalFormatting sqref="L53:L70 O53:P70 L73:L90 O73:P90">
    <cfRule type="expression" dxfId="39" priority="2218">
      <formula>ISBLANK(L53)</formula>
    </cfRule>
  </conditionalFormatting>
  <conditionalFormatting sqref="L93:L99">
    <cfRule type="expression" dxfId="38" priority="2072">
      <formula>ISBLANK(L93)</formula>
    </cfRule>
  </conditionalFormatting>
  <conditionalFormatting sqref="L102:L105">
    <cfRule type="expression" dxfId="37" priority="2074">
      <formula>ISBLANK(L102)</formula>
    </cfRule>
  </conditionalFormatting>
  <conditionalFormatting sqref="L187:L190">
    <cfRule type="expression" dxfId="36" priority="160">
      <formula>ISBLANK(L187)</formula>
    </cfRule>
  </conditionalFormatting>
  <conditionalFormatting sqref="L115:BG115">
    <cfRule type="expression" dxfId="35" priority="929">
      <formula>ISBLANK(L115)</formula>
    </cfRule>
  </conditionalFormatting>
  <conditionalFormatting sqref="M53:N70 M73:N90">
    <cfRule type="expression" dxfId="34" priority="1777">
      <formula>ISBLANK(M53)</formula>
    </cfRule>
  </conditionalFormatting>
  <conditionalFormatting sqref="M93:N99">
    <cfRule type="expression" dxfId="33" priority="1772">
      <formula>ISBLANK(M93)</formula>
    </cfRule>
  </conditionalFormatting>
  <conditionalFormatting sqref="M102:N105">
    <cfRule type="expression" dxfId="32" priority="1770">
      <formula>ISBLANK(M102)</formula>
    </cfRule>
  </conditionalFormatting>
  <conditionalFormatting sqref="M187:BG204 I191:L204 P207:P224 P227:P233 P236:P239">
    <cfRule type="expression" dxfId="31" priority="182">
      <formula>ISBLANK(I187)</formula>
    </cfRule>
  </conditionalFormatting>
  <conditionalFormatting sqref="N207:N224">
    <cfRule type="expression" dxfId="30" priority="139">
      <formula>ISBLANK(N207)</formula>
    </cfRule>
    <cfRule type="expression" dxfId="29" priority="134">
      <formula>ISBLANK(N207)</formula>
    </cfRule>
  </conditionalFormatting>
  <conditionalFormatting sqref="N227:N233">
    <cfRule type="expression" dxfId="28" priority="133">
      <formula>ISBLANK(N227)</formula>
    </cfRule>
    <cfRule type="expression" dxfId="27" priority="128">
      <formula>ISBLANK(N227)</formula>
    </cfRule>
  </conditionalFormatting>
  <conditionalFormatting sqref="N236:N239">
    <cfRule type="expression" dxfId="26" priority="122">
      <formula>ISBLANK(N236)</formula>
    </cfRule>
    <cfRule type="expression" dxfId="25" priority="127">
      <formula>ISBLANK(N236)</formula>
    </cfRule>
  </conditionalFormatting>
  <conditionalFormatting sqref="O93:P99">
    <cfRule type="expression" dxfId="24" priority="1759">
      <formula>ISBLANK(O93)</formula>
    </cfRule>
  </conditionalFormatting>
  <conditionalFormatting sqref="O102:P105">
    <cfRule type="expression" dxfId="23" priority="1753">
      <formula>ISBLANK(O102)</formula>
    </cfRule>
  </conditionalFormatting>
  <conditionalFormatting sqref="O113:BG113">
    <cfRule type="expression" dxfId="22" priority="925">
      <formula>O113="Update"</formula>
    </cfRule>
    <cfRule type="expression" dxfId="21" priority="926">
      <formula>ISBLANK(O113)</formula>
    </cfRule>
  </conditionalFormatting>
  <conditionalFormatting sqref="O115:BG116">
    <cfRule type="expression" dxfId="20" priority="16">
      <formula>ISBLANK(O115)</formula>
    </cfRule>
  </conditionalFormatting>
  <conditionalFormatting sqref="O227:BG233">
    <cfRule type="expression" dxfId="19" priority="116">
      <formula>O$186="Forecasts"</formula>
    </cfRule>
    <cfRule type="expression" dxfId="18" priority="115">
      <formula>O$186="Update"</formula>
    </cfRule>
    <cfRule type="expression" dxfId="17" priority="114">
      <formula>O$186="Actuals"</formula>
    </cfRule>
  </conditionalFormatting>
  <conditionalFormatting sqref="O236:BG239">
    <cfRule type="expression" dxfId="16" priority="48">
      <formula>O$186="Update"</formula>
    </cfRule>
    <cfRule type="expression" dxfId="15" priority="47">
      <formula>O$186="Actuals"</formula>
    </cfRule>
    <cfRule type="expression" dxfId="14" priority="49">
      <formula>O$186="Forecasts"</formula>
    </cfRule>
  </conditionalFormatting>
  <dataValidations count="4">
    <dataValidation type="list" allowBlank="1" showInputMessage="1" showErrorMessage="1" sqref="L102:L105 L93:L99 L73:L90 L53:L70" xr:uid="{00000000-0002-0000-0500-000001000000}">
      <formula1>"2,4"</formula1>
    </dataValidation>
    <dataValidation type="list" allowBlank="1" showInputMessage="1" showErrorMessage="1" sqref="H26:BG26 J124:BG124 J38:BG38 K113:BG113 I186:BG186" xr:uid="{00000000-0002-0000-0500-000002000000}">
      <formula1>"Actuals,Forecasts,Update"</formula1>
    </dataValidation>
    <dataValidation type="list" allowBlank="1" showInputMessage="1" showErrorMessage="1" sqref="M102:N105 M93:N99 M53:N70 M73:N90" xr:uid="{00000000-0002-0000-0500-000003000000}">
      <formula1>"Yes,No"</formula1>
    </dataValidation>
    <dataValidation type="whole" allowBlank="1" showInputMessage="1" showErrorMessage="1" sqref="P102:P105 P53:P70 P93:P99 P73:P90" xr:uid="{00000000-0002-0000-0500-000005000000}">
      <formula1>$E$53</formula1>
      <formula2>$E$105</formula2>
    </dataValidation>
  </dataValidations>
  <hyperlinks>
    <hyperlink ref="C5" location="Contents!A1" display="[To Contents]" xr:uid="{00000000-0004-0000-0500-000000000000}"/>
  </hyperlinks>
  <pageMargins left="0.39370078740157483" right="0.39370078740157483" top="0.39370078740157483" bottom="0.39370078740157483" header="0.39370078740157483" footer="0.39370078740157483"/>
  <pageSetup paperSize="8" scale="18"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BH278"/>
  <sheetViews>
    <sheetView showGridLines="0" zoomScaleNormal="100" workbookViewId="0">
      <pane xSplit="4" ySplit="19" topLeftCell="E20" activePane="bottomRight" state="frozen"/>
      <selection pane="topRight"/>
      <selection pane="bottomLeft"/>
      <selection pane="bottomRight"/>
    </sheetView>
  </sheetViews>
  <sheetFormatPr defaultColWidth="9.140625" defaultRowHeight="12.75" zeroHeight="1" outlineLevelRow="1"/>
  <cols>
    <col min="1" max="1" width="2.42578125" style="5" customWidth="1"/>
    <col min="2" max="2" width="7.85546875" style="5" bestFit="1" customWidth="1"/>
    <col min="3" max="3" width="99.7109375" style="5" customWidth="1"/>
    <col min="4" max="4" width="46.28515625" style="12" customWidth="1"/>
    <col min="5" max="6" width="12.7109375" style="5" customWidth="1"/>
    <col min="7" max="7" width="14.28515625" style="5" bestFit="1" customWidth="1"/>
    <col min="8" max="12" width="12.7109375" style="5" customWidth="1"/>
    <col min="13" max="13" width="13.42578125" style="5" bestFit="1" customWidth="1"/>
    <col min="14" max="59" width="12.7109375" style="5" customWidth="1"/>
    <col min="60" max="60" width="2.42578125" style="5" customWidth="1"/>
    <col min="61" max="62" width="9.140625" style="5" customWidth="1"/>
    <col min="63" max="16384" width="9.140625" style="5"/>
  </cols>
  <sheetData>
    <row r="1" spans="1:60" s="27" customFormat="1" ht="18.75">
      <c r="A1" s="92" t="str">
        <f>Model_Name</f>
        <v>Port of Melbourne Tariff Compliance Model (Public Version)</v>
      </c>
      <c r="B1" s="103"/>
      <c r="C1" s="103"/>
      <c r="D1" s="104"/>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row>
    <row r="2" spans="1:60" s="26" customFormat="1">
      <c r="A2" s="106"/>
      <c r="B2" s="106">
        <f ca="1">MATCH(C2,Contents!$E$8:$E$17,0)</f>
        <v>6</v>
      </c>
      <c r="C2" s="107" t="str">
        <f ca="1">PROPER(MID(CELL("filename", B1), FIND("]", CELL("filename", B1))+1, 100))</f>
        <v>Tariffs &amp; Revenue</v>
      </c>
      <c r="D2" s="108"/>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row>
    <row r="3" spans="1:60" s="26" customFormat="1">
      <c r="A3" s="141">
        <f ca="1">SUM(A5:A276)</f>
        <v>0</v>
      </c>
      <c r="B3" s="141"/>
      <c r="C3" s="161" t="str">
        <f ca="1">Error_Message</f>
        <v>No errors identified</v>
      </c>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row>
    <row r="4" spans="1:60" s="26" customFormat="1">
      <c r="A4" s="110"/>
      <c r="B4" s="110"/>
      <c r="C4" s="111"/>
      <c r="D4" s="108"/>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row>
    <row r="5" spans="1:60">
      <c r="A5" s="4"/>
      <c r="B5" s="4"/>
      <c r="C5" t="s">
        <v>11</v>
      </c>
      <c r="D5" s="10"/>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60">
      <c r="A6" s="41"/>
      <c r="B6" s="41">
        <f ca="1">MAX($B$1:B5)+Subsection</f>
        <v>6.01</v>
      </c>
      <c r="C6" s="41" t="s">
        <v>73</v>
      </c>
      <c r="D6" s="1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70" t="str">
        <f>IF(AND(H$15,NOT(E$15)),"Reg Period","")</f>
        <v/>
      </c>
      <c r="I8" s="170" t="str">
        <f t="shared" ref="I8:BG8" si="0">IF(AND(I$15,NOT(H$15)),"Reg Period","")</f>
        <v/>
      </c>
      <c r="J8" s="170" t="str">
        <f t="shared" si="0"/>
        <v/>
      </c>
      <c r="K8" s="170" t="str">
        <f t="shared" si="0"/>
        <v/>
      </c>
      <c r="L8" s="170" t="str">
        <f t="shared" si="0"/>
        <v/>
      </c>
      <c r="M8" s="170" t="str">
        <f t="shared" si="0"/>
        <v/>
      </c>
      <c r="N8" s="170" t="str">
        <f t="shared" si="0"/>
        <v/>
      </c>
      <c r="O8" s="170" t="str">
        <f t="shared" si="0"/>
        <v/>
      </c>
      <c r="P8" s="170" t="str">
        <f t="shared" si="0"/>
        <v/>
      </c>
      <c r="Q8" s="170" t="str">
        <f t="shared" si="0"/>
        <v>Reg Period</v>
      </c>
      <c r="R8" s="170" t="str">
        <f t="shared" si="0"/>
        <v/>
      </c>
      <c r="S8" s="170" t="str">
        <f t="shared" si="0"/>
        <v/>
      </c>
      <c r="T8" s="170" t="str">
        <f t="shared" si="0"/>
        <v/>
      </c>
      <c r="U8" s="170" t="str">
        <f t="shared" si="0"/>
        <v/>
      </c>
      <c r="V8" s="170" t="str">
        <f t="shared" si="0"/>
        <v/>
      </c>
      <c r="W8" s="170" t="str">
        <f t="shared" si="0"/>
        <v/>
      </c>
      <c r="X8" s="170" t="str">
        <f t="shared" si="0"/>
        <v/>
      </c>
      <c r="Y8" s="170" t="str">
        <f t="shared" si="0"/>
        <v/>
      </c>
      <c r="Z8" s="170" t="str">
        <f t="shared" si="0"/>
        <v/>
      </c>
      <c r="AA8" s="170" t="str">
        <f t="shared" si="0"/>
        <v/>
      </c>
      <c r="AB8" s="170" t="str">
        <f t="shared" si="0"/>
        <v/>
      </c>
      <c r="AC8" s="170" t="str">
        <f t="shared" si="0"/>
        <v/>
      </c>
      <c r="AD8" s="170" t="str">
        <f t="shared" si="0"/>
        <v/>
      </c>
      <c r="AE8" s="170" t="str">
        <f t="shared" si="0"/>
        <v/>
      </c>
      <c r="AF8" s="170" t="str">
        <f t="shared" si="0"/>
        <v/>
      </c>
      <c r="AG8" s="170" t="str">
        <f t="shared" si="0"/>
        <v/>
      </c>
      <c r="AH8" s="170" t="str">
        <f t="shared" si="0"/>
        <v/>
      </c>
      <c r="AI8" s="170" t="str">
        <f t="shared" si="0"/>
        <v/>
      </c>
      <c r="AJ8" s="170" t="str">
        <f t="shared" si="0"/>
        <v/>
      </c>
      <c r="AK8" s="170" t="str">
        <f t="shared" si="0"/>
        <v/>
      </c>
      <c r="AL8" s="170" t="str">
        <f t="shared" si="0"/>
        <v/>
      </c>
      <c r="AM8" s="170" t="str">
        <f t="shared" si="0"/>
        <v/>
      </c>
      <c r="AN8" s="170" t="str">
        <f t="shared" si="0"/>
        <v/>
      </c>
      <c r="AO8" s="170" t="str">
        <f t="shared" si="0"/>
        <v/>
      </c>
      <c r="AP8" s="170" t="str">
        <f t="shared" si="0"/>
        <v/>
      </c>
      <c r="AQ8" s="170" t="str">
        <f t="shared" si="0"/>
        <v/>
      </c>
      <c r="AR8" s="170" t="str">
        <f t="shared" si="0"/>
        <v/>
      </c>
      <c r="AS8" s="170" t="str">
        <f t="shared" si="0"/>
        <v/>
      </c>
      <c r="AT8" s="170" t="str">
        <f t="shared" si="0"/>
        <v/>
      </c>
      <c r="AU8" s="170" t="str">
        <f t="shared" si="0"/>
        <v/>
      </c>
      <c r="AV8" s="170" t="str">
        <f t="shared" si="0"/>
        <v/>
      </c>
      <c r="AW8" s="170" t="str">
        <f t="shared" si="0"/>
        <v/>
      </c>
      <c r="AX8" s="170" t="str">
        <f t="shared" si="0"/>
        <v/>
      </c>
      <c r="AY8" s="170" t="str">
        <f t="shared" si="0"/>
        <v/>
      </c>
      <c r="AZ8" s="170" t="str">
        <f t="shared" si="0"/>
        <v/>
      </c>
      <c r="BA8" s="170" t="str">
        <f t="shared" si="0"/>
        <v/>
      </c>
      <c r="BB8" s="170" t="str">
        <f t="shared" si="0"/>
        <v/>
      </c>
      <c r="BC8" s="170" t="str">
        <f t="shared" si="0"/>
        <v/>
      </c>
      <c r="BD8" s="170" t="str">
        <f t="shared" si="0"/>
        <v/>
      </c>
      <c r="BE8" s="170" t="str">
        <f t="shared" si="0"/>
        <v/>
      </c>
      <c r="BF8" s="170" t="str">
        <f t="shared" si="0"/>
        <v/>
      </c>
      <c r="BG8" s="170" t="str">
        <f t="shared" si="0"/>
        <v/>
      </c>
    </row>
    <row r="9" spans="1:60">
      <c r="A9" s="3"/>
      <c r="B9" s="3"/>
      <c r="H9" s="169" t="str">
        <f>IF(AND(H$16,NOT(E$16)),"Review Period","")</f>
        <v/>
      </c>
      <c r="I9" s="169" t="str">
        <f t="shared" ref="I9:BG9" si="1">IF(AND(I$16,NOT(H$16)),"Review Period","")</f>
        <v/>
      </c>
      <c r="J9" s="169" t="str">
        <f t="shared" si="1"/>
        <v/>
      </c>
      <c r="K9" s="169" t="str">
        <f t="shared" si="1"/>
        <v/>
      </c>
      <c r="L9" s="169" t="str">
        <f t="shared" si="1"/>
        <v/>
      </c>
      <c r="M9" s="169" t="str">
        <f t="shared" si="1"/>
        <v/>
      </c>
      <c r="N9" s="169" t="str">
        <f t="shared" si="1"/>
        <v/>
      </c>
      <c r="O9" s="169" t="str">
        <f t="shared" si="1"/>
        <v>Review Period</v>
      </c>
      <c r="P9" s="169" t="str">
        <f t="shared" si="1"/>
        <v/>
      </c>
      <c r="Q9" s="169" t="str">
        <f t="shared" si="1"/>
        <v/>
      </c>
      <c r="R9" s="169" t="str">
        <f t="shared" si="1"/>
        <v/>
      </c>
      <c r="S9" s="169" t="str">
        <f t="shared" si="1"/>
        <v/>
      </c>
      <c r="T9" s="169" t="str">
        <f t="shared" si="1"/>
        <v/>
      </c>
      <c r="U9" s="169" t="str">
        <f t="shared" si="1"/>
        <v/>
      </c>
      <c r="V9" s="169" t="str">
        <f t="shared" si="1"/>
        <v/>
      </c>
      <c r="W9" s="169" t="str">
        <f t="shared" si="1"/>
        <v/>
      </c>
      <c r="X9" s="169" t="str">
        <f t="shared" si="1"/>
        <v/>
      </c>
      <c r="Y9" s="169" t="str">
        <f t="shared" si="1"/>
        <v/>
      </c>
      <c r="Z9" s="169" t="str">
        <f t="shared" si="1"/>
        <v/>
      </c>
      <c r="AA9" s="169" t="str">
        <f t="shared" si="1"/>
        <v/>
      </c>
      <c r="AB9" s="169" t="str">
        <f t="shared" si="1"/>
        <v/>
      </c>
      <c r="AC9" s="169" t="str">
        <f t="shared" si="1"/>
        <v/>
      </c>
      <c r="AD9" s="169" t="str">
        <f t="shared" si="1"/>
        <v/>
      </c>
      <c r="AE9" s="169" t="str">
        <f t="shared" si="1"/>
        <v/>
      </c>
      <c r="AF9" s="169" t="str">
        <f t="shared" si="1"/>
        <v/>
      </c>
      <c r="AG9" s="169" t="str">
        <f t="shared" si="1"/>
        <v/>
      </c>
      <c r="AH9" s="169" t="str">
        <f t="shared" si="1"/>
        <v/>
      </c>
      <c r="AI9" s="169" t="str">
        <f t="shared" si="1"/>
        <v/>
      </c>
      <c r="AJ9" s="169" t="str">
        <f t="shared" si="1"/>
        <v/>
      </c>
      <c r="AK9" s="169" t="str">
        <f t="shared" si="1"/>
        <v/>
      </c>
      <c r="AL9" s="169" t="str">
        <f t="shared" si="1"/>
        <v/>
      </c>
      <c r="AM9" s="169" t="str">
        <f t="shared" si="1"/>
        <v/>
      </c>
      <c r="AN9" s="169" t="str">
        <f t="shared" si="1"/>
        <v/>
      </c>
      <c r="AO9" s="169" t="str">
        <f t="shared" si="1"/>
        <v/>
      </c>
      <c r="AP9" s="169" t="str">
        <f t="shared" si="1"/>
        <v/>
      </c>
      <c r="AQ9" s="169" t="str">
        <f t="shared" si="1"/>
        <v/>
      </c>
      <c r="AR9" s="169" t="str">
        <f t="shared" si="1"/>
        <v/>
      </c>
      <c r="AS9" s="169" t="str">
        <f t="shared" si="1"/>
        <v/>
      </c>
      <c r="AT9" s="169" t="str">
        <f t="shared" si="1"/>
        <v/>
      </c>
      <c r="AU9" s="169" t="str">
        <f t="shared" si="1"/>
        <v/>
      </c>
      <c r="AV9" s="169" t="str">
        <f t="shared" si="1"/>
        <v/>
      </c>
      <c r="AW9" s="169" t="str">
        <f t="shared" si="1"/>
        <v/>
      </c>
      <c r="AX9" s="169" t="str">
        <f t="shared" si="1"/>
        <v/>
      </c>
      <c r="AY9" s="169" t="str">
        <f t="shared" si="1"/>
        <v/>
      </c>
      <c r="AZ9" s="169" t="str">
        <f t="shared" si="1"/>
        <v/>
      </c>
      <c r="BA9" s="169" t="str">
        <f t="shared" si="1"/>
        <v/>
      </c>
      <c r="BB9" s="169" t="str">
        <f t="shared" si="1"/>
        <v/>
      </c>
      <c r="BC9" s="169" t="str">
        <f t="shared" si="1"/>
        <v/>
      </c>
      <c r="BD9" s="169" t="str">
        <f t="shared" si="1"/>
        <v/>
      </c>
      <c r="BE9" s="169" t="str">
        <f t="shared" si="1"/>
        <v/>
      </c>
      <c r="BF9" s="169" t="str">
        <f t="shared" si="1"/>
        <v/>
      </c>
      <c r="BG9" s="169" t="str">
        <f t="shared" si="1"/>
        <v/>
      </c>
    </row>
    <row r="10" spans="1:60" s="17" customFormat="1">
      <c r="A10" s="15"/>
      <c r="B10" s="15"/>
      <c r="C10" s="42" t="s">
        <v>74</v>
      </c>
      <c r="D10" s="16"/>
      <c r="G10" s="193"/>
      <c r="H10" s="171">
        <f t="array" ref="H10:BG17">Annual_Flags</f>
        <v>2015</v>
      </c>
      <c r="I10" s="149">
        <v>2016</v>
      </c>
      <c r="J10" s="149">
        <v>2017</v>
      </c>
      <c r="K10" s="149">
        <v>2018</v>
      </c>
      <c r="L10" s="149">
        <v>2019</v>
      </c>
      <c r="M10" s="149">
        <v>2020</v>
      </c>
      <c r="N10" s="149">
        <v>2021</v>
      </c>
      <c r="O10" s="149">
        <v>2022</v>
      </c>
      <c r="P10" s="149">
        <v>2023</v>
      </c>
      <c r="Q10" s="149">
        <v>2024</v>
      </c>
      <c r="R10" s="149">
        <v>2025</v>
      </c>
      <c r="S10" s="149">
        <v>2026</v>
      </c>
      <c r="T10" s="149">
        <v>2027</v>
      </c>
      <c r="U10" s="149">
        <v>2028</v>
      </c>
      <c r="V10" s="149">
        <v>2029</v>
      </c>
      <c r="W10" s="149">
        <v>2030</v>
      </c>
      <c r="X10" s="149">
        <v>2031</v>
      </c>
      <c r="Y10" s="149">
        <v>2032</v>
      </c>
      <c r="Z10" s="149">
        <v>2033</v>
      </c>
      <c r="AA10" s="149">
        <v>2034</v>
      </c>
      <c r="AB10" s="149">
        <v>2035</v>
      </c>
      <c r="AC10" s="149">
        <v>2036</v>
      </c>
      <c r="AD10" s="149">
        <v>2037</v>
      </c>
      <c r="AE10" s="149">
        <v>2038</v>
      </c>
      <c r="AF10" s="149">
        <v>2039</v>
      </c>
      <c r="AG10" s="149">
        <v>2040</v>
      </c>
      <c r="AH10" s="149">
        <v>2041</v>
      </c>
      <c r="AI10" s="149">
        <v>2042</v>
      </c>
      <c r="AJ10" s="149">
        <v>2043</v>
      </c>
      <c r="AK10" s="149">
        <v>2044</v>
      </c>
      <c r="AL10" s="149">
        <v>2045</v>
      </c>
      <c r="AM10" s="149">
        <v>2046</v>
      </c>
      <c r="AN10" s="149">
        <v>2047</v>
      </c>
      <c r="AO10" s="149">
        <v>2048</v>
      </c>
      <c r="AP10" s="149">
        <v>2049</v>
      </c>
      <c r="AQ10" s="149">
        <v>2050</v>
      </c>
      <c r="AR10" s="149">
        <v>2051</v>
      </c>
      <c r="AS10" s="149">
        <v>2052</v>
      </c>
      <c r="AT10" s="149">
        <v>2053</v>
      </c>
      <c r="AU10" s="149">
        <v>2054</v>
      </c>
      <c r="AV10" s="149">
        <v>2055</v>
      </c>
      <c r="AW10" s="149">
        <v>2056</v>
      </c>
      <c r="AX10" s="149">
        <v>2057</v>
      </c>
      <c r="AY10" s="149">
        <v>2058</v>
      </c>
      <c r="AZ10" s="149">
        <v>2059</v>
      </c>
      <c r="BA10" s="149">
        <v>2060</v>
      </c>
      <c r="BB10" s="149">
        <v>2061</v>
      </c>
      <c r="BC10" s="149">
        <v>2062</v>
      </c>
      <c r="BD10" s="149">
        <v>2063</v>
      </c>
      <c r="BE10" s="149">
        <v>2064</v>
      </c>
      <c r="BF10" s="149">
        <v>2065</v>
      </c>
      <c r="BG10" s="149">
        <v>2066</v>
      </c>
      <c r="BH10" s="5"/>
    </row>
    <row r="11" spans="1:60" s="21" customFormat="1" outlineLevel="1">
      <c r="A11" s="18"/>
      <c r="B11" s="18"/>
      <c r="C11" s="42" t="s">
        <v>53</v>
      </c>
      <c r="D11" s="19"/>
      <c r="E11" s="20"/>
      <c r="F11" s="20"/>
      <c r="G11" s="20"/>
      <c r="H11" s="66">
        <v>41821</v>
      </c>
      <c r="I11" s="70">
        <v>42186</v>
      </c>
      <c r="J11" s="70">
        <v>42552</v>
      </c>
      <c r="K11" s="70">
        <v>42917</v>
      </c>
      <c r="L11" s="70">
        <v>43282</v>
      </c>
      <c r="M11" s="70">
        <v>43647</v>
      </c>
      <c r="N11" s="70">
        <v>44013</v>
      </c>
      <c r="O11" s="70">
        <v>44378</v>
      </c>
      <c r="P11" s="70">
        <v>44743</v>
      </c>
      <c r="Q11" s="70">
        <v>45108</v>
      </c>
      <c r="R11" s="70">
        <v>45474</v>
      </c>
      <c r="S11" s="70">
        <v>45839</v>
      </c>
      <c r="T11" s="70">
        <v>46204</v>
      </c>
      <c r="U11" s="70">
        <v>46569</v>
      </c>
      <c r="V11" s="70">
        <v>46935</v>
      </c>
      <c r="W11" s="70">
        <v>47300</v>
      </c>
      <c r="X11" s="70">
        <v>47665</v>
      </c>
      <c r="Y11" s="70">
        <v>48030</v>
      </c>
      <c r="Z11" s="70">
        <v>48396</v>
      </c>
      <c r="AA11" s="70">
        <v>48761</v>
      </c>
      <c r="AB11" s="70">
        <v>49126</v>
      </c>
      <c r="AC11" s="70">
        <v>49491</v>
      </c>
      <c r="AD11" s="70">
        <v>49857</v>
      </c>
      <c r="AE11" s="70">
        <v>50222</v>
      </c>
      <c r="AF11" s="70">
        <v>50587</v>
      </c>
      <c r="AG11" s="70">
        <v>50952</v>
      </c>
      <c r="AH11" s="70">
        <v>51318</v>
      </c>
      <c r="AI11" s="70">
        <v>51683</v>
      </c>
      <c r="AJ11" s="70">
        <v>52048</v>
      </c>
      <c r="AK11" s="70">
        <v>52413</v>
      </c>
      <c r="AL11" s="70">
        <v>52779</v>
      </c>
      <c r="AM11" s="70">
        <v>53144</v>
      </c>
      <c r="AN11" s="70">
        <v>53509</v>
      </c>
      <c r="AO11" s="70">
        <v>53874</v>
      </c>
      <c r="AP11" s="70">
        <v>54240</v>
      </c>
      <c r="AQ11" s="70">
        <v>54605</v>
      </c>
      <c r="AR11" s="70">
        <v>54970</v>
      </c>
      <c r="AS11" s="70">
        <v>55335</v>
      </c>
      <c r="AT11" s="70">
        <v>55701</v>
      </c>
      <c r="AU11" s="70">
        <v>56066</v>
      </c>
      <c r="AV11" s="70">
        <v>56431</v>
      </c>
      <c r="AW11" s="70">
        <v>56796</v>
      </c>
      <c r="AX11" s="70">
        <v>57162</v>
      </c>
      <c r="AY11" s="70">
        <v>57527</v>
      </c>
      <c r="AZ11" s="70">
        <v>57892</v>
      </c>
      <c r="BA11" s="70">
        <v>58257</v>
      </c>
      <c r="BB11" s="70">
        <v>58623</v>
      </c>
      <c r="BC11" s="70">
        <v>58988</v>
      </c>
      <c r="BD11" s="70">
        <v>59353</v>
      </c>
      <c r="BE11" s="70">
        <v>59718</v>
      </c>
      <c r="BF11" s="70">
        <v>60084</v>
      </c>
      <c r="BG11" s="70">
        <v>60449</v>
      </c>
      <c r="BH11" s="5"/>
    </row>
    <row r="12" spans="1:60" s="21" customFormat="1" outlineLevel="1">
      <c r="A12" s="18"/>
      <c r="B12" s="18"/>
      <c r="C12" s="42" t="s">
        <v>55</v>
      </c>
      <c r="D12" s="22"/>
      <c r="E12" s="23"/>
      <c r="F12" s="23"/>
      <c r="G12" s="23"/>
      <c r="H12" s="66">
        <v>42185</v>
      </c>
      <c r="I12" s="70">
        <v>42551</v>
      </c>
      <c r="J12" s="70">
        <v>42916</v>
      </c>
      <c r="K12" s="70">
        <v>43281</v>
      </c>
      <c r="L12" s="70">
        <v>43646</v>
      </c>
      <c r="M12" s="70">
        <v>44012</v>
      </c>
      <c r="N12" s="70">
        <v>44377</v>
      </c>
      <c r="O12" s="70">
        <v>44742</v>
      </c>
      <c r="P12" s="70">
        <v>45107</v>
      </c>
      <c r="Q12" s="70">
        <v>45473</v>
      </c>
      <c r="R12" s="70">
        <v>45838</v>
      </c>
      <c r="S12" s="70">
        <v>46203</v>
      </c>
      <c r="T12" s="70">
        <v>46568</v>
      </c>
      <c r="U12" s="70">
        <v>46934</v>
      </c>
      <c r="V12" s="70">
        <v>47299</v>
      </c>
      <c r="W12" s="70">
        <v>47664</v>
      </c>
      <c r="X12" s="70">
        <v>48029</v>
      </c>
      <c r="Y12" s="70">
        <v>48395</v>
      </c>
      <c r="Z12" s="70">
        <v>48760</v>
      </c>
      <c r="AA12" s="70">
        <v>49125</v>
      </c>
      <c r="AB12" s="70">
        <v>49490</v>
      </c>
      <c r="AC12" s="70">
        <v>49856</v>
      </c>
      <c r="AD12" s="70">
        <v>50221</v>
      </c>
      <c r="AE12" s="70">
        <v>50586</v>
      </c>
      <c r="AF12" s="70">
        <v>50951</v>
      </c>
      <c r="AG12" s="70">
        <v>51317</v>
      </c>
      <c r="AH12" s="70">
        <v>51682</v>
      </c>
      <c r="AI12" s="70">
        <v>52047</v>
      </c>
      <c r="AJ12" s="70">
        <v>52412</v>
      </c>
      <c r="AK12" s="70">
        <v>52778</v>
      </c>
      <c r="AL12" s="70">
        <v>53143</v>
      </c>
      <c r="AM12" s="70">
        <v>53508</v>
      </c>
      <c r="AN12" s="70">
        <v>53873</v>
      </c>
      <c r="AO12" s="70">
        <v>54239</v>
      </c>
      <c r="AP12" s="70">
        <v>54604</v>
      </c>
      <c r="AQ12" s="70">
        <v>54969</v>
      </c>
      <c r="AR12" s="70">
        <v>55334</v>
      </c>
      <c r="AS12" s="70">
        <v>55700</v>
      </c>
      <c r="AT12" s="70">
        <v>56065</v>
      </c>
      <c r="AU12" s="70">
        <v>56430</v>
      </c>
      <c r="AV12" s="70">
        <v>56795</v>
      </c>
      <c r="AW12" s="70">
        <v>57161</v>
      </c>
      <c r="AX12" s="70">
        <v>57526</v>
      </c>
      <c r="AY12" s="70">
        <v>57891</v>
      </c>
      <c r="AZ12" s="70">
        <v>58256</v>
      </c>
      <c r="BA12" s="70">
        <v>58622</v>
      </c>
      <c r="BB12" s="70">
        <v>58987</v>
      </c>
      <c r="BC12" s="70">
        <v>59352</v>
      </c>
      <c r="BD12" s="70">
        <v>59717</v>
      </c>
      <c r="BE12" s="70">
        <v>60083</v>
      </c>
      <c r="BF12" s="70">
        <v>60448</v>
      </c>
      <c r="BG12" s="70">
        <v>60813</v>
      </c>
      <c r="BH12" s="5"/>
    </row>
    <row r="13" spans="1:60" outlineLevel="1">
      <c r="A13" s="6"/>
      <c r="B13" s="6"/>
      <c r="C13" s="42" t="s">
        <v>75</v>
      </c>
      <c r="H13" s="67">
        <v>0</v>
      </c>
      <c r="I13" s="67">
        <v>0</v>
      </c>
      <c r="J13" s="67">
        <v>1</v>
      </c>
      <c r="K13" s="67">
        <v>2</v>
      </c>
      <c r="L13" s="67">
        <v>3</v>
      </c>
      <c r="M13" s="67">
        <v>4</v>
      </c>
      <c r="N13" s="67">
        <v>5</v>
      </c>
      <c r="O13" s="67">
        <v>6</v>
      </c>
      <c r="P13" s="67">
        <v>7</v>
      </c>
      <c r="Q13" s="67">
        <v>8</v>
      </c>
      <c r="R13" s="67">
        <v>9</v>
      </c>
      <c r="S13" s="67">
        <v>10</v>
      </c>
      <c r="T13" s="67">
        <v>11</v>
      </c>
      <c r="U13" s="67">
        <v>12</v>
      </c>
      <c r="V13" s="67">
        <v>13</v>
      </c>
      <c r="W13" s="67">
        <v>14</v>
      </c>
      <c r="X13" s="67">
        <v>15</v>
      </c>
      <c r="Y13" s="67">
        <v>16</v>
      </c>
      <c r="Z13" s="67">
        <v>17</v>
      </c>
      <c r="AA13" s="67">
        <v>18</v>
      </c>
      <c r="AB13" s="67">
        <v>19</v>
      </c>
      <c r="AC13" s="67">
        <v>20</v>
      </c>
      <c r="AD13" s="67">
        <v>21</v>
      </c>
      <c r="AE13" s="67">
        <v>22</v>
      </c>
      <c r="AF13" s="67">
        <v>23</v>
      </c>
      <c r="AG13" s="67">
        <v>24</v>
      </c>
      <c r="AH13" s="67">
        <v>25</v>
      </c>
      <c r="AI13" s="67">
        <v>26</v>
      </c>
      <c r="AJ13" s="67">
        <v>27</v>
      </c>
      <c r="AK13" s="67">
        <v>28</v>
      </c>
      <c r="AL13" s="67">
        <v>29</v>
      </c>
      <c r="AM13" s="67">
        <v>30</v>
      </c>
      <c r="AN13" s="67">
        <v>31</v>
      </c>
      <c r="AO13" s="67">
        <v>32</v>
      </c>
      <c r="AP13" s="67">
        <v>33</v>
      </c>
      <c r="AQ13" s="67">
        <v>34</v>
      </c>
      <c r="AR13" s="67">
        <v>35</v>
      </c>
      <c r="AS13" s="67">
        <v>36</v>
      </c>
      <c r="AT13" s="67">
        <v>37</v>
      </c>
      <c r="AU13" s="67">
        <v>38</v>
      </c>
      <c r="AV13" s="67">
        <v>39</v>
      </c>
      <c r="AW13" s="67">
        <v>40</v>
      </c>
      <c r="AX13" s="67">
        <v>41</v>
      </c>
      <c r="AY13" s="67">
        <v>42</v>
      </c>
      <c r="AZ13" s="67">
        <v>43</v>
      </c>
      <c r="BA13" s="67">
        <v>44</v>
      </c>
      <c r="BB13" s="67">
        <v>45</v>
      </c>
      <c r="BC13" s="67">
        <v>46</v>
      </c>
      <c r="BD13" s="67">
        <v>47</v>
      </c>
      <c r="BE13" s="67">
        <v>48</v>
      </c>
      <c r="BF13" s="67">
        <v>49</v>
      </c>
      <c r="BG13" s="67">
        <v>50</v>
      </c>
    </row>
    <row r="14" spans="1:60" outlineLevel="1">
      <c r="A14" s="6"/>
      <c r="B14" s="6"/>
      <c r="C14" s="42" t="s">
        <v>76</v>
      </c>
      <c r="H14" s="67">
        <v>0</v>
      </c>
      <c r="I14" s="67">
        <v>0</v>
      </c>
      <c r="J14" s="67">
        <v>1</v>
      </c>
      <c r="K14" s="67">
        <v>1</v>
      </c>
      <c r="L14" s="67">
        <v>1</v>
      </c>
      <c r="M14" s="67">
        <v>1</v>
      </c>
      <c r="N14" s="67">
        <v>1</v>
      </c>
      <c r="O14" s="67">
        <v>1</v>
      </c>
      <c r="P14" s="67">
        <v>1</v>
      </c>
      <c r="Q14" s="67">
        <v>1</v>
      </c>
      <c r="R14" s="67">
        <v>1</v>
      </c>
      <c r="S14" s="67">
        <v>1</v>
      </c>
      <c r="T14" s="67">
        <v>1</v>
      </c>
      <c r="U14" s="67">
        <v>1</v>
      </c>
      <c r="V14" s="67">
        <v>1</v>
      </c>
      <c r="W14" s="67">
        <v>1</v>
      </c>
      <c r="X14" s="67">
        <v>1</v>
      </c>
      <c r="Y14" s="67">
        <v>1</v>
      </c>
      <c r="Z14" s="67">
        <v>1</v>
      </c>
      <c r="AA14" s="67">
        <v>1</v>
      </c>
      <c r="AB14" s="67">
        <v>1</v>
      </c>
      <c r="AC14" s="67">
        <v>1</v>
      </c>
      <c r="AD14" s="67">
        <v>1</v>
      </c>
      <c r="AE14" s="67">
        <v>0</v>
      </c>
      <c r="AF14" s="67">
        <v>0</v>
      </c>
      <c r="AG14" s="67">
        <v>0</v>
      </c>
      <c r="AH14" s="67">
        <v>0</v>
      </c>
      <c r="AI14" s="67">
        <v>0</v>
      </c>
      <c r="AJ14" s="67">
        <v>0</v>
      </c>
      <c r="AK14" s="67">
        <v>0</v>
      </c>
      <c r="AL14" s="67">
        <v>0</v>
      </c>
      <c r="AM14" s="67">
        <v>0</v>
      </c>
      <c r="AN14" s="67">
        <v>0</v>
      </c>
      <c r="AO14" s="67">
        <v>0</v>
      </c>
      <c r="AP14" s="67">
        <v>0</v>
      </c>
      <c r="AQ14" s="67">
        <v>0</v>
      </c>
      <c r="AR14" s="67">
        <v>0</v>
      </c>
      <c r="AS14" s="67">
        <v>0</v>
      </c>
      <c r="AT14" s="67">
        <v>0</v>
      </c>
      <c r="AU14" s="67">
        <v>0</v>
      </c>
      <c r="AV14" s="67">
        <v>0</v>
      </c>
      <c r="AW14" s="67">
        <v>0</v>
      </c>
      <c r="AX14" s="67">
        <v>0</v>
      </c>
      <c r="AY14" s="67">
        <v>0</v>
      </c>
      <c r="AZ14" s="67">
        <v>0</v>
      </c>
      <c r="BA14" s="67">
        <v>0</v>
      </c>
      <c r="BB14" s="67">
        <v>0</v>
      </c>
      <c r="BC14" s="67">
        <v>0</v>
      </c>
      <c r="BD14" s="67">
        <v>0</v>
      </c>
      <c r="BE14" s="67">
        <v>0</v>
      </c>
      <c r="BF14" s="67">
        <v>0</v>
      </c>
      <c r="BG14" s="67">
        <v>0</v>
      </c>
    </row>
    <row r="15" spans="1:60" outlineLevel="1">
      <c r="C15" s="42" t="s">
        <v>186</v>
      </c>
      <c r="H15" s="67">
        <v>0</v>
      </c>
      <c r="I15" s="67">
        <v>0</v>
      </c>
      <c r="J15" s="67">
        <v>0</v>
      </c>
      <c r="K15" s="67">
        <v>0</v>
      </c>
      <c r="L15" s="67">
        <v>0</v>
      </c>
      <c r="M15" s="67">
        <v>0</v>
      </c>
      <c r="N15" s="67">
        <v>0</v>
      </c>
      <c r="O15" s="67">
        <v>0</v>
      </c>
      <c r="P15" s="67">
        <v>0</v>
      </c>
      <c r="Q15" s="67">
        <v>1</v>
      </c>
      <c r="R15" s="67">
        <v>1</v>
      </c>
      <c r="S15" s="67">
        <v>1</v>
      </c>
      <c r="T15" s="67">
        <v>1</v>
      </c>
      <c r="U15" s="67">
        <v>1</v>
      </c>
      <c r="V15" s="67">
        <v>0</v>
      </c>
      <c r="W15" s="67">
        <v>0</v>
      </c>
      <c r="X15" s="67">
        <v>0</v>
      </c>
      <c r="Y15" s="67">
        <v>0</v>
      </c>
      <c r="Z15" s="67">
        <v>0</v>
      </c>
      <c r="AA15" s="67">
        <v>0</v>
      </c>
      <c r="AB15" s="67">
        <v>0</v>
      </c>
      <c r="AC15" s="67">
        <v>0</v>
      </c>
      <c r="AD15" s="67">
        <v>0</v>
      </c>
      <c r="AE15" s="67">
        <v>0</v>
      </c>
      <c r="AF15" s="67">
        <v>0</v>
      </c>
      <c r="AG15" s="67">
        <v>0</v>
      </c>
      <c r="AH15" s="67">
        <v>0</v>
      </c>
      <c r="AI15" s="67">
        <v>0</v>
      </c>
      <c r="AJ15" s="67">
        <v>0</v>
      </c>
      <c r="AK15" s="67">
        <v>0</v>
      </c>
      <c r="AL15" s="67">
        <v>0</v>
      </c>
      <c r="AM15" s="67">
        <v>0</v>
      </c>
      <c r="AN15" s="67">
        <v>0</v>
      </c>
      <c r="AO15" s="67">
        <v>0</v>
      </c>
      <c r="AP15" s="67">
        <v>0</v>
      </c>
      <c r="AQ15" s="67">
        <v>0</v>
      </c>
      <c r="AR15" s="67">
        <v>0</v>
      </c>
      <c r="AS15" s="67">
        <v>0</v>
      </c>
      <c r="AT15" s="67">
        <v>0</v>
      </c>
      <c r="AU15" s="67">
        <v>0</v>
      </c>
      <c r="AV15" s="67">
        <v>0</v>
      </c>
      <c r="AW15" s="67">
        <v>0</v>
      </c>
      <c r="AX15" s="67">
        <v>0</v>
      </c>
      <c r="AY15" s="67">
        <v>0</v>
      </c>
      <c r="AZ15" s="67">
        <v>0</v>
      </c>
      <c r="BA15" s="67">
        <v>0</v>
      </c>
      <c r="BB15" s="67">
        <v>0</v>
      </c>
      <c r="BC15" s="67">
        <v>0</v>
      </c>
      <c r="BD15" s="67">
        <v>0</v>
      </c>
      <c r="BE15" s="67">
        <v>0</v>
      </c>
      <c r="BF15" s="67">
        <v>0</v>
      </c>
      <c r="BG15" s="67">
        <v>0</v>
      </c>
    </row>
    <row r="16" spans="1:60" outlineLevel="1">
      <c r="C16" s="42" t="s">
        <v>78</v>
      </c>
      <c r="H16" s="67">
        <v>0</v>
      </c>
      <c r="I16" s="67">
        <v>0</v>
      </c>
      <c r="J16" s="67">
        <v>0</v>
      </c>
      <c r="K16" s="67">
        <v>0</v>
      </c>
      <c r="L16" s="67">
        <v>0</v>
      </c>
      <c r="M16" s="67">
        <v>0</v>
      </c>
      <c r="N16" s="67">
        <v>0</v>
      </c>
      <c r="O16" s="67">
        <v>1</v>
      </c>
      <c r="P16" s="67">
        <v>1</v>
      </c>
      <c r="Q16" s="67">
        <v>1</v>
      </c>
      <c r="R16" s="67">
        <v>1</v>
      </c>
      <c r="S16" s="67">
        <v>1</v>
      </c>
      <c r="T16" s="67">
        <v>0</v>
      </c>
      <c r="U16" s="67">
        <v>0</v>
      </c>
      <c r="V16" s="67">
        <v>0</v>
      </c>
      <c r="W16" s="67">
        <v>0</v>
      </c>
      <c r="X16" s="67">
        <v>0</v>
      </c>
      <c r="Y16" s="67">
        <v>0</v>
      </c>
      <c r="Z16" s="67">
        <v>0</v>
      </c>
      <c r="AA16" s="67">
        <v>0</v>
      </c>
      <c r="AB16" s="67">
        <v>0</v>
      </c>
      <c r="AC16" s="67">
        <v>0</v>
      </c>
      <c r="AD16" s="67">
        <v>0</v>
      </c>
      <c r="AE16" s="67">
        <v>0</v>
      </c>
      <c r="AF16" s="67">
        <v>0</v>
      </c>
      <c r="AG16" s="67">
        <v>0</v>
      </c>
      <c r="AH16" s="67">
        <v>0</v>
      </c>
      <c r="AI16" s="67">
        <v>0</v>
      </c>
      <c r="AJ16" s="67">
        <v>0</v>
      </c>
      <c r="AK16" s="67">
        <v>0</v>
      </c>
      <c r="AL16" s="67">
        <v>0</v>
      </c>
      <c r="AM16" s="67">
        <v>0</v>
      </c>
      <c r="AN16" s="67">
        <v>0</v>
      </c>
      <c r="AO16" s="67">
        <v>0</v>
      </c>
      <c r="AP16" s="67">
        <v>0</v>
      </c>
      <c r="AQ16" s="67">
        <v>0</v>
      </c>
      <c r="AR16" s="67">
        <v>0</v>
      </c>
      <c r="AS16" s="67">
        <v>0</v>
      </c>
      <c r="AT16" s="67">
        <v>0</v>
      </c>
      <c r="AU16" s="67">
        <v>0</v>
      </c>
      <c r="AV16" s="67">
        <v>0</v>
      </c>
      <c r="AW16" s="67">
        <v>0</v>
      </c>
      <c r="AX16" s="67">
        <v>0</v>
      </c>
      <c r="AY16" s="67">
        <v>0</v>
      </c>
      <c r="AZ16" s="67">
        <v>0</v>
      </c>
      <c r="BA16" s="67">
        <v>0</v>
      </c>
      <c r="BB16" s="67">
        <v>0</v>
      </c>
      <c r="BC16" s="67">
        <v>0</v>
      </c>
      <c r="BD16" s="67">
        <v>0</v>
      </c>
      <c r="BE16" s="67">
        <v>0</v>
      </c>
      <c r="BF16" s="67">
        <v>0</v>
      </c>
      <c r="BG16" s="67">
        <v>0</v>
      </c>
    </row>
    <row r="17" spans="1:60" outlineLevel="1">
      <c r="C17" s="42" t="s">
        <v>79</v>
      </c>
      <c r="H17" s="67">
        <v>0</v>
      </c>
      <c r="I17" s="67">
        <v>0</v>
      </c>
      <c r="J17" s="67">
        <v>0</v>
      </c>
      <c r="K17" s="67">
        <v>0</v>
      </c>
      <c r="L17" s="67">
        <v>0</v>
      </c>
      <c r="M17" s="67">
        <v>0</v>
      </c>
      <c r="N17" s="67">
        <v>0</v>
      </c>
      <c r="O17" s="67">
        <v>0</v>
      </c>
      <c r="P17" s="67">
        <v>0</v>
      </c>
      <c r="Q17" s="67">
        <v>0</v>
      </c>
      <c r="R17" s="67">
        <v>1</v>
      </c>
      <c r="S17" s="67">
        <v>0</v>
      </c>
      <c r="T17" s="67">
        <v>0</v>
      </c>
      <c r="U17" s="67">
        <v>0</v>
      </c>
      <c r="V17" s="67">
        <v>0</v>
      </c>
      <c r="W17" s="67">
        <v>0</v>
      </c>
      <c r="X17" s="67">
        <v>0</v>
      </c>
      <c r="Y17" s="67">
        <v>0</v>
      </c>
      <c r="Z17" s="67">
        <v>0</v>
      </c>
      <c r="AA17" s="67">
        <v>0</v>
      </c>
      <c r="AB17" s="67">
        <v>0</v>
      </c>
      <c r="AC17" s="67">
        <v>0</v>
      </c>
      <c r="AD17" s="67">
        <v>0</v>
      </c>
      <c r="AE17" s="67">
        <v>0</v>
      </c>
      <c r="AF17" s="67">
        <v>0</v>
      </c>
      <c r="AG17" s="67">
        <v>0</v>
      </c>
      <c r="AH17" s="67">
        <v>0</v>
      </c>
      <c r="AI17" s="67">
        <v>0</v>
      </c>
      <c r="AJ17" s="67">
        <v>0</v>
      </c>
      <c r="AK17" s="67">
        <v>0</v>
      </c>
      <c r="AL17" s="67">
        <v>0</v>
      </c>
      <c r="AM17" s="67">
        <v>0</v>
      </c>
      <c r="AN17" s="67">
        <v>0</v>
      </c>
      <c r="AO17" s="67">
        <v>0</v>
      </c>
      <c r="AP17" s="67">
        <v>0</v>
      </c>
      <c r="AQ17" s="67">
        <v>0</v>
      </c>
      <c r="AR17" s="67">
        <v>0</v>
      </c>
      <c r="AS17" s="67">
        <v>0</v>
      </c>
      <c r="AT17" s="67">
        <v>0</v>
      </c>
      <c r="AU17" s="67">
        <v>0</v>
      </c>
      <c r="AV17" s="67">
        <v>0</v>
      </c>
      <c r="AW17" s="67">
        <v>0</v>
      </c>
      <c r="AX17" s="67">
        <v>0</v>
      </c>
      <c r="AY17" s="67">
        <v>0</v>
      </c>
      <c r="AZ17" s="67">
        <v>0</v>
      </c>
      <c r="BA17" s="67">
        <v>0</v>
      </c>
      <c r="BB17" s="67">
        <v>0</v>
      </c>
      <c r="BC17" s="67">
        <v>0</v>
      </c>
      <c r="BD17" s="67">
        <v>0</v>
      </c>
      <c r="BE17" s="67">
        <v>0</v>
      </c>
      <c r="BF17" s="67">
        <v>0</v>
      </c>
      <c r="BG17" s="67">
        <v>0</v>
      </c>
    </row>
    <row r="18" spans="1:60" outlineLevel="1">
      <c r="C18" s="42"/>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row>
    <row r="19" spans="1:60" s="25" customFormat="1">
      <c r="A19" s="5"/>
      <c r="B19" s="5"/>
      <c r="C19" s="5"/>
      <c r="D19" s="12"/>
      <c r="E19" s="3"/>
      <c r="F19" s="3"/>
      <c r="G19" s="3"/>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s="41" customFormat="1">
      <c r="A20" s="1"/>
      <c r="B20" s="41">
        <f ca="1">MAX($B$1:B19)+Subsection</f>
        <v>6.02</v>
      </c>
      <c r="C20" s="1" t="s">
        <v>187</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row>
    <row r="21" spans="1:60">
      <c r="E21" s="3"/>
      <c r="F21" s="3"/>
      <c r="G21" s="3"/>
    </row>
    <row r="22" spans="1:60" outlineLevel="1">
      <c r="C22" s="5" t="s">
        <v>261</v>
      </c>
      <c r="D22" s="12" t="s">
        <v>89</v>
      </c>
      <c r="E22" s="3"/>
      <c r="F22" s="3"/>
      <c r="G22" s="3"/>
      <c r="H22" s="71"/>
      <c r="I22" s="71"/>
      <c r="J22" s="196">
        <f t="shared" ref="J22:BG22" si="2">_xlfn.XLOOKUP(J10,Years,Inflation_Tariffs)</f>
        <v>1.3108614232209881E-2</v>
      </c>
      <c r="K22" s="196">
        <f t="shared" si="2"/>
        <v>2.1256931608133023E-2</v>
      </c>
      <c r="L22" s="196">
        <f t="shared" si="2"/>
        <v>1.9004524886877761E-2</v>
      </c>
      <c r="M22" s="196">
        <f t="shared" si="2"/>
        <v>1.3321492007104752E-2</v>
      </c>
      <c r="N22" s="196">
        <f t="shared" si="2"/>
        <v>2.1910604732690686E-2</v>
      </c>
      <c r="O22" s="196">
        <f t="shared" si="2"/>
        <v>1.1149228130360234E-2</v>
      </c>
      <c r="P22" s="196">
        <f t="shared" si="2"/>
        <v>5.0890585241730291E-2</v>
      </c>
      <c r="Q22" s="196">
        <f t="shared" si="2"/>
        <v>7.0217917675544639E-2</v>
      </c>
      <c r="R22" s="196">
        <f t="shared" si="2"/>
        <v>3.6199095022624528E-2</v>
      </c>
      <c r="S22" s="196" t="str">
        <f t="shared" si="2"/>
        <v/>
      </c>
      <c r="T22" s="196" t="str">
        <f t="shared" si="2"/>
        <v/>
      </c>
      <c r="U22" s="196" t="str">
        <f t="shared" si="2"/>
        <v/>
      </c>
      <c r="V22" s="196" t="str">
        <f t="shared" si="2"/>
        <v/>
      </c>
      <c r="W22" s="196" t="str">
        <f t="shared" si="2"/>
        <v/>
      </c>
      <c r="X22" s="196" t="str">
        <f t="shared" si="2"/>
        <v/>
      </c>
      <c r="Y22" s="196" t="str">
        <f t="shared" si="2"/>
        <v/>
      </c>
      <c r="Z22" s="196" t="str">
        <f t="shared" si="2"/>
        <v/>
      </c>
      <c r="AA22" s="196" t="str">
        <f t="shared" si="2"/>
        <v/>
      </c>
      <c r="AB22" s="196" t="str">
        <f t="shared" si="2"/>
        <v/>
      </c>
      <c r="AC22" s="196" t="str">
        <f t="shared" si="2"/>
        <v/>
      </c>
      <c r="AD22" s="196" t="str">
        <f t="shared" si="2"/>
        <v/>
      </c>
      <c r="AE22" s="196" t="str">
        <f t="shared" si="2"/>
        <v/>
      </c>
      <c r="AF22" s="196" t="str">
        <f t="shared" si="2"/>
        <v/>
      </c>
      <c r="AG22" s="196" t="str">
        <f t="shared" si="2"/>
        <v/>
      </c>
      <c r="AH22" s="196" t="str">
        <f t="shared" si="2"/>
        <v/>
      </c>
      <c r="AI22" s="196" t="str">
        <f t="shared" si="2"/>
        <v/>
      </c>
      <c r="AJ22" s="196" t="str">
        <f t="shared" si="2"/>
        <v/>
      </c>
      <c r="AK22" s="196" t="str">
        <f t="shared" si="2"/>
        <v/>
      </c>
      <c r="AL22" s="196" t="str">
        <f t="shared" si="2"/>
        <v/>
      </c>
      <c r="AM22" s="196" t="str">
        <f t="shared" si="2"/>
        <v/>
      </c>
      <c r="AN22" s="196" t="str">
        <f t="shared" si="2"/>
        <v/>
      </c>
      <c r="AO22" s="196" t="str">
        <f t="shared" si="2"/>
        <v/>
      </c>
      <c r="AP22" s="196" t="str">
        <f t="shared" si="2"/>
        <v/>
      </c>
      <c r="AQ22" s="196" t="str">
        <f t="shared" si="2"/>
        <v/>
      </c>
      <c r="AR22" s="196" t="str">
        <f t="shared" si="2"/>
        <v/>
      </c>
      <c r="AS22" s="196" t="str">
        <f t="shared" si="2"/>
        <v/>
      </c>
      <c r="AT22" s="196" t="str">
        <f t="shared" si="2"/>
        <v/>
      </c>
      <c r="AU22" s="196" t="str">
        <f t="shared" si="2"/>
        <v/>
      </c>
      <c r="AV22" s="196" t="str">
        <f t="shared" si="2"/>
        <v/>
      </c>
      <c r="AW22" s="196" t="str">
        <f t="shared" si="2"/>
        <v/>
      </c>
      <c r="AX22" s="196" t="str">
        <f t="shared" si="2"/>
        <v/>
      </c>
      <c r="AY22" s="196" t="str">
        <f t="shared" si="2"/>
        <v/>
      </c>
      <c r="AZ22" s="196" t="str">
        <f t="shared" si="2"/>
        <v/>
      </c>
      <c r="BA22" s="196" t="str">
        <f t="shared" si="2"/>
        <v/>
      </c>
      <c r="BB22" s="196" t="str">
        <f t="shared" si="2"/>
        <v/>
      </c>
      <c r="BC22" s="196" t="str">
        <f t="shared" si="2"/>
        <v/>
      </c>
      <c r="BD22" s="196" t="str">
        <f t="shared" si="2"/>
        <v/>
      </c>
      <c r="BE22" s="196" t="str">
        <f t="shared" si="2"/>
        <v/>
      </c>
      <c r="BF22" s="196" t="str">
        <f t="shared" si="2"/>
        <v/>
      </c>
      <c r="BG22" s="196" t="str">
        <f t="shared" si="2"/>
        <v/>
      </c>
      <c r="BH22"/>
    </row>
    <row r="23" spans="1:60" outlineLevel="1">
      <c r="E23" s="3"/>
      <c r="F23" s="3"/>
      <c r="G23" s="3"/>
    </row>
    <row r="24" spans="1:60">
      <c r="A24" s="41"/>
      <c r="B24" s="41">
        <f ca="1">MAX($B$1:B23)+Subsection</f>
        <v>6.0299999999999994</v>
      </c>
      <c r="C24" s="41" t="s">
        <v>188</v>
      </c>
      <c r="D24" s="1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60">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row>
    <row r="26" spans="1:60" outlineLevel="1">
      <c r="C26" s="64" t="s">
        <v>189</v>
      </c>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row>
    <row r="27" spans="1:60" outlineLevel="1">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row>
    <row r="28" spans="1:60" outlineLevel="1">
      <c r="C28" s="62" t="str">
        <f>C24</f>
        <v>Tariff Changes</v>
      </c>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row>
    <row r="29" spans="1:60" outlineLevel="1">
      <c r="C29" s="63" t="s">
        <v>190</v>
      </c>
      <c r="D29" s="12" t="s">
        <v>89</v>
      </c>
      <c r="E29" s="49"/>
      <c r="F29" s="49"/>
      <c r="G29" s="49"/>
      <c r="H29" s="49"/>
      <c r="I29" s="49"/>
      <c r="J29" s="198"/>
      <c r="K29" s="199"/>
      <c r="L29" s="24" cm="1">
        <f t="array" ref="L29">IF(L$10&gt;TCS_Year,"",SUM(IFERROR(L37:L89/K37:K89,0)*J219:J271)/J273-1)</f>
        <v>9.0870867900778585E-3</v>
      </c>
      <c r="M29" s="24" cm="1">
        <f t="array" ref="M29">IF(M$10&gt;TCS_Year,"",SUM(IFERROR(M37:M89/L37:L89,0)*K219:K271)/K273-1)</f>
        <v>3.7058843914412165E-2</v>
      </c>
      <c r="N29" s="24" cm="1">
        <f t="array" ref="N29">IF(N$10&gt;TCS_Year,"",SUM(IFERROR(N37:N89/M37:M89,0)*L219:L271)/L273-1)</f>
        <v>2.1912583253713924E-2</v>
      </c>
      <c r="O29" s="24" cm="1">
        <f t="array" ref="O29">IF(O$10&gt;TCS_Year,"",SUM(IFERROR(O37:O89/N37:N89,0)*M219:M271)/M273-1)</f>
        <v>1.1154085598101604E-2</v>
      </c>
      <c r="P29" s="24" cm="1">
        <f t="array" ref="P29">IF(P$10&gt;TCS_Year,"",SUM(IFERROR(P37:P89/O37:O89,0)*N219:N271)/N273-1)</f>
        <v>5.0890268256027493E-2</v>
      </c>
      <c r="Q29" s="24" cm="1">
        <f t="array" ref="Q29">IF(Q$10&gt;TCS_Year,"",SUM(IFERROR(Q37:Q89/P37:P89,0)*O219:O271)/O273-1)</f>
        <v>7.0217917675544195E-2</v>
      </c>
      <c r="R29" s="24" cm="1">
        <f t="array" aca="1" ref="R29" ca="1">IF(R$10&gt;TCS_Year,"",SUM(IFERROR(R37:R89/Q37:Q89,0)*P219:P271)/P273-1)</f>
        <v>3.6199095022624528E-2</v>
      </c>
      <c r="S29" s="24" t="str" cm="1">
        <f t="array" ref="S29">IF(S$10&gt;TCS_Year,"",SUM(IFERROR(S37:S89/R37:R89,0)*Q219:Q271)/Q273-1)</f>
        <v/>
      </c>
      <c r="T29" s="24" t="str" cm="1">
        <f t="array" ref="T29">IF(T$10&gt;TCS_Year,"",SUM(IFERROR(T37:T89/S37:S89,0)*R219:R271)/R273-1)</f>
        <v/>
      </c>
      <c r="U29" s="24" t="str" cm="1">
        <f t="array" ref="U29">IF(U$10&gt;TCS_Year,"",SUM(IFERROR(U37:U89/T37:T89,0)*S219:S271)/S273-1)</f>
        <v/>
      </c>
      <c r="V29" s="24" t="str" cm="1">
        <f t="array" ref="V29">IF(V$10&gt;TCS_Year,"",SUM(IFERROR(V37:V89/U37:U89,0)*T219:T271)/T273-1)</f>
        <v/>
      </c>
      <c r="W29" s="24" t="str" cm="1">
        <f t="array" ref="W29">IF(W$10&gt;TCS_Year,"",SUM(IFERROR(W37:W89/V37:V89,0)*U219:U271)/U273-1)</f>
        <v/>
      </c>
      <c r="X29" s="24" t="str" cm="1">
        <f t="array" ref="X29">IF(X$10&gt;TCS_Year,"",SUM(IFERROR(X37:X89/W37:W89,0)*V219:V271)/V273-1)</f>
        <v/>
      </c>
      <c r="Y29" s="24" t="str" cm="1">
        <f t="array" ref="Y29">IF(Y$10&gt;TCS_Year,"",SUM(IFERROR(Y37:Y89/X37:X89,0)*W219:W271)/W273-1)</f>
        <v/>
      </c>
      <c r="Z29" s="24" t="str" cm="1">
        <f t="array" ref="Z29">IF(Z$10&gt;TCS_Year,"",SUM(IFERROR(Z37:Z89/Y37:Y89,0)*X219:X271)/X273-1)</f>
        <v/>
      </c>
      <c r="AA29" s="24" t="str" cm="1">
        <f t="array" ref="AA29">IF(AA$10&gt;TCS_Year,"",SUM(IFERROR(AA37:AA89/Z37:Z89,0)*Y219:Y271)/Y273-1)</f>
        <v/>
      </c>
      <c r="AB29" s="24" t="str" cm="1">
        <f t="array" ref="AB29">IF(AB$10&gt;TCS_Year,"",SUM(IFERROR(AB37:AB89/AA37:AA89,0)*Z219:Z271)/Z273-1)</f>
        <v/>
      </c>
      <c r="AC29" s="24" t="str" cm="1">
        <f t="array" ref="AC29">IF(AC$10&gt;TCS_Year,"",SUM(IFERROR(AC37:AC89/AB37:AB89,0)*AA219:AA271)/AA273-1)</f>
        <v/>
      </c>
      <c r="AD29" s="24" t="str" cm="1">
        <f t="array" ref="AD29">IF(AD$10&gt;TCS_Year,"",SUM(IFERROR(AD37:AD89/AC37:AC89,0)*AB219:AB271)/AB273-1)</f>
        <v/>
      </c>
      <c r="AE29" s="24" t="str" cm="1">
        <f t="array" ref="AE29">IF(AE$10&gt;TCS_Year,"",SUM(IFERROR(AE37:AE89/AD37:AD89,0)*AC219:AC271)/AC273-1)</f>
        <v/>
      </c>
      <c r="AF29" s="24" t="str" cm="1">
        <f t="array" ref="AF29">IF(AF$10&gt;TCS_Year,"",SUM(IFERROR(AF37:AF89/AE37:AE89,0)*AD219:AD271)/AD273-1)</f>
        <v/>
      </c>
      <c r="AG29" s="24" t="str" cm="1">
        <f t="array" ref="AG29">IF(AG$10&gt;TCS_Year,"",SUM(IFERROR(AG37:AG89/AF37:AF89,0)*AE219:AE271)/AE273-1)</f>
        <v/>
      </c>
      <c r="AH29" s="24" t="str" cm="1">
        <f t="array" ref="AH29">IF(AH$10&gt;TCS_Year,"",SUM(IFERROR(AH37:AH89/AG37:AG89,0)*AF219:AF271)/AF273-1)</f>
        <v/>
      </c>
      <c r="AI29" s="24" t="str" cm="1">
        <f t="array" ref="AI29">IF(AI$10&gt;TCS_Year,"",SUM(IFERROR(AI37:AI89/AH37:AH89,0)*AG219:AG271)/AG273-1)</f>
        <v/>
      </c>
      <c r="AJ29" s="24" t="str" cm="1">
        <f t="array" ref="AJ29">IF(AJ$10&gt;TCS_Year,"",SUM(IFERROR(AJ37:AJ89/AI37:AI89,0)*AH219:AH271)/AH273-1)</f>
        <v/>
      </c>
      <c r="AK29" s="24" t="str" cm="1">
        <f t="array" ref="AK29">IF(AK$10&gt;TCS_Year,"",SUM(IFERROR(AK37:AK89/AJ37:AJ89,0)*AI219:AI271)/AI273-1)</f>
        <v/>
      </c>
      <c r="AL29" s="24" t="str" cm="1">
        <f t="array" ref="AL29">IF(AL$10&gt;TCS_Year,"",SUM(IFERROR(AL37:AL89/AK37:AK89,0)*AJ219:AJ271)/AJ273-1)</f>
        <v/>
      </c>
      <c r="AM29" s="24" t="str" cm="1">
        <f t="array" ref="AM29">IF(AM$10&gt;TCS_Year,"",SUM(IFERROR(AM37:AM89/AL37:AL89,0)*AK219:AK271)/AK273-1)</f>
        <v/>
      </c>
      <c r="AN29" s="24" t="str" cm="1">
        <f t="array" ref="AN29">IF(AN$10&gt;TCS_Year,"",SUM(IFERROR(AN37:AN89/AM37:AM89,0)*AL219:AL271)/AL273-1)</f>
        <v/>
      </c>
      <c r="AO29" s="24" t="str" cm="1">
        <f t="array" ref="AO29">IF(AO$10&gt;TCS_Year,"",SUM(IFERROR(AO37:AO89/AN37:AN89,0)*AM219:AM271)/AM273-1)</f>
        <v/>
      </c>
      <c r="AP29" s="24" t="str" cm="1">
        <f t="array" ref="AP29">IF(AP$10&gt;TCS_Year,"",SUM(IFERROR(AP37:AP89/AO37:AO89,0)*AN219:AN271)/AN273-1)</f>
        <v/>
      </c>
      <c r="AQ29" s="24" t="str" cm="1">
        <f t="array" ref="AQ29">IF(AQ$10&gt;TCS_Year,"",SUM(IFERROR(AQ37:AQ89/AP37:AP89,0)*AO219:AO271)/AO273-1)</f>
        <v/>
      </c>
      <c r="AR29" s="24" t="str" cm="1">
        <f t="array" ref="AR29">IF(AR$10&gt;TCS_Year,"",SUM(IFERROR(AR37:AR89/AQ37:AQ89,0)*AP219:AP271)/AP273-1)</f>
        <v/>
      </c>
      <c r="AS29" s="24" t="str" cm="1">
        <f t="array" ref="AS29">IF(AS$10&gt;TCS_Year,"",SUM(IFERROR(AS37:AS89/AR37:AR89,0)*AQ219:AQ271)/AQ273-1)</f>
        <v/>
      </c>
      <c r="AT29" s="24" t="str" cm="1">
        <f t="array" ref="AT29">IF(AT$10&gt;TCS_Year,"",SUM(IFERROR(AT37:AT89/AS37:AS89,0)*AR219:AR271)/AR273-1)</f>
        <v/>
      </c>
      <c r="AU29" s="24" t="str" cm="1">
        <f t="array" ref="AU29">IF(AU$10&gt;TCS_Year,"",SUM(IFERROR(AU37:AU89/AT37:AT89,0)*AS219:AS271)/AS273-1)</f>
        <v/>
      </c>
      <c r="AV29" s="24" t="str" cm="1">
        <f t="array" ref="AV29">IF(AV$10&gt;TCS_Year,"",SUM(IFERROR(AV37:AV89/AU37:AU89,0)*AT219:AT271)/AT273-1)</f>
        <v/>
      </c>
      <c r="AW29" s="24" t="str" cm="1">
        <f t="array" ref="AW29">IF(AW$10&gt;TCS_Year,"",SUM(IFERROR(AW37:AW89/AV37:AV89,0)*AU219:AU271)/AU273-1)</f>
        <v/>
      </c>
      <c r="AX29" s="24" t="str" cm="1">
        <f t="array" ref="AX29">IF(AX$10&gt;TCS_Year,"",SUM(IFERROR(AX37:AX89/AW37:AW89,0)*AV219:AV271)/AV273-1)</f>
        <v/>
      </c>
      <c r="AY29" s="24" t="str" cm="1">
        <f t="array" ref="AY29">IF(AY$10&gt;TCS_Year,"",SUM(IFERROR(AY37:AY89/AX37:AX89,0)*AW219:AW271)/AW273-1)</f>
        <v/>
      </c>
      <c r="AZ29" s="24" t="str" cm="1">
        <f t="array" ref="AZ29">IF(AZ$10&gt;TCS_Year,"",SUM(IFERROR(AZ37:AZ89/AY37:AY89,0)*AX219:AX271)/AX273-1)</f>
        <v/>
      </c>
      <c r="BA29" s="24" t="str" cm="1">
        <f t="array" ref="BA29">IF(BA$10&gt;TCS_Year,"",SUM(IFERROR(BA37:BA89/AZ37:AZ89,0)*AY219:AY271)/AY273-1)</f>
        <v/>
      </c>
      <c r="BB29" s="24" t="str" cm="1">
        <f t="array" ref="BB29">IF(BB$10&gt;TCS_Year,"",SUM(IFERROR(BB37:BB89/BA37:BA89,0)*AZ219:AZ271)/AZ273-1)</f>
        <v/>
      </c>
      <c r="BC29" s="24" t="str" cm="1">
        <f t="array" ref="BC29">IF(BC$10&gt;TCS_Year,"",SUM(IFERROR(BC37:BC89/BB37:BB89,0)*BA219:BA271)/BA273-1)</f>
        <v/>
      </c>
      <c r="BD29" s="24" t="str" cm="1">
        <f t="array" ref="BD29">IF(BD$10&gt;TCS_Year,"",SUM(IFERROR(BD37:BD89/BC37:BC89,0)*BB219:BB271)/BB273-1)</f>
        <v/>
      </c>
      <c r="BE29" s="24" t="str" cm="1">
        <f t="array" ref="BE29">IF(BE$10&gt;TCS_Year,"",SUM(IFERROR(BE37:BE89/BD37:BD89,0)*BC219:BC271)/BC273-1)</f>
        <v/>
      </c>
      <c r="BF29" s="24" t="str" cm="1">
        <f t="array" ref="BF29">IF(BF$10&gt;TCS_Year,"",SUM(IFERROR(BF37:BF89/BE37:BE89,0)*BD219:BD271)/BD273-1)</f>
        <v/>
      </c>
      <c r="BG29" s="24" t="str" cm="1">
        <f t="array" ref="BG29">IF(BG$10&gt;TCS_Year,"",SUM(IFERROR(BG37:BG89/BF37:BF89,0)*BE219:BE271)/BE273-1)</f>
        <v/>
      </c>
    </row>
    <row r="30" spans="1:60" outlineLevel="1">
      <c r="C30" s="63" t="s">
        <v>191</v>
      </c>
      <c r="D30" s="12" t="s">
        <v>89</v>
      </c>
      <c r="E30" s="49"/>
      <c r="F30" s="49"/>
      <c r="G30" s="49"/>
      <c r="H30" s="49"/>
      <c r="I30" s="49"/>
      <c r="J30" s="198"/>
      <c r="K30" s="199"/>
      <c r="L30" s="24" cm="1">
        <f t="array" ref="L30">IF(L$10&gt;TCS_Year,"",SUM(IFERROR(L37:L89/K37:K89,0)*J219:J271*(Export_Pricing_Decision&lt;&gt;"Yes"))/SUM(J219:J271*(Export_Pricing_Decision&lt;&gt;"Yes"))-1)</f>
        <v>1.9003735977815905E-2</v>
      </c>
      <c r="M30" s="24" cm="1">
        <f t="array" ref="M30">IF(M$10&gt;TCS_Year,"",SUM(IFERROR(M37:M89/L37:L89,0)*K219:K271*(Export_Pricing_Decision&lt;&gt;"Yes"))/SUM(K219:K271*(Export_Pricing_Decision&lt;&gt;"Yes"))-1)</f>
        <v>5.4148663046202028E-2</v>
      </c>
      <c r="N30" s="24" cm="1">
        <f t="array" ref="N30">IF(N$10&gt;TCS_Year,"",SUM(IFERROR(N37:N89/M37:M89,0)*L219:L271*(Export_Pricing_Decision&lt;&gt;"Yes"))/SUM(L219:L271*(Export_Pricing_Decision&lt;&gt;"Yes"))-1)</f>
        <v>2.1913065973547141E-2</v>
      </c>
      <c r="O30" s="24" cm="1">
        <f t="array" ref="O30">IF(O$10&gt;TCS_Year,"",SUM(IFERROR(O37:O89/N37:N89,0)*M219:M271*(Export_Pricing_Decision&lt;&gt;"Yes"))/SUM(M219:M271*(Export_Pricing_Decision&lt;&gt;"Yes"))-1)</f>
        <v>1.1155216682418923E-2</v>
      </c>
      <c r="P30" s="24" cm="1">
        <f t="array" ref="P30">IF(P$10&gt;TCS_Year,"",SUM(IFERROR(P37:P89/O37:O89,0)*N219:N271*(Export_Pricing_Decision&lt;&gt;"Yes"))/SUM(N219:N271*(Export_Pricing_Decision&lt;&gt;"Yes"))-1)</f>
        <v>5.0890202299482601E-2</v>
      </c>
      <c r="Q30" s="24" cm="1">
        <f t="array" ref="Q30">IF(Q$10&gt;TCS_Year,"",SUM(IFERROR(Q37:Q89/P37:P89,0)*O219:O271*(Export_Pricing_Decision&lt;&gt;"Yes"))/SUM(O219:O271*(Export_Pricing_Decision&lt;&gt;"Yes"))-1)</f>
        <v>7.0217917675544417E-2</v>
      </c>
      <c r="R30" s="24" cm="1">
        <f t="array" aca="1" ref="R30" ca="1">IF(R$10&gt;TCS_Year,"",SUM(IFERROR(R37:R89/Q37:Q89,0)*P219:P271*(Export_Pricing_Decision&lt;&gt;"Yes"))/SUM(P219:P271*(Export_Pricing_Decision&lt;&gt;"Yes"))-1)</f>
        <v>3.619909502262475E-2</v>
      </c>
      <c r="S30" s="24" t="str" cm="1">
        <f t="array" ref="S30">IF(S$10&gt;TCS_Year,"",SUM(IFERROR(S37:S89/R37:R89,0)*Q219:Q271*(Export_Pricing_Decision&lt;&gt;"Yes"))/SUM(Q219:Q271*(Export_Pricing_Decision&lt;&gt;"Yes"))-1)</f>
        <v/>
      </c>
      <c r="T30" s="24" t="str" cm="1">
        <f t="array" ref="T30">IF(T$10&gt;TCS_Year,"",SUM(IFERROR(T37:T89/S37:S89,0)*R219:R271*(Export_Pricing_Decision&lt;&gt;"Yes"))/SUM(R219:R271*(Export_Pricing_Decision&lt;&gt;"Yes"))-1)</f>
        <v/>
      </c>
      <c r="U30" s="24" t="str" cm="1">
        <f t="array" ref="U30">IF(U$10&gt;TCS_Year,"",SUM(IFERROR(U37:U89/T37:T89,0)*S219:S271*(Export_Pricing_Decision&lt;&gt;"Yes"))/SUM(S219:S271*(Export_Pricing_Decision&lt;&gt;"Yes"))-1)</f>
        <v/>
      </c>
      <c r="V30" s="24" t="str" cm="1">
        <f t="array" ref="V30">IF(V$10&gt;TCS_Year,"",SUM(IFERROR(V37:V89/U37:U89,0)*T219:T271*(Export_Pricing_Decision&lt;&gt;"Yes"))/SUM(T219:T271*(Export_Pricing_Decision&lt;&gt;"Yes"))-1)</f>
        <v/>
      </c>
      <c r="W30" s="24" t="str" cm="1">
        <f t="array" ref="W30">IF(W$10&gt;TCS_Year,"",SUM(IFERROR(W37:W89/V37:V89,0)*U219:U271*(Export_Pricing_Decision&lt;&gt;"Yes"))/SUM(U219:U271*(Export_Pricing_Decision&lt;&gt;"Yes"))-1)</f>
        <v/>
      </c>
      <c r="X30" s="24" t="str" cm="1">
        <f t="array" ref="X30">IF(X$10&gt;TCS_Year,"",SUM(IFERROR(X37:X89/W37:W89,0)*V219:V271*(Export_Pricing_Decision&lt;&gt;"Yes"))/SUM(V219:V271*(Export_Pricing_Decision&lt;&gt;"Yes"))-1)</f>
        <v/>
      </c>
      <c r="Y30" s="24" t="str" cm="1">
        <f t="array" ref="Y30">IF(Y$10&gt;TCS_Year,"",SUM(IFERROR(Y37:Y89/X37:X89,0)*W219:W271*(Export_Pricing_Decision&lt;&gt;"Yes"))/SUM(W219:W271*(Export_Pricing_Decision&lt;&gt;"Yes"))-1)</f>
        <v/>
      </c>
      <c r="Z30" s="24" t="str" cm="1">
        <f t="array" ref="Z30">IF(Z$10&gt;TCS_Year,"",SUM(IFERROR(Z37:Z89/Y37:Y89,0)*X219:X271*(Export_Pricing_Decision&lt;&gt;"Yes"))/SUM(X219:X271*(Export_Pricing_Decision&lt;&gt;"Yes"))-1)</f>
        <v/>
      </c>
      <c r="AA30" s="24" t="str" cm="1">
        <f t="array" ref="AA30">IF(AA$10&gt;TCS_Year,"",SUM(IFERROR(AA37:AA89/Z37:Z89,0)*Y219:Y271*(Export_Pricing_Decision&lt;&gt;"Yes"))/SUM(Y219:Y271*(Export_Pricing_Decision&lt;&gt;"Yes"))-1)</f>
        <v/>
      </c>
      <c r="AB30" s="24" t="str" cm="1">
        <f t="array" ref="AB30">IF(AB$10&gt;TCS_Year,"",SUM(IFERROR(AB37:AB89/AA37:AA89,0)*Z219:Z271*(Export_Pricing_Decision&lt;&gt;"Yes"))/SUM(Z219:Z271*(Export_Pricing_Decision&lt;&gt;"Yes"))-1)</f>
        <v/>
      </c>
      <c r="AC30" s="24" t="str" cm="1">
        <f t="array" ref="AC30">IF(AC$10&gt;TCS_Year,"",SUM(IFERROR(AC37:AC89/AB37:AB89,0)*AA219:AA271*(Export_Pricing_Decision&lt;&gt;"Yes"))/SUM(AA219:AA271*(Export_Pricing_Decision&lt;&gt;"Yes"))-1)</f>
        <v/>
      </c>
      <c r="AD30" s="24" t="str" cm="1">
        <f t="array" ref="AD30">IF(AD$10&gt;TCS_Year,"",SUM(IFERROR(AD37:AD89/AC37:AC89,0)*AB219:AB271*(Export_Pricing_Decision&lt;&gt;"Yes"))/SUM(AB219:AB271*(Export_Pricing_Decision&lt;&gt;"Yes"))-1)</f>
        <v/>
      </c>
      <c r="AE30" s="24" t="str" cm="1">
        <f t="array" ref="AE30">IF(AE$10&gt;TCS_Year,"",SUM(IFERROR(AE37:AE89/AD37:AD89,0)*AC219:AC271*(Export_Pricing_Decision&lt;&gt;"Yes"))/SUM(AC219:AC271*(Export_Pricing_Decision&lt;&gt;"Yes"))-1)</f>
        <v/>
      </c>
      <c r="AF30" s="24" t="str" cm="1">
        <f t="array" ref="AF30">IF(AF$10&gt;TCS_Year,"",SUM(IFERROR(AF37:AF89/AE37:AE89,0)*AD219:AD271*(Export_Pricing_Decision&lt;&gt;"Yes"))/SUM(AD219:AD271*(Export_Pricing_Decision&lt;&gt;"Yes"))-1)</f>
        <v/>
      </c>
      <c r="AG30" s="24" t="str" cm="1">
        <f t="array" ref="AG30">IF(AG$10&gt;TCS_Year,"",SUM(IFERROR(AG37:AG89/AF37:AF89,0)*AE219:AE271*(Export_Pricing_Decision&lt;&gt;"Yes"))/SUM(AE219:AE271*(Export_Pricing_Decision&lt;&gt;"Yes"))-1)</f>
        <v/>
      </c>
      <c r="AH30" s="24" t="str" cm="1">
        <f t="array" ref="AH30">IF(AH$10&gt;TCS_Year,"",SUM(IFERROR(AH37:AH89/AG37:AG89,0)*AF219:AF271*(Export_Pricing_Decision&lt;&gt;"Yes"))/SUM(AF219:AF271*(Export_Pricing_Decision&lt;&gt;"Yes"))-1)</f>
        <v/>
      </c>
      <c r="AI30" s="24" t="str" cm="1">
        <f t="array" ref="AI30">IF(AI$10&gt;TCS_Year,"",SUM(IFERROR(AI37:AI89/AH37:AH89,0)*AG219:AG271*(Export_Pricing_Decision&lt;&gt;"Yes"))/SUM(AG219:AG271*(Export_Pricing_Decision&lt;&gt;"Yes"))-1)</f>
        <v/>
      </c>
      <c r="AJ30" s="24" t="str" cm="1">
        <f t="array" ref="AJ30">IF(AJ$10&gt;TCS_Year,"",SUM(IFERROR(AJ37:AJ89/AI37:AI89,0)*AH219:AH271*(Export_Pricing_Decision&lt;&gt;"Yes"))/SUM(AH219:AH271*(Export_Pricing_Decision&lt;&gt;"Yes"))-1)</f>
        <v/>
      </c>
      <c r="AK30" s="24" t="str" cm="1">
        <f t="array" ref="AK30">IF(AK$10&gt;TCS_Year,"",SUM(IFERROR(AK37:AK89/AJ37:AJ89,0)*AI219:AI271*(Export_Pricing_Decision&lt;&gt;"Yes"))/SUM(AI219:AI271*(Export_Pricing_Decision&lt;&gt;"Yes"))-1)</f>
        <v/>
      </c>
      <c r="AL30" s="24" t="str" cm="1">
        <f t="array" ref="AL30">IF(AL$10&gt;TCS_Year,"",SUM(IFERROR(AL37:AL89/AK37:AK89,0)*AJ219:AJ271*(Export_Pricing_Decision&lt;&gt;"Yes"))/SUM(AJ219:AJ271*(Export_Pricing_Decision&lt;&gt;"Yes"))-1)</f>
        <v/>
      </c>
      <c r="AM30" s="24" t="str" cm="1">
        <f t="array" ref="AM30">IF(AM$10&gt;TCS_Year,"",SUM(IFERROR(AM37:AM89/AL37:AL89,0)*AK219:AK271*(Export_Pricing_Decision&lt;&gt;"Yes"))/SUM(AK219:AK271*(Export_Pricing_Decision&lt;&gt;"Yes"))-1)</f>
        <v/>
      </c>
      <c r="AN30" s="24" t="str" cm="1">
        <f t="array" ref="AN30">IF(AN$10&gt;TCS_Year,"",SUM(IFERROR(AN37:AN89/AM37:AM89,0)*AL219:AL271*(Export_Pricing_Decision&lt;&gt;"Yes"))/SUM(AL219:AL271*(Export_Pricing_Decision&lt;&gt;"Yes"))-1)</f>
        <v/>
      </c>
      <c r="AO30" s="24" t="str" cm="1">
        <f t="array" ref="AO30">IF(AO$10&gt;TCS_Year,"",SUM(IFERROR(AO37:AO89/AN37:AN89,0)*AM219:AM271*(Export_Pricing_Decision&lt;&gt;"Yes"))/SUM(AM219:AM271*(Export_Pricing_Decision&lt;&gt;"Yes"))-1)</f>
        <v/>
      </c>
      <c r="AP30" s="24" t="str" cm="1">
        <f t="array" ref="AP30">IF(AP$10&gt;TCS_Year,"",SUM(IFERROR(AP37:AP89/AO37:AO89,0)*AN219:AN271*(Export_Pricing_Decision&lt;&gt;"Yes"))/SUM(AN219:AN271*(Export_Pricing_Decision&lt;&gt;"Yes"))-1)</f>
        <v/>
      </c>
      <c r="AQ30" s="24" t="str" cm="1">
        <f t="array" ref="AQ30">IF(AQ$10&gt;TCS_Year,"",SUM(IFERROR(AQ37:AQ89/AP37:AP89,0)*AO219:AO271*(Export_Pricing_Decision&lt;&gt;"Yes"))/SUM(AO219:AO271*(Export_Pricing_Decision&lt;&gt;"Yes"))-1)</f>
        <v/>
      </c>
      <c r="AR30" s="24" t="str" cm="1">
        <f t="array" ref="AR30">IF(AR$10&gt;TCS_Year,"",SUM(IFERROR(AR37:AR89/AQ37:AQ89,0)*AP219:AP271*(Export_Pricing_Decision&lt;&gt;"Yes"))/SUM(AP219:AP271*(Export_Pricing_Decision&lt;&gt;"Yes"))-1)</f>
        <v/>
      </c>
      <c r="AS30" s="24" t="str" cm="1">
        <f t="array" ref="AS30">IF(AS$10&gt;TCS_Year,"",SUM(IFERROR(AS37:AS89/AR37:AR89,0)*AQ219:AQ271*(Export_Pricing_Decision&lt;&gt;"Yes"))/SUM(AQ219:AQ271*(Export_Pricing_Decision&lt;&gt;"Yes"))-1)</f>
        <v/>
      </c>
      <c r="AT30" s="24" t="str" cm="1">
        <f t="array" ref="AT30">IF(AT$10&gt;TCS_Year,"",SUM(IFERROR(AT37:AT89/AS37:AS89,0)*AR219:AR271*(Export_Pricing_Decision&lt;&gt;"Yes"))/SUM(AR219:AR271*(Export_Pricing_Decision&lt;&gt;"Yes"))-1)</f>
        <v/>
      </c>
      <c r="AU30" s="24" t="str" cm="1">
        <f t="array" ref="AU30">IF(AU$10&gt;TCS_Year,"",SUM(IFERROR(AU37:AU89/AT37:AT89,0)*AS219:AS271*(Export_Pricing_Decision&lt;&gt;"Yes"))/SUM(AS219:AS271*(Export_Pricing_Decision&lt;&gt;"Yes"))-1)</f>
        <v/>
      </c>
      <c r="AV30" s="24" t="str" cm="1">
        <f t="array" ref="AV30">IF(AV$10&gt;TCS_Year,"",SUM(IFERROR(AV37:AV89/AU37:AU89,0)*AT219:AT271*(Export_Pricing_Decision&lt;&gt;"Yes"))/SUM(AT219:AT271*(Export_Pricing_Decision&lt;&gt;"Yes"))-1)</f>
        <v/>
      </c>
      <c r="AW30" s="24" t="str" cm="1">
        <f t="array" ref="AW30">IF(AW$10&gt;TCS_Year,"",SUM(IFERROR(AW37:AW89/AV37:AV89,0)*AU219:AU271*(Export_Pricing_Decision&lt;&gt;"Yes"))/SUM(AU219:AU271*(Export_Pricing_Decision&lt;&gt;"Yes"))-1)</f>
        <v/>
      </c>
      <c r="AX30" s="24" t="str" cm="1">
        <f t="array" ref="AX30">IF(AX$10&gt;TCS_Year,"",SUM(IFERROR(AX37:AX89/AW37:AW89,0)*AV219:AV271*(Export_Pricing_Decision&lt;&gt;"Yes"))/SUM(AV219:AV271*(Export_Pricing_Decision&lt;&gt;"Yes"))-1)</f>
        <v/>
      </c>
      <c r="AY30" s="24" t="str" cm="1">
        <f t="array" ref="AY30">IF(AY$10&gt;TCS_Year,"",SUM(IFERROR(AY37:AY89/AX37:AX89,0)*AW219:AW271*(Export_Pricing_Decision&lt;&gt;"Yes"))/SUM(AW219:AW271*(Export_Pricing_Decision&lt;&gt;"Yes"))-1)</f>
        <v/>
      </c>
      <c r="AZ30" s="24" t="str" cm="1">
        <f t="array" ref="AZ30">IF(AZ$10&gt;TCS_Year,"",SUM(IFERROR(AZ37:AZ89/AY37:AY89,0)*AX219:AX271*(Export_Pricing_Decision&lt;&gt;"Yes"))/SUM(AX219:AX271*(Export_Pricing_Decision&lt;&gt;"Yes"))-1)</f>
        <v/>
      </c>
      <c r="BA30" s="24" t="str" cm="1">
        <f t="array" ref="BA30">IF(BA$10&gt;TCS_Year,"",SUM(IFERROR(BA37:BA89/AZ37:AZ89,0)*AY219:AY271*(Export_Pricing_Decision&lt;&gt;"Yes"))/SUM(AY219:AY271*(Export_Pricing_Decision&lt;&gt;"Yes"))-1)</f>
        <v/>
      </c>
      <c r="BB30" s="24" t="str" cm="1">
        <f t="array" ref="BB30">IF(BB$10&gt;TCS_Year,"",SUM(IFERROR(BB37:BB89/BA37:BA89,0)*AZ219:AZ271*(Export_Pricing_Decision&lt;&gt;"Yes"))/SUM(AZ219:AZ271*(Export_Pricing_Decision&lt;&gt;"Yes"))-1)</f>
        <v/>
      </c>
      <c r="BC30" s="24" t="str" cm="1">
        <f t="array" ref="BC30">IF(BC$10&gt;TCS_Year,"",SUM(IFERROR(BC37:BC89/BB37:BB89,0)*BA219:BA271*(Export_Pricing_Decision&lt;&gt;"Yes"))/SUM(BA219:BA271*(Export_Pricing_Decision&lt;&gt;"Yes"))-1)</f>
        <v/>
      </c>
      <c r="BD30" s="24" t="str" cm="1">
        <f t="array" ref="BD30">IF(BD$10&gt;TCS_Year,"",SUM(IFERROR(BD37:BD89/BC37:BC89,0)*BB219:BB271*(Export_Pricing_Decision&lt;&gt;"Yes"))/SUM(BB219:BB271*(Export_Pricing_Decision&lt;&gt;"Yes"))-1)</f>
        <v/>
      </c>
      <c r="BE30" s="24" t="str" cm="1">
        <f t="array" ref="BE30">IF(BE$10&gt;TCS_Year,"",SUM(IFERROR(BE37:BE89/BD37:BD89,0)*BC219:BC271*(Export_Pricing_Decision&lt;&gt;"Yes"))/SUM(BC219:BC271*(Export_Pricing_Decision&lt;&gt;"Yes"))-1)</f>
        <v/>
      </c>
      <c r="BF30" s="24" t="str" cm="1">
        <f t="array" ref="BF30">IF(BF$10&gt;TCS_Year,"",SUM(IFERROR(BF37:BF89/BE37:BE89,0)*BD219:BD271*(Export_Pricing_Decision&lt;&gt;"Yes"))/SUM(BD219:BD271*(Export_Pricing_Decision&lt;&gt;"Yes"))-1)</f>
        <v/>
      </c>
      <c r="BG30" s="24" t="str" cm="1">
        <f t="array" ref="BG30">IF(BG$10&gt;TCS_Year,"",SUM(IFERROR(BG37:BG89/BF37:BF89,0)*BE219:BE271*(Export_Pricing_Decision&lt;&gt;"Yes"))/SUM(BE219:BE271*(Export_Pricing_Decision&lt;&gt;"Yes"))-1)</f>
        <v/>
      </c>
    </row>
    <row r="31" spans="1:60" outlineLevel="1">
      <c r="C31" s="63"/>
      <c r="E31" s="49"/>
      <c r="F31" s="49"/>
      <c r="G31" s="49"/>
      <c r="H31" s="49"/>
      <c r="I31" s="49"/>
      <c r="J31"/>
      <c r="K31"/>
      <c r="L31"/>
      <c r="M31"/>
      <c r="N31"/>
      <c r="O31"/>
      <c r="P31" s="210"/>
      <c r="Q31"/>
      <c r="R31"/>
      <c r="S31"/>
      <c r="T31"/>
      <c r="U31"/>
      <c r="V31"/>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row>
    <row r="32" spans="1:60">
      <c r="A32" s="41"/>
      <c r="B32" s="41">
        <f ca="1">MAX($B$1:B31)+Subsection</f>
        <v>6.0399999999999991</v>
      </c>
      <c r="C32" s="41" t="s">
        <v>192</v>
      </c>
      <c r="D32" s="1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3:60">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row>
    <row r="34" spans="3:60" ht="25.5" outlineLevel="1">
      <c r="C34" s="234" t="s">
        <v>302</v>
      </c>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row>
    <row r="35" spans="3:60" outlineLevel="1">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row>
    <row r="36" spans="3:60" outlineLevel="1">
      <c r="C36" s="62" t="str">
        <f t="array" ref="C36:C89">Tariff_List</f>
        <v>Wharfage fees</v>
      </c>
      <c r="F36" s="178" t="str">
        <f t="array" ref="F36:F89">Tariff_Index</f>
        <v>Tariff index</v>
      </c>
      <c r="G36" s="49"/>
      <c r="I36" s="49"/>
      <c r="J36" s="221"/>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row>
    <row r="37" spans="3:60" outlineLevel="1">
      <c r="C37" s="63" t="str">
        <v>Containerised - Full - outward</v>
      </c>
      <c r="D37" s="219" t="str">
        <f t="array" ref="D37:D89">Tariff_Units</f>
        <v>$ per TEU</v>
      </c>
      <c r="F37" s="179">
        <v>1</v>
      </c>
      <c r="G37" s="49"/>
      <c r="I37" s="49"/>
      <c r="J37" s="120">
        <f t="array" ref="J37:BG89">Tariff_Values</f>
        <v>100.78</v>
      </c>
      <c r="K37" s="120">
        <v>98.260499999999993</v>
      </c>
      <c r="L37" s="120">
        <v>95.803987499999991</v>
      </c>
      <c r="M37" s="120">
        <v>93.408887812499998</v>
      </c>
      <c r="N37" s="120">
        <v>95.455533031879924</v>
      </c>
      <c r="O37" s="120">
        <v>96.519788545957496</v>
      </c>
      <c r="P37" s="120">
        <v>101.43173707246932</v>
      </c>
      <c r="Q37" s="120">
        <v>108.55406243591146</v>
      </c>
      <c r="R37" s="120">
        <f ca="1"/>
        <v>112.48362125712093</v>
      </c>
      <c r="S37" s="120">
        <v>0</v>
      </c>
      <c r="T37" s="120">
        <v>0</v>
      </c>
      <c r="U37" s="120">
        <v>0</v>
      </c>
      <c r="V37" s="120">
        <v>0</v>
      </c>
      <c r="W37" s="120">
        <v>0</v>
      </c>
      <c r="X37" s="120">
        <v>0</v>
      </c>
      <c r="Y37" s="120">
        <v>0</v>
      </c>
      <c r="Z37" s="120">
        <v>0</v>
      </c>
      <c r="AA37" s="120">
        <v>0</v>
      </c>
      <c r="AB37" s="120">
        <v>0</v>
      </c>
      <c r="AC37" s="120">
        <v>0</v>
      </c>
      <c r="AD37" s="120">
        <v>0</v>
      </c>
      <c r="AE37" s="120">
        <v>0</v>
      </c>
      <c r="AF37" s="120">
        <v>0</v>
      </c>
      <c r="AG37" s="120">
        <v>0</v>
      </c>
      <c r="AH37" s="120">
        <v>0</v>
      </c>
      <c r="AI37" s="120">
        <v>0</v>
      </c>
      <c r="AJ37" s="120">
        <v>0</v>
      </c>
      <c r="AK37" s="120">
        <v>0</v>
      </c>
      <c r="AL37" s="120">
        <v>0</v>
      </c>
      <c r="AM37" s="120">
        <v>0</v>
      </c>
      <c r="AN37" s="120">
        <v>0</v>
      </c>
      <c r="AO37" s="120">
        <v>0</v>
      </c>
      <c r="AP37" s="120">
        <v>0</v>
      </c>
      <c r="AQ37" s="120">
        <v>0</v>
      </c>
      <c r="AR37" s="120">
        <v>0</v>
      </c>
      <c r="AS37" s="120">
        <v>0</v>
      </c>
      <c r="AT37" s="120">
        <v>0</v>
      </c>
      <c r="AU37" s="120">
        <v>0</v>
      </c>
      <c r="AV37" s="120">
        <v>0</v>
      </c>
      <c r="AW37" s="120">
        <v>0</v>
      </c>
      <c r="AX37" s="120">
        <v>0</v>
      </c>
      <c r="AY37" s="120">
        <v>0</v>
      </c>
      <c r="AZ37" s="120">
        <v>0</v>
      </c>
      <c r="BA37" s="120">
        <v>0</v>
      </c>
      <c r="BB37" s="120">
        <v>0</v>
      </c>
      <c r="BC37" s="120">
        <v>0</v>
      </c>
      <c r="BD37" s="120">
        <v>0</v>
      </c>
      <c r="BE37" s="120">
        <v>0</v>
      </c>
      <c r="BF37" s="120">
        <v>0</v>
      </c>
      <c r="BG37" s="120">
        <v>0</v>
      </c>
      <c r="BH37" s="120"/>
    </row>
    <row r="38" spans="3:60" outlineLevel="1">
      <c r="C38" s="63" t="str">
        <v>Containerised - Full - inward</v>
      </c>
      <c r="D38" s="216" t="str">
        <v>$ per TEU</v>
      </c>
      <c r="F38" s="180">
        <v>2</v>
      </c>
      <c r="G38" s="49"/>
      <c r="I38" s="49"/>
      <c r="J38" s="120">
        <v>105.04</v>
      </c>
      <c r="K38" s="120">
        <v>107.2728280961183</v>
      </c>
      <c r="L38" s="120">
        <v>109.31149722735675</v>
      </c>
      <c r="M38" s="120">
        <v>120.52</v>
      </c>
      <c r="N38" s="120">
        <v>123.16066608238388</v>
      </c>
      <c r="O38" s="120">
        <v>124.53381244522349</v>
      </c>
      <c r="P38" s="120">
        <v>130.8714110429448</v>
      </c>
      <c r="Q38" s="120">
        <v>140.06092900964066</v>
      </c>
      <c r="R38" s="120">
        <f ca="1"/>
        <v>145.1310078878177</v>
      </c>
      <c r="S38" s="120">
        <v>0</v>
      </c>
      <c r="T38" s="120">
        <v>0</v>
      </c>
      <c r="U38" s="120">
        <v>0</v>
      </c>
      <c r="V38" s="120">
        <v>0</v>
      </c>
      <c r="W38" s="120">
        <v>0</v>
      </c>
      <c r="X38" s="120">
        <v>0</v>
      </c>
      <c r="Y38" s="120">
        <v>0</v>
      </c>
      <c r="Z38" s="120">
        <v>0</v>
      </c>
      <c r="AA38" s="120">
        <v>0</v>
      </c>
      <c r="AB38" s="120">
        <v>0</v>
      </c>
      <c r="AC38" s="120">
        <v>0</v>
      </c>
      <c r="AD38" s="120">
        <v>0</v>
      </c>
      <c r="AE38" s="120">
        <v>0</v>
      </c>
      <c r="AF38" s="120">
        <v>0</v>
      </c>
      <c r="AG38" s="120">
        <v>0</v>
      </c>
      <c r="AH38" s="120">
        <v>0</v>
      </c>
      <c r="AI38" s="120">
        <v>0</v>
      </c>
      <c r="AJ38" s="120">
        <v>0</v>
      </c>
      <c r="AK38" s="120">
        <v>0</v>
      </c>
      <c r="AL38" s="120">
        <v>0</v>
      </c>
      <c r="AM38" s="120">
        <v>0</v>
      </c>
      <c r="AN38" s="120">
        <v>0</v>
      </c>
      <c r="AO38" s="120">
        <v>0</v>
      </c>
      <c r="AP38" s="120">
        <v>0</v>
      </c>
      <c r="AQ38" s="120">
        <v>0</v>
      </c>
      <c r="AR38" s="120">
        <v>0</v>
      </c>
      <c r="AS38" s="120">
        <v>0</v>
      </c>
      <c r="AT38" s="120">
        <v>0</v>
      </c>
      <c r="AU38" s="120">
        <v>0</v>
      </c>
      <c r="AV38" s="120">
        <v>0</v>
      </c>
      <c r="AW38" s="120">
        <v>0</v>
      </c>
      <c r="AX38" s="120">
        <v>0</v>
      </c>
      <c r="AY38" s="120">
        <v>0</v>
      </c>
      <c r="AZ38" s="120">
        <v>0</v>
      </c>
      <c r="BA38" s="120">
        <v>0</v>
      </c>
      <c r="BB38" s="120">
        <v>0</v>
      </c>
      <c r="BC38" s="120">
        <v>0</v>
      </c>
      <c r="BD38" s="120">
        <v>0</v>
      </c>
      <c r="BE38" s="120">
        <v>0</v>
      </c>
      <c r="BF38" s="120">
        <v>0</v>
      </c>
      <c r="BG38" s="120">
        <v>0</v>
      </c>
      <c r="BH38" s="120"/>
    </row>
    <row r="39" spans="3:60" outlineLevel="1">
      <c r="C39" s="63" t="str">
        <v>Containerised - Full Bass Strait</v>
      </c>
      <c r="D39" s="216" t="str">
        <v>$ per TEU</v>
      </c>
      <c r="F39" s="180">
        <v>3</v>
      </c>
      <c r="G39" s="49"/>
      <c r="I39" s="49"/>
      <c r="J39" s="120">
        <v>70.14</v>
      </c>
      <c r="K39" s="120">
        <v>71.630961182994454</v>
      </c>
      <c r="L39" s="120">
        <v>72.992273567467649</v>
      </c>
      <c r="M39" s="120">
        <v>73.964639556377065</v>
      </c>
      <c r="N39" s="120">
        <v>75.585249537892764</v>
      </c>
      <c r="O39" s="120">
        <v>76.427966728280936</v>
      </c>
      <c r="P39" s="120">
        <v>80.317430683918644</v>
      </c>
      <c r="Q39" s="120">
        <v>85.957153419593311</v>
      </c>
      <c r="R39" s="120">
        <f ca="1"/>
        <v>89.068724584103478</v>
      </c>
      <c r="S39" s="120">
        <v>0</v>
      </c>
      <c r="T39" s="120">
        <v>0</v>
      </c>
      <c r="U39" s="120">
        <v>0</v>
      </c>
      <c r="V39" s="120">
        <v>0</v>
      </c>
      <c r="W39" s="120">
        <v>0</v>
      </c>
      <c r="X39" s="120">
        <v>0</v>
      </c>
      <c r="Y39" s="120">
        <v>0</v>
      </c>
      <c r="Z39" s="120">
        <v>0</v>
      </c>
      <c r="AA39" s="120">
        <v>0</v>
      </c>
      <c r="AB39" s="120">
        <v>0</v>
      </c>
      <c r="AC39" s="120">
        <v>0</v>
      </c>
      <c r="AD39" s="120">
        <v>0</v>
      </c>
      <c r="AE39" s="120">
        <v>0</v>
      </c>
      <c r="AF39" s="120">
        <v>0</v>
      </c>
      <c r="AG39" s="120">
        <v>0</v>
      </c>
      <c r="AH39" s="120">
        <v>0</v>
      </c>
      <c r="AI39" s="120">
        <v>0</v>
      </c>
      <c r="AJ39" s="120">
        <v>0</v>
      </c>
      <c r="AK39" s="120">
        <v>0</v>
      </c>
      <c r="AL39" s="120">
        <v>0</v>
      </c>
      <c r="AM39" s="120">
        <v>0</v>
      </c>
      <c r="AN39" s="120">
        <v>0</v>
      </c>
      <c r="AO39" s="120">
        <v>0</v>
      </c>
      <c r="AP39" s="120">
        <v>0</v>
      </c>
      <c r="AQ39" s="120">
        <v>0</v>
      </c>
      <c r="AR39" s="120">
        <v>0</v>
      </c>
      <c r="AS39" s="120">
        <v>0</v>
      </c>
      <c r="AT39" s="120">
        <v>0</v>
      </c>
      <c r="AU39" s="120">
        <v>0</v>
      </c>
      <c r="AV39" s="120">
        <v>0</v>
      </c>
      <c r="AW39" s="120">
        <v>0</v>
      </c>
      <c r="AX39" s="120">
        <v>0</v>
      </c>
      <c r="AY39" s="120">
        <v>0</v>
      </c>
      <c r="AZ39" s="120">
        <v>0</v>
      </c>
      <c r="BA39" s="120">
        <v>0</v>
      </c>
      <c r="BB39" s="120">
        <v>0</v>
      </c>
      <c r="BC39" s="120">
        <v>0</v>
      </c>
      <c r="BD39" s="120">
        <v>0</v>
      </c>
      <c r="BE39" s="120">
        <v>0</v>
      </c>
      <c r="BF39" s="120">
        <v>0</v>
      </c>
      <c r="BG39" s="120">
        <v>0</v>
      </c>
      <c r="BH39" s="120"/>
    </row>
    <row r="40" spans="3:60" outlineLevel="1">
      <c r="C40" s="63" t="str">
        <v>Containerised - Empty (including nested units)</v>
      </c>
      <c r="D40" s="216" t="str">
        <v>$ per TEU</v>
      </c>
      <c r="F40" s="180">
        <v>4</v>
      </c>
      <c r="G40" s="49"/>
      <c r="I40" s="49"/>
      <c r="J40" s="120">
        <v>16.760000000000002</v>
      </c>
      <c r="K40" s="120">
        <v>17.116266173752312</v>
      </c>
      <c r="L40" s="120">
        <v>17.441552680221811</v>
      </c>
      <c r="M40" s="120">
        <v>17.673900184842879</v>
      </c>
      <c r="N40" s="120">
        <v>18.061146025877999</v>
      </c>
      <c r="O40" s="120">
        <v>18.262513863216263</v>
      </c>
      <c r="P40" s="120">
        <v>19.191903881700551</v>
      </c>
      <c r="Q40" s="120">
        <v>20.539519408502766</v>
      </c>
      <c r="R40" s="120">
        <f ca="1"/>
        <v>21.283031423290197</v>
      </c>
      <c r="S40" s="120">
        <v>0</v>
      </c>
      <c r="T40" s="120">
        <v>0</v>
      </c>
      <c r="U40" s="120">
        <v>0</v>
      </c>
      <c r="V40" s="120">
        <v>0</v>
      </c>
      <c r="W40" s="120">
        <v>0</v>
      </c>
      <c r="X40" s="120">
        <v>0</v>
      </c>
      <c r="Y40" s="120">
        <v>0</v>
      </c>
      <c r="Z40" s="120">
        <v>0</v>
      </c>
      <c r="AA40" s="120">
        <v>0</v>
      </c>
      <c r="AB40" s="120">
        <v>0</v>
      </c>
      <c r="AC40" s="120">
        <v>0</v>
      </c>
      <c r="AD40" s="120">
        <v>0</v>
      </c>
      <c r="AE40" s="120">
        <v>0</v>
      </c>
      <c r="AF40" s="120">
        <v>0</v>
      </c>
      <c r="AG40" s="120">
        <v>0</v>
      </c>
      <c r="AH40" s="120">
        <v>0</v>
      </c>
      <c r="AI40" s="120">
        <v>0</v>
      </c>
      <c r="AJ40" s="120">
        <v>0</v>
      </c>
      <c r="AK40" s="120">
        <v>0</v>
      </c>
      <c r="AL40" s="120">
        <v>0</v>
      </c>
      <c r="AM40" s="120">
        <v>0</v>
      </c>
      <c r="AN40" s="120">
        <v>0</v>
      </c>
      <c r="AO40" s="120">
        <v>0</v>
      </c>
      <c r="AP40" s="120">
        <v>0</v>
      </c>
      <c r="AQ40" s="120">
        <v>0</v>
      </c>
      <c r="AR40" s="120">
        <v>0</v>
      </c>
      <c r="AS40" s="120">
        <v>0</v>
      </c>
      <c r="AT40" s="120">
        <v>0</v>
      </c>
      <c r="AU40" s="120">
        <v>0</v>
      </c>
      <c r="AV40" s="120">
        <v>0</v>
      </c>
      <c r="AW40" s="120">
        <v>0</v>
      </c>
      <c r="AX40" s="120">
        <v>0</v>
      </c>
      <c r="AY40" s="120">
        <v>0</v>
      </c>
      <c r="AZ40" s="120">
        <v>0</v>
      </c>
      <c r="BA40" s="120">
        <v>0</v>
      </c>
      <c r="BB40" s="120">
        <v>0</v>
      </c>
      <c r="BC40" s="120">
        <v>0</v>
      </c>
      <c r="BD40" s="120">
        <v>0</v>
      </c>
      <c r="BE40" s="120">
        <v>0</v>
      </c>
      <c r="BF40" s="120">
        <v>0</v>
      </c>
      <c r="BG40" s="120">
        <v>0</v>
      </c>
      <c r="BH40" s="120"/>
    </row>
    <row r="41" spans="3:60" outlineLevel="1">
      <c r="C41" s="63" t="str">
        <v>Containerised - Empty (return of materials)</v>
      </c>
      <c r="D41" s="216" t="str">
        <v>$ per TEU</v>
      </c>
      <c r="F41" s="180">
        <v>5</v>
      </c>
      <c r="G41" s="49"/>
      <c r="I41" s="49"/>
      <c r="J41" s="120">
        <v>33.5</v>
      </c>
      <c r="K41" s="120">
        <v>34.212107208872453</v>
      </c>
      <c r="L41" s="120">
        <v>34.862292051756008</v>
      </c>
      <c r="M41" s="120">
        <v>35.326709796672816</v>
      </c>
      <c r="N41" s="120">
        <v>36.100739371534182</v>
      </c>
      <c r="O41" s="120">
        <v>36.503234750462099</v>
      </c>
      <c r="P41" s="120">
        <v>38.360905730129382</v>
      </c>
      <c r="Q41" s="120">
        <v>41.054528650646937</v>
      </c>
      <c r="R41" s="120">
        <f ca="1"/>
        <v>42.540665434380763</v>
      </c>
      <c r="S41" s="120">
        <v>0</v>
      </c>
      <c r="T41" s="120">
        <v>0</v>
      </c>
      <c r="U41" s="120">
        <v>0</v>
      </c>
      <c r="V41" s="120">
        <v>0</v>
      </c>
      <c r="W41" s="120">
        <v>0</v>
      </c>
      <c r="X41" s="120">
        <v>0</v>
      </c>
      <c r="Y41" s="120">
        <v>0</v>
      </c>
      <c r="Z41" s="120">
        <v>0</v>
      </c>
      <c r="AA41" s="120">
        <v>0</v>
      </c>
      <c r="AB41" s="120">
        <v>0</v>
      </c>
      <c r="AC41" s="120">
        <v>0</v>
      </c>
      <c r="AD41" s="120">
        <v>0</v>
      </c>
      <c r="AE41" s="120">
        <v>0</v>
      </c>
      <c r="AF41" s="120">
        <v>0</v>
      </c>
      <c r="AG41" s="120">
        <v>0</v>
      </c>
      <c r="AH41" s="120">
        <v>0</v>
      </c>
      <c r="AI41" s="120">
        <v>0</v>
      </c>
      <c r="AJ41" s="120">
        <v>0</v>
      </c>
      <c r="AK41" s="120">
        <v>0</v>
      </c>
      <c r="AL41" s="120">
        <v>0</v>
      </c>
      <c r="AM41" s="120">
        <v>0</v>
      </c>
      <c r="AN41" s="120">
        <v>0</v>
      </c>
      <c r="AO41" s="120">
        <v>0</v>
      </c>
      <c r="AP41" s="120">
        <v>0</v>
      </c>
      <c r="AQ41" s="120">
        <v>0</v>
      </c>
      <c r="AR41" s="120">
        <v>0</v>
      </c>
      <c r="AS41" s="120">
        <v>0</v>
      </c>
      <c r="AT41" s="120">
        <v>0</v>
      </c>
      <c r="AU41" s="120">
        <v>0</v>
      </c>
      <c r="AV41" s="120">
        <v>0</v>
      </c>
      <c r="AW41" s="120">
        <v>0</v>
      </c>
      <c r="AX41" s="120">
        <v>0</v>
      </c>
      <c r="AY41" s="120">
        <v>0</v>
      </c>
      <c r="AZ41" s="120">
        <v>0</v>
      </c>
      <c r="BA41" s="120">
        <v>0</v>
      </c>
      <c r="BB41" s="120">
        <v>0</v>
      </c>
      <c r="BC41" s="120">
        <v>0</v>
      </c>
      <c r="BD41" s="120">
        <v>0</v>
      </c>
      <c r="BE41" s="120">
        <v>0</v>
      </c>
      <c r="BF41" s="120">
        <v>0</v>
      </c>
      <c r="BG41" s="120">
        <v>0</v>
      </c>
      <c r="BH41" s="120"/>
    </row>
    <row r="42" spans="3:60" outlineLevel="1">
      <c r="C42" s="63" t="str">
        <v>Non-containerised/general</v>
      </c>
      <c r="D42" s="216" t="str">
        <v>$ per tonne or m3</v>
      </c>
      <c r="F42" s="180">
        <v>6</v>
      </c>
      <c r="G42" s="49"/>
      <c r="I42" s="49"/>
      <c r="J42" s="120">
        <v>2.71</v>
      </c>
      <c r="K42" s="120">
        <v>2.7676062846580405</v>
      </c>
      <c r="L42" s="120">
        <v>2.8202033271719036</v>
      </c>
      <c r="M42" s="120">
        <v>2.857772643253234</v>
      </c>
      <c r="N42" s="120">
        <v>2.9203881700554519</v>
      </c>
      <c r="O42" s="120">
        <v>2.9529482439926054</v>
      </c>
      <c r="P42" s="120">
        <v>3.1032255083179288</v>
      </c>
      <c r="Q42" s="120">
        <v>3.3211275415896471</v>
      </c>
      <c r="R42" s="120">
        <f ca="1"/>
        <v>3.441349353049906</v>
      </c>
      <c r="S42" s="120">
        <v>0</v>
      </c>
      <c r="T42" s="120">
        <v>0</v>
      </c>
      <c r="U42" s="120">
        <v>0</v>
      </c>
      <c r="V42" s="120">
        <v>0</v>
      </c>
      <c r="W42" s="120">
        <v>0</v>
      </c>
      <c r="X42" s="120">
        <v>0</v>
      </c>
      <c r="Y42" s="120">
        <v>0</v>
      </c>
      <c r="Z42" s="120">
        <v>0</v>
      </c>
      <c r="AA42" s="120">
        <v>0</v>
      </c>
      <c r="AB42" s="120">
        <v>0</v>
      </c>
      <c r="AC42" s="120">
        <v>0</v>
      </c>
      <c r="AD42" s="120">
        <v>0</v>
      </c>
      <c r="AE42" s="120">
        <v>0</v>
      </c>
      <c r="AF42" s="120">
        <v>0</v>
      </c>
      <c r="AG42" s="120">
        <v>0</v>
      </c>
      <c r="AH42" s="120">
        <v>0</v>
      </c>
      <c r="AI42" s="120">
        <v>0</v>
      </c>
      <c r="AJ42" s="120">
        <v>0</v>
      </c>
      <c r="AK42" s="120">
        <v>0</v>
      </c>
      <c r="AL42" s="120">
        <v>0</v>
      </c>
      <c r="AM42" s="120">
        <v>0</v>
      </c>
      <c r="AN42" s="120">
        <v>0</v>
      </c>
      <c r="AO42" s="120">
        <v>0</v>
      </c>
      <c r="AP42" s="120">
        <v>0</v>
      </c>
      <c r="AQ42" s="120">
        <v>0</v>
      </c>
      <c r="AR42" s="120">
        <v>0</v>
      </c>
      <c r="AS42" s="120">
        <v>0</v>
      </c>
      <c r="AT42" s="120">
        <v>0</v>
      </c>
      <c r="AU42" s="120">
        <v>0</v>
      </c>
      <c r="AV42" s="120">
        <v>0</v>
      </c>
      <c r="AW42" s="120">
        <v>0</v>
      </c>
      <c r="AX42" s="120">
        <v>0</v>
      </c>
      <c r="AY42" s="120">
        <v>0</v>
      </c>
      <c r="AZ42" s="120">
        <v>0</v>
      </c>
      <c r="BA42" s="120">
        <v>0</v>
      </c>
      <c r="BB42" s="120">
        <v>0</v>
      </c>
      <c r="BC42" s="120">
        <v>0</v>
      </c>
      <c r="BD42" s="120">
        <v>0</v>
      </c>
      <c r="BE42" s="120">
        <v>0</v>
      </c>
      <c r="BF42" s="120">
        <v>0</v>
      </c>
      <c r="BG42" s="120">
        <v>0</v>
      </c>
      <c r="BH42" s="120"/>
    </row>
    <row r="43" spans="3:60" outlineLevel="1">
      <c r="C43" s="63" t="str">
        <v>Accompanied passenger vehicles</v>
      </c>
      <c r="D43" s="216" t="str">
        <v>$ per tonne or m3</v>
      </c>
      <c r="F43" s="180">
        <v>7</v>
      </c>
      <c r="G43" s="49"/>
      <c r="I43" s="49"/>
      <c r="J43" s="120">
        <v>1.81</v>
      </c>
      <c r="K43" s="120">
        <v>1.8484750462107209</v>
      </c>
      <c r="L43" s="120">
        <v>1.883604436229205</v>
      </c>
      <c r="M43" s="120">
        <v>1.9086968576709791</v>
      </c>
      <c r="N43" s="120">
        <v>1.9505175600739366</v>
      </c>
      <c r="O43" s="120">
        <v>1.9722643253234746</v>
      </c>
      <c r="P43" s="120">
        <v>2.0726340110905728</v>
      </c>
      <c r="Q43" s="120">
        <v>2.2181700554528643</v>
      </c>
      <c r="R43" s="120">
        <f ca="1"/>
        <v>2.2984658040665429</v>
      </c>
      <c r="S43" s="120">
        <v>0</v>
      </c>
      <c r="T43" s="120">
        <v>0</v>
      </c>
      <c r="U43" s="120">
        <v>0</v>
      </c>
      <c r="V43" s="120">
        <v>0</v>
      </c>
      <c r="W43" s="120">
        <v>0</v>
      </c>
      <c r="X43" s="120">
        <v>0</v>
      </c>
      <c r="Y43" s="120">
        <v>0</v>
      </c>
      <c r="Z43" s="120">
        <v>0</v>
      </c>
      <c r="AA43" s="120">
        <v>0</v>
      </c>
      <c r="AB43" s="120">
        <v>0</v>
      </c>
      <c r="AC43" s="120">
        <v>0</v>
      </c>
      <c r="AD43" s="120">
        <v>0</v>
      </c>
      <c r="AE43" s="120">
        <v>0</v>
      </c>
      <c r="AF43" s="120">
        <v>0</v>
      </c>
      <c r="AG43" s="120">
        <v>0</v>
      </c>
      <c r="AH43" s="120">
        <v>0</v>
      </c>
      <c r="AI43" s="120">
        <v>0</v>
      </c>
      <c r="AJ43" s="120">
        <v>0</v>
      </c>
      <c r="AK43" s="120">
        <v>0</v>
      </c>
      <c r="AL43" s="120">
        <v>0</v>
      </c>
      <c r="AM43" s="120">
        <v>0</v>
      </c>
      <c r="AN43" s="120">
        <v>0</v>
      </c>
      <c r="AO43" s="120">
        <v>0</v>
      </c>
      <c r="AP43" s="120">
        <v>0</v>
      </c>
      <c r="AQ43" s="120">
        <v>0</v>
      </c>
      <c r="AR43" s="120">
        <v>0</v>
      </c>
      <c r="AS43" s="120">
        <v>0</v>
      </c>
      <c r="AT43" s="120">
        <v>0</v>
      </c>
      <c r="AU43" s="120">
        <v>0</v>
      </c>
      <c r="AV43" s="120">
        <v>0</v>
      </c>
      <c r="AW43" s="120">
        <v>0</v>
      </c>
      <c r="AX43" s="120">
        <v>0</v>
      </c>
      <c r="AY43" s="120">
        <v>0</v>
      </c>
      <c r="AZ43" s="120">
        <v>0</v>
      </c>
      <c r="BA43" s="120">
        <v>0</v>
      </c>
      <c r="BB43" s="120">
        <v>0</v>
      </c>
      <c r="BC43" s="120">
        <v>0</v>
      </c>
      <c r="BD43" s="120">
        <v>0</v>
      </c>
      <c r="BE43" s="120">
        <v>0</v>
      </c>
      <c r="BF43" s="120">
        <v>0</v>
      </c>
      <c r="BG43" s="120">
        <v>0</v>
      </c>
      <c r="BH43" s="120"/>
    </row>
    <row r="44" spans="3:60" outlineLevel="1">
      <c r="C44" s="63" t="str">
        <v>Motor vehicles</v>
      </c>
      <c r="D44" s="217" t="str">
        <v>$ per tonne or m3</v>
      </c>
      <c r="F44" s="180">
        <v>8</v>
      </c>
      <c r="G44" s="49"/>
      <c r="I44" s="49"/>
      <c r="J44" s="120">
        <v>3.06</v>
      </c>
      <c r="K44" s="120">
        <v>3.1250462107208872</v>
      </c>
      <c r="L44" s="120">
        <v>3.1844362292051756</v>
      </c>
      <c r="M44" s="120">
        <v>3.2268576709796664</v>
      </c>
      <c r="N44" s="120">
        <v>3.2975600739371522</v>
      </c>
      <c r="O44" s="120">
        <v>3.3343253234750452</v>
      </c>
      <c r="P44" s="120">
        <v>3.504011090573012</v>
      </c>
      <c r="Q44" s="120">
        <v>3.7500554528650629</v>
      </c>
      <c r="R44" s="120">
        <f ca="1"/>
        <v>3.8858040665434368</v>
      </c>
      <c r="S44" s="120">
        <v>0</v>
      </c>
      <c r="T44" s="120">
        <v>0</v>
      </c>
      <c r="U44" s="120">
        <v>0</v>
      </c>
      <c r="V44" s="120">
        <v>0</v>
      </c>
      <c r="W44" s="120">
        <v>0</v>
      </c>
      <c r="X44" s="120">
        <v>0</v>
      </c>
      <c r="Y44" s="120">
        <v>0</v>
      </c>
      <c r="Z44" s="120">
        <v>0</v>
      </c>
      <c r="AA44" s="120">
        <v>0</v>
      </c>
      <c r="AB44" s="120">
        <v>0</v>
      </c>
      <c r="AC44" s="120">
        <v>0</v>
      </c>
      <c r="AD44" s="120">
        <v>0</v>
      </c>
      <c r="AE44" s="120">
        <v>0</v>
      </c>
      <c r="AF44" s="120">
        <v>0</v>
      </c>
      <c r="AG44" s="120">
        <v>0</v>
      </c>
      <c r="AH44" s="120">
        <v>0</v>
      </c>
      <c r="AI44" s="120">
        <v>0</v>
      </c>
      <c r="AJ44" s="120">
        <v>0</v>
      </c>
      <c r="AK44" s="120">
        <v>0</v>
      </c>
      <c r="AL44" s="120">
        <v>0</v>
      </c>
      <c r="AM44" s="120">
        <v>0</v>
      </c>
      <c r="AN44" s="120">
        <v>0</v>
      </c>
      <c r="AO44" s="120">
        <v>0</v>
      </c>
      <c r="AP44" s="120">
        <v>0</v>
      </c>
      <c r="AQ44" s="120">
        <v>0</v>
      </c>
      <c r="AR44" s="120">
        <v>0</v>
      </c>
      <c r="AS44" s="120">
        <v>0</v>
      </c>
      <c r="AT44" s="120">
        <v>0</v>
      </c>
      <c r="AU44" s="120">
        <v>0</v>
      </c>
      <c r="AV44" s="120">
        <v>0</v>
      </c>
      <c r="AW44" s="120">
        <v>0</v>
      </c>
      <c r="AX44" s="120">
        <v>0</v>
      </c>
      <c r="AY44" s="120">
        <v>0</v>
      </c>
      <c r="AZ44" s="120">
        <v>0</v>
      </c>
      <c r="BA44" s="120">
        <v>0</v>
      </c>
      <c r="BB44" s="120">
        <v>0</v>
      </c>
      <c r="BC44" s="120">
        <v>0</v>
      </c>
      <c r="BD44" s="120">
        <v>0</v>
      </c>
      <c r="BE44" s="120">
        <v>0</v>
      </c>
      <c r="BF44" s="120">
        <v>0</v>
      </c>
      <c r="BG44" s="120">
        <v>0</v>
      </c>
      <c r="BH44" s="120"/>
    </row>
    <row r="45" spans="3:60" outlineLevel="1">
      <c r="C45" s="63" t="str">
        <v>Liquid bulk</v>
      </c>
      <c r="D45" s="217" t="str">
        <v>$ per tonne or m3</v>
      </c>
      <c r="F45" s="180">
        <v>9</v>
      </c>
      <c r="G45" s="49"/>
      <c r="I45" s="49"/>
      <c r="J45" s="120">
        <v>4.07</v>
      </c>
      <c r="K45" s="120">
        <v>4.1565157116451017</v>
      </c>
      <c r="L45" s="120">
        <v>4.2355083179297592</v>
      </c>
      <c r="M45" s="120">
        <v>4.2919316081330861</v>
      </c>
      <c r="N45" s="120">
        <v>4.3859704251386313</v>
      </c>
      <c r="O45" s="120">
        <v>4.4348706099815152</v>
      </c>
      <c r="P45" s="120">
        <v>4.6605637707948233</v>
      </c>
      <c r="Q45" s="120">
        <v>4.9878188539741197</v>
      </c>
      <c r="R45" s="120">
        <f ca="1"/>
        <v>5.1683733826247673</v>
      </c>
      <c r="S45" s="120">
        <v>0</v>
      </c>
      <c r="T45" s="120">
        <v>0</v>
      </c>
      <c r="U45" s="120">
        <v>0</v>
      </c>
      <c r="V45" s="120">
        <v>0</v>
      </c>
      <c r="W45" s="120">
        <v>0</v>
      </c>
      <c r="X45" s="120">
        <v>0</v>
      </c>
      <c r="Y45" s="120">
        <v>0</v>
      </c>
      <c r="Z45" s="120">
        <v>0</v>
      </c>
      <c r="AA45" s="120">
        <v>0</v>
      </c>
      <c r="AB45" s="120">
        <v>0</v>
      </c>
      <c r="AC45" s="120">
        <v>0</v>
      </c>
      <c r="AD45" s="120">
        <v>0</v>
      </c>
      <c r="AE45" s="120">
        <v>0</v>
      </c>
      <c r="AF45" s="120">
        <v>0</v>
      </c>
      <c r="AG45" s="120">
        <v>0</v>
      </c>
      <c r="AH45" s="120">
        <v>0</v>
      </c>
      <c r="AI45" s="120">
        <v>0</v>
      </c>
      <c r="AJ45" s="120">
        <v>0</v>
      </c>
      <c r="AK45" s="120">
        <v>0</v>
      </c>
      <c r="AL45" s="120">
        <v>0</v>
      </c>
      <c r="AM45" s="120">
        <v>0</v>
      </c>
      <c r="AN45" s="120">
        <v>0</v>
      </c>
      <c r="AO45" s="120">
        <v>0</v>
      </c>
      <c r="AP45" s="120">
        <v>0</v>
      </c>
      <c r="AQ45" s="120">
        <v>0</v>
      </c>
      <c r="AR45" s="120">
        <v>0</v>
      </c>
      <c r="AS45" s="120">
        <v>0</v>
      </c>
      <c r="AT45" s="120">
        <v>0</v>
      </c>
      <c r="AU45" s="120">
        <v>0</v>
      </c>
      <c r="AV45" s="120">
        <v>0</v>
      </c>
      <c r="AW45" s="120">
        <v>0</v>
      </c>
      <c r="AX45" s="120">
        <v>0</v>
      </c>
      <c r="AY45" s="120">
        <v>0</v>
      </c>
      <c r="AZ45" s="120">
        <v>0</v>
      </c>
      <c r="BA45" s="120">
        <v>0</v>
      </c>
      <c r="BB45" s="120">
        <v>0</v>
      </c>
      <c r="BC45" s="120">
        <v>0</v>
      </c>
      <c r="BD45" s="120">
        <v>0</v>
      </c>
      <c r="BE45" s="120">
        <v>0</v>
      </c>
      <c r="BF45" s="120">
        <v>0</v>
      </c>
      <c r="BG45" s="120">
        <v>0</v>
      </c>
      <c r="BH45" s="120"/>
    </row>
    <row r="46" spans="3:60" outlineLevel="1">
      <c r="C46" s="63" t="str">
        <v>Dry bulk - Outwards - overseas and coastal</v>
      </c>
      <c r="D46" s="216" t="str">
        <v>$ per tonne</v>
      </c>
      <c r="F46" s="180">
        <v>10</v>
      </c>
      <c r="G46" s="49"/>
      <c r="I46" s="49"/>
      <c r="J46" s="120">
        <v>2.35</v>
      </c>
      <c r="K46" s="120">
        <v>2.3999537892791127</v>
      </c>
      <c r="L46" s="120">
        <v>2.4455637707948243</v>
      </c>
      <c r="M46" s="120">
        <v>2.4781423290203319</v>
      </c>
      <c r="N46" s="120">
        <v>2.5324399260628461</v>
      </c>
      <c r="O46" s="120">
        <v>2.5606746765249531</v>
      </c>
      <c r="P46" s="120">
        <v>2.6909889094269865</v>
      </c>
      <c r="Q46" s="120">
        <v>2.8799445471349343</v>
      </c>
      <c r="R46" s="120">
        <f ca="1"/>
        <v>2.9841959334565611</v>
      </c>
      <c r="S46" s="120">
        <v>0</v>
      </c>
      <c r="T46" s="120">
        <v>0</v>
      </c>
      <c r="U46" s="120">
        <v>0</v>
      </c>
      <c r="V46" s="120">
        <v>0</v>
      </c>
      <c r="W46" s="120">
        <v>0</v>
      </c>
      <c r="X46" s="120">
        <v>0</v>
      </c>
      <c r="Y46" s="120">
        <v>0</v>
      </c>
      <c r="Z46" s="120">
        <v>0</v>
      </c>
      <c r="AA46" s="120">
        <v>0</v>
      </c>
      <c r="AB46" s="120">
        <v>0</v>
      </c>
      <c r="AC46" s="120">
        <v>0</v>
      </c>
      <c r="AD46" s="120">
        <v>0</v>
      </c>
      <c r="AE46" s="120">
        <v>0</v>
      </c>
      <c r="AF46" s="120">
        <v>0</v>
      </c>
      <c r="AG46" s="120">
        <v>0</v>
      </c>
      <c r="AH46" s="120">
        <v>0</v>
      </c>
      <c r="AI46" s="120">
        <v>0</v>
      </c>
      <c r="AJ46" s="120">
        <v>0</v>
      </c>
      <c r="AK46" s="120">
        <v>0</v>
      </c>
      <c r="AL46" s="120">
        <v>0</v>
      </c>
      <c r="AM46" s="120">
        <v>0</v>
      </c>
      <c r="AN46" s="120">
        <v>0</v>
      </c>
      <c r="AO46" s="120">
        <v>0</v>
      </c>
      <c r="AP46" s="120">
        <v>0</v>
      </c>
      <c r="AQ46" s="120">
        <v>0</v>
      </c>
      <c r="AR46" s="120">
        <v>0</v>
      </c>
      <c r="AS46" s="120">
        <v>0</v>
      </c>
      <c r="AT46" s="120">
        <v>0</v>
      </c>
      <c r="AU46" s="120">
        <v>0</v>
      </c>
      <c r="AV46" s="120">
        <v>0</v>
      </c>
      <c r="AW46" s="120">
        <v>0</v>
      </c>
      <c r="AX46" s="120">
        <v>0</v>
      </c>
      <c r="AY46" s="120">
        <v>0</v>
      </c>
      <c r="AZ46" s="120">
        <v>0</v>
      </c>
      <c r="BA46" s="120">
        <v>0</v>
      </c>
      <c r="BB46" s="120">
        <v>0</v>
      </c>
      <c r="BC46" s="120">
        <v>0</v>
      </c>
      <c r="BD46" s="120">
        <v>0</v>
      </c>
      <c r="BE46" s="120">
        <v>0</v>
      </c>
      <c r="BF46" s="120">
        <v>0</v>
      </c>
      <c r="BG46" s="120">
        <v>0</v>
      </c>
      <c r="BH46" s="120"/>
    </row>
    <row r="47" spans="3:60" outlineLevel="1">
      <c r="C47" s="63" t="str">
        <v>Dry bulk - Inwards - overseas and coastal</v>
      </c>
      <c r="D47" s="217" t="str">
        <v>$ per tonne</v>
      </c>
      <c r="F47" s="180">
        <v>11</v>
      </c>
      <c r="G47" s="49"/>
      <c r="I47" s="49"/>
      <c r="J47" s="120">
        <v>3.25</v>
      </c>
      <c r="K47" s="120">
        <v>3.3190850277264321</v>
      </c>
      <c r="L47" s="120">
        <v>3.3821626617375231</v>
      </c>
      <c r="M47" s="120">
        <v>3.4272181146025869</v>
      </c>
      <c r="N47" s="120">
        <v>3.5023105360443614</v>
      </c>
      <c r="O47" s="120">
        <v>3.541358595194084</v>
      </c>
      <c r="P47" s="120">
        <v>3.721580406654343</v>
      </c>
      <c r="Q47" s="120">
        <v>3.9829020332717175</v>
      </c>
      <c r="R47" s="120">
        <f ca="1"/>
        <v>4.1270794824399246</v>
      </c>
      <c r="S47" s="120">
        <v>0</v>
      </c>
      <c r="T47" s="120">
        <v>0</v>
      </c>
      <c r="U47" s="120">
        <v>0</v>
      </c>
      <c r="V47" s="120">
        <v>0</v>
      </c>
      <c r="W47" s="120">
        <v>0</v>
      </c>
      <c r="X47" s="120">
        <v>0</v>
      </c>
      <c r="Y47" s="120">
        <v>0</v>
      </c>
      <c r="Z47" s="120">
        <v>0</v>
      </c>
      <c r="AA47" s="120">
        <v>0</v>
      </c>
      <c r="AB47" s="120">
        <v>0</v>
      </c>
      <c r="AC47" s="120">
        <v>0</v>
      </c>
      <c r="AD47" s="120">
        <v>0</v>
      </c>
      <c r="AE47" s="120">
        <v>0</v>
      </c>
      <c r="AF47" s="120">
        <v>0</v>
      </c>
      <c r="AG47" s="120">
        <v>0</v>
      </c>
      <c r="AH47" s="120">
        <v>0</v>
      </c>
      <c r="AI47" s="120">
        <v>0</v>
      </c>
      <c r="AJ47" s="120">
        <v>0</v>
      </c>
      <c r="AK47" s="120">
        <v>0</v>
      </c>
      <c r="AL47" s="120">
        <v>0</v>
      </c>
      <c r="AM47" s="120">
        <v>0</v>
      </c>
      <c r="AN47" s="120">
        <v>0</v>
      </c>
      <c r="AO47" s="120">
        <v>0</v>
      </c>
      <c r="AP47" s="120">
        <v>0</v>
      </c>
      <c r="AQ47" s="120">
        <v>0</v>
      </c>
      <c r="AR47" s="120">
        <v>0</v>
      </c>
      <c r="AS47" s="120">
        <v>0</v>
      </c>
      <c r="AT47" s="120">
        <v>0</v>
      </c>
      <c r="AU47" s="120">
        <v>0</v>
      </c>
      <c r="AV47" s="120">
        <v>0</v>
      </c>
      <c r="AW47" s="120">
        <v>0</v>
      </c>
      <c r="AX47" s="120">
        <v>0</v>
      </c>
      <c r="AY47" s="120">
        <v>0</v>
      </c>
      <c r="AZ47" s="120">
        <v>0</v>
      </c>
      <c r="BA47" s="120">
        <v>0</v>
      </c>
      <c r="BB47" s="120">
        <v>0</v>
      </c>
      <c r="BC47" s="120">
        <v>0</v>
      </c>
      <c r="BD47" s="120">
        <v>0</v>
      </c>
      <c r="BE47" s="120">
        <v>0</v>
      </c>
      <c r="BF47" s="120">
        <v>0</v>
      </c>
      <c r="BG47" s="120">
        <v>0</v>
      </c>
      <c r="BH47" s="120"/>
    </row>
    <row r="48" spans="3:60" outlineLevel="1">
      <c r="C48" s="63" t="str">
        <v>Transhipment - Full - outward</v>
      </c>
      <c r="D48" s="217" t="str">
        <v>$ per TEU</v>
      </c>
      <c r="F48" s="180">
        <v>12</v>
      </c>
      <c r="G48" s="49"/>
      <c r="I48" s="49"/>
      <c r="J48" s="120">
        <v>40.9</v>
      </c>
      <c r="K48" s="120">
        <v>39.869999999999997</v>
      </c>
      <c r="L48" s="120">
        <v>38.880562499999996</v>
      </c>
      <c r="M48" s="120">
        <v>37.908548437499995</v>
      </c>
      <c r="N48" s="120">
        <v>38.739147658304113</v>
      </c>
      <c r="O48" s="120">
        <v>39.171059253122259</v>
      </c>
      <c r="P48" s="120">
        <v>41.164497383052144</v>
      </c>
      <c r="Q48" s="120">
        <v>44.054982671450475</v>
      </c>
      <c r="R48" s="120">
        <f ca="1"/>
        <v>45.649733175394388</v>
      </c>
      <c r="S48" s="120">
        <v>0</v>
      </c>
      <c r="T48" s="120">
        <v>0</v>
      </c>
      <c r="U48" s="120">
        <v>0</v>
      </c>
      <c r="V48" s="120">
        <v>0</v>
      </c>
      <c r="W48" s="120">
        <v>0</v>
      </c>
      <c r="X48" s="120">
        <v>0</v>
      </c>
      <c r="Y48" s="120">
        <v>0</v>
      </c>
      <c r="Z48" s="120">
        <v>0</v>
      </c>
      <c r="AA48" s="120">
        <v>0</v>
      </c>
      <c r="AB48" s="120">
        <v>0</v>
      </c>
      <c r="AC48" s="120">
        <v>0</v>
      </c>
      <c r="AD48" s="120">
        <v>0</v>
      </c>
      <c r="AE48" s="120">
        <v>0</v>
      </c>
      <c r="AF48" s="120">
        <v>0</v>
      </c>
      <c r="AG48" s="120">
        <v>0</v>
      </c>
      <c r="AH48" s="120">
        <v>0</v>
      </c>
      <c r="AI48" s="120">
        <v>0</v>
      </c>
      <c r="AJ48" s="120">
        <v>0</v>
      </c>
      <c r="AK48" s="120">
        <v>0</v>
      </c>
      <c r="AL48" s="120">
        <v>0</v>
      </c>
      <c r="AM48" s="120">
        <v>0</v>
      </c>
      <c r="AN48" s="120">
        <v>0</v>
      </c>
      <c r="AO48" s="120">
        <v>0</v>
      </c>
      <c r="AP48" s="120">
        <v>0</v>
      </c>
      <c r="AQ48" s="120">
        <v>0</v>
      </c>
      <c r="AR48" s="120">
        <v>0</v>
      </c>
      <c r="AS48" s="120">
        <v>0</v>
      </c>
      <c r="AT48" s="120">
        <v>0</v>
      </c>
      <c r="AU48" s="120">
        <v>0</v>
      </c>
      <c r="AV48" s="120">
        <v>0</v>
      </c>
      <c r="AW48" s="120">
        <v>0</v>
      </c>
      <c r="AX48" s="120">
        <v>0</v>
      </c>
      <c r="AY48" s="120">
        <v>0</v>
      </c>
      <c r="AZ48" s="120">
        <v>0</v>
      </c>
      <c r="BA48" s="120">
        <v>0</v>
      </c>
      <c r="BB48" s="120">
        <v>0</v>
      </c>
      <c r="BC48" s="120">
        <v>0</v>
      </c>
      <c r="BD48" s="120">
        <v>0</v>
      </c>
      <c r="BE48" s="120">
        <v>0</v>
      </c>
      <c r="BF48" s="120">
        <v>0</v>
      </c>
      <c r="BG48" s="120">
        <v>0</v>
      </c>
      <c r="BH48" s="120"/>
    </row>
    <row r="49" spans="3:60" outlineLevel="1">
      <c r="C49" s="63" t="str">
        <v>Transhipment - Full - inward</v>
      </c>
      <c r="D49" s="216" t="str">
        <v>$ per TEU</v>
      </c>
      <c r="F49" s="180">
        <v>13</v>
      </c>
      <c r="G49" s="49"/>
      <c r="I49" s="49"/>
      <c r="J49" s="120">
        <v>42.39</v>
      </c>
      <c r="K49" s="120">
        <v>43.291081330868757</v>
      </c>
      <c r="L49" s="120">
        <v>44.113807763401105</v>
      </c>
      <c r="M49" s="120">
        <v>44.701469500924205</v>
      </c>
      <c r="N49" s="120">
        <v>45.680905730129375</v>
      </c>
      <c r="O49" s="120">
        <v>46.190212569316067</v>
      </c>
      <c r="P49" s="120">
        <v>48.540859519408492</v>
      </c>
      <c r="Q49" s="120">
        <v>51.949297597042495</v>
      </c>
      <c r="R49" s="120">
        <f ca="1"/>
        <v>53.829815157116435</v>
      </c>
      <c r="S49" s="120">
        <v>0</v>
      </c>
      <c r="T49" s="120">
        <v>0</v>
      </c>
      <c r="U49" s="120">
        <v>0</v>
      </c>
      <c r="V49" s="120">
        <v>0</v>
      </c>
      <c r="W49" s="120">
        <v>0</v>
      </c>
      <c r="X49" s="120">
        <v>0</v>
      </c>
      <c r="Y49" s="120">
        <v>0</v>
      </c>
      <c r="Z49" s="120">
        <v>0</v>
      </c>
      <c r="AA49" s="120">
        <v>0</v>
      </c>
      <c r="AB49" s="120">
        <v>0</v>
      </c>
      <c r="AC49" s="120">
        <v>0</v>
      </c>
      <c r="AD49" s="120">
        <v>0</v>
      </c>
      <c r="AE49" s="120">
        <v>0</v>
      </c>
      <c r="AF49" s="120">
        <v>0</v>
      </c>
      <c r="AG49" s="120">
        <v>0</v>
      </c>
      <c r="AH49" s="120">
        <v>0</v>
      </c>
      <c r="AI49" s="120">
        <v>0</v>
      </c>
      <c r="AJ49" s="120">
        <v>0</v>
      </c>
      <c r="AK49" s="120">
        <v>0</v>
      </c>
      <c r="AL49" s="120">
        <v>0</v>
      </c>
      <c r="AM49" s="120">
        <v>0</v>
      </c>
      <c r="AN49" s="120">
        <v>0</v>
      </c>
      <c r="AO49" s="120">
        <v>0</v>
      </c>
      <c r="AP49" s="120">
        <v>0</v>
      </c>
      <c r="AQ49" s="120">
        <v>0</v>
      </c>
      <c r="AR49" s="120">
        <v>0</v>
      </c>
      <c r="AS49" s="120">
        <v>0</v>
      </c>
      <c r="AT49" s="120">
        <v>0</v>
      </c>
      <c r="AU49" s="120">
        <v>0</v>
      </c>
      <c r="AV49" s="120">
        <v>0</v>
      </c>
      <c r="AW49" s="120">
        <v>0</v>
      </c>
      <c r="AX49" s="120">
        <v>0</v>
      </c>
      <c r="AY49" s="120">
        <v>0</v>
      </c>
      <c r="AZ49" s="120">
        <v>0</v>
      </c>
      <c r="BA49" s="120">
        <v>0</v>
      </c>
      <c r="BB49" s="120">
        <v>0</v>
      </c>
      <c r="BC49" s="120">
        <v>0</v>
      </c>
      <c r="BD49" s="120">
        <v>0</v>
      </c>
      <c r="BE49" s="120">
        <v>0</v>
      </c>
      <c r="BF49" s="120">
        <v>0</v>
      </c>
      <c r="BG49" s="120">
        <v>0</v>
      </c>
      <c r="BH49" s="120"/>
    </row>
    <row r="50" spans="3:60" outlineLevel="1">
      <c r="C50" s="63" t="str">
        <v>Transhipment - Full Bass Strait</v>
      </c>
      <c r="D50" s="216" t="str">
        <v>$ per TEU</v>
      </c>
      <c r="F50" s="180">
        <v>14</v>
      </c>
      <c r="G50" s="49"/>
      <c r="I50" s="49"/>
      <c r="J50" s="120">
        <v>24.548999999999999</v>
      </c>
      <c r="K50" s="120">
        <v>25.070499999999996</v>
      </c>
      <c r="L50" s="120">
        <v>25.546499999999998</v>
      </c>
      <c r="M50" s="120">
        <v>25.885999999999996</v>
      </c>
      <c r="N50" s="120">
        <v>26.456499999999998</v>
      </c>
      <c r="O50" s="120">
        <v>26.750500000000002</v>
      </c>
      <c r="P50" s="120">
        <v>28.111100739371523</v>
      </c>
      <c r="Q50" s="120">
        <v>30.085003696857658</v>
      </c>
      <c r="R50" s="120">
        <f ca="1"/>
        <v>31.174053604436214</v>
      </c>
      <c r="S50" s="120">
        <v>0</v>
      </c>
      <c r="T50" s="120">
        <v>0</v>
      </c>
      <c r="U50" s="120">
        <v>0</v>
      </c>
      <c r="V50" s="120">
        <v>0</v>
      </c>
      <c r="W50" s="120">
        <v>0</v>
      </c>
      <c r="X50" s="120">
        <v>0</v>
      </c>
      <c r="Y50" s="120">
        <v>0</v>
      </c>
      <c r="Z50" s="120">
        <v>0</v>
      </c>
      <c r="AA50" s="120">
        <v>0</v>
      </c>
      <c r="AB50" s="120">
        <v>0</v>
      </c>
      <c r="AC50" s="120">
        <v>0</v>
      </c>
      <c r="AD50" s="120">
        <v>0</v>
      </c>
      <c r="AE50" s="120">
        <v>0</v>
      </c>
      <c r="AF50" s="120">
        <v>0</v>
      </c>
      <c r="AG50" s="120">
        <v>0</v>
      </c>
      <c r="AH50" s="120">
        <v>0</v>
      </c>
      <c r="AI50" s="120">
        <v>0</v>
      </c>
      <c r="AJ50" s="120">
        <v>0</v>
      </c>
      <c r="AK50" s="120">
        <v>0</v>
      </c>
      <c r="AL50" s="120">
        <v>0</v>
      </c>
      <c r="AM50" s="120">
        <v>0</v>
      </c>
      <c r="AN50" s="120">
        <v>0</v>
      </c>
      <c r="AO50" s="120">
        <v>0</v>
      </c>
      <c r="AP50" s="120">
        <v>0</v>
      </c>
      <c r="AQ50" s="120">
        <v>0</v>
      </c>
      <c r="AR50" s="120">
        <v>0</v>
      </c>
      <c r="AS50" s="120">
        <v>0</v>
      </c>
      <c r="AT50" s="120">
        <v>0</v>
      </c>
      <c r="AU50" s="120">
        <v>0</v>
      </c>
      <c r="AV50" s="120">
        <v>0</v>
      </c>
      <c r="AW50" s="120">
        <v>0</v>
      </c>
      <c r="AX50" s="120">
        <v>0</v>
      </c>
      <c r="AY50" s="120">
        <v>0</v>
      </c>
      <c r="AZ50" s="120">
        <v>0</v>
      </c>
      <c r="BA50" s="120">
        <v>0</v>
      </c>
      <c r="BB50" s="120">
        <v>0</v>
      </c>
      <c r="BC50" s="120">
        <v>0</v>
      </c>
      <c r="BD50" s="120">
        <v>0</v>
      </c>
      <c r="BE50" s="120">
        <v>0</v>
      </c>
      <c r="BF50" s="120">
        <v>0</v>
      </c>
      <c r="BG50" s="120">
        <v>0</v>
      </c>
      <c r="BH50" s="120"/>
    </row>
    <row r="51" spans="3:60" outlineLevel="1">
      <c r="C51" s="63" t="str">
        <v>Transhipment - Empty (including nested units)</v>
      </c>
      <c r="D51" s="216" t="str">
        <v>$ per TEU</v>
      </c>
      <c r="F51" s="180">
        <v>15</v>
      </c>
      <c r="G51" s="49"/>
      <c r="I51" s="49"/>
      <c r="J51" s="120">
        <v>5.8660000000000005</v>
      </c>
      <c r="K51" s="120">
        <v>5.992</v>
      </c>
      <c r="L51" s="120">
        <v>6.1040000000000001</v>
      </c>
      <c r="M51" s="120">
        <v>6.1844999999999999</v>
      </c>
      <c r="N51" s="120">
        <v>6.3209999999999988</v>
      </c>
      <c r="O51" s="120">
        <v>6.391</v>
      </c>
      <c r="P51" s="120">
        <v>6.7171663585951924</v>
      </c>
      <c r="Q51" s="120">
        <v>7.188831792975968</v>
      </c>
      <c r="R51" s="120">
        <f ca="1"/>
        <v>7.4490609981515687</v>
      </c>
      <c r="S51" s="120">
        <v>0</v>
      </c>
      <c r="T51" s="120">
        <v>0</v>
      </c>
      <c r="U51" s="120">
        <v>0</v>
      </c>
      <c r="V51" s="120">
        <v>0</v>
      </c>
      <c r="W51" s="120">
        <v>0</v>
      </c>
      <c r="X51" s="120">
        <v>0</v>
      </c>
      <c r="Y51" s="120">
        <v>0</v>
      </c>
      <c r="Z51" s="120">
        <v>0</v>
      </c>
      <c r="AA51" s="120">
        <v>0</v>
      </c>
      <c r="AB51" s="120">
        <v>0</v>
      </c>
      <c r="AC51" s="120">
        <v>0</v>
      </c>
      <c r="AD51" s="120">
        <v>0</v>
      </c>
      <c r="AE51" s="120">
        <v>0</v>
      </c>
      <c r="AF51" s="120">
        <v>0</v>
      </c>
      <c r="AG51" s="120">
        <v>0</v>
      </c>
      <c r="AH51" s="120">
        <v>0</v>
      </c>
      <c r="AI51" s="120">
        <v>0</v>
      </c>
      <c r="AJ51" s="120">
        <v>0</v>
      </c>
      <c r="AK51" s="120">
        <v>0</v>
      </c>
      <c r="AL51" s="120">
        <v>0</v>
      </c>
      <c r="AM51" s="120">
        <v>0</v>
      </c>
      <c r="AN51" s="120">
        <v>0</v>
      </c>
      <c r="AO51" s="120">
        <v>0</v>
      </c>
      <c r="AP51" s="120">
        <v>0</v>
      </c>
      <c r="AQ51" s="120">
        <v>0</v>
      </c>
      <c r="AR51" s="120">
        <v>0</v>
      </c>
      <c r="AS51" s="120">
        <v>0</v>
      </c>
      <c r="AT51" s="120">
        <v>0</v>
      </c>
      <c r="AU51" s="120">
        <v>0</v>
      </c>
      <c r="AV51" s="120">
        <v>0</v>
      </c>
      <c r="AW51" s="120">
        <v>0</v>
      </c>
      <c r="AX51" s="120">
        <v>0</v>
      </c>
      <c r="AY51" s="120">
        <v>0</v>
      </c>
      <c r="AZ51" s="120">
        <v>0</v>
      </c>
      <c r="BA51" s="120">
        <v>0</v>
      </c>
      <c r="BB51" s="120">
        <v>0</v>
      </c>
      <c r="BC51" s="120">
        <v>0</v>
      </c>
      <c r="BD51" s="120">
        <v>0</v>
      </c>
      <c r="BE51" s="120">
        <v>0</v>
      </c>
      <c r="BF51" s="120">
        <v>0</v>
      </c>
      <c r="BG51" s="120">
        <v>0</v>
      </c>
      <c r="BH51" s="120"/>
    </row>
    <row r="52" spans="3:60" outlineLevel="1">
      <c r="C52" s="63" t="str">
        <v>Transhipment - Empty (return of materials)</v>
      </c>
      <c r="D52" s="217" t="str">
        <v>$ per TEU</v>
      </c>
      <c r="F52" s="180">
        <v>16</v>
      </c>
      <c r="G52" s="49"/>
      <c r="I52" s="49"/>
      <c r="J52" s="120">
        <v>11.725</v>
      </c>
      <c r="K52" s="120">
        <v>11.974237523105359</v>
      </c>
      <c r="L52" s="120">
        <v>12.201802218114603</v>
      </c>
      <c r="M52" s="120">
        <v>12.364348428835484</v>
      </c>
      <c r="N52" s="120">
        <v>12.635258780036963</v>
      </c>
      <c r="O52" s="120">
        <v>12.776132162661733</v>
      </c>
      <c r="P52" s="120">
        <v>13.426317005545283</v>
      </c>
      <c r="Q52" s="120">
        <v>14.369085027726427</v>
      </c>
      <c r="R52" s="120">
        <f ca="1"/>
        <v>14.889232902033266</v>
      </c>
      <c r="S52" s="120">
        <v>0</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c r="AJ52" s="120">
        <v>0</v>
      </c>
      <c r="AK52" s="120">
        <v>0</v>
      </c>
      <c r="AL52" s="120">
        <v>0</v>
      </c>
      <c r="AM52" s="120">
        <v>0</v>
      </c>
      <c r="AN52" s="120">
        <v>0</v>
      </c>
      <c r="AO52" s="120">
        <v>0</v>
      </c>
      <c r="AP52" s="120">
        <v>0</v>
      </c>
      <c r="AQ52" s="120">
        <v>0</v>
      </c>
      <c r="AR52" s="120">
        <v>0</v>
      </c>
      <c r="AS52" s="120">
        <v>0</v>
      </c>
      <c r="AT52" s="120">
        <v>0</v>
      </c>
      <c r="AU52" s="120">
        <v>0</v>
      </c>
      <c r="AV52" s="120">
        <v>0</v>
      </c>
      <c r="AW52" s="120">
        <v>0</v>
      </c>
      <c r="AX52" s="120">
        <v>0</v>
      </c>
      <c r="AY52" s="120">
        <v>0</v>
      </c>
      <c r="AZ52" s="120">
        <v>0</v>
      </c>
      <c r="BA52" s="120">
        <v>0</v>
      </c>
      <c r="BB52" s="120">
        <v>0</v>
      </c>
      <c r="BC52" s="120">
        <v>0</v>
      </c>
      <c r="BD52" s="120">
        <v>0</v>
      </c>
      <c r="BE52" s="120">
        <v>0</v>
      </c>
      <c r="BF52" s="120">
        <v>0</v>
      </c>
      <c r="BG52" s="120">
        <v>0</v>
      </c>
      <c r="BH52" s="120"/>
    </row>
    <row r="53" spans="3:60" outlineLevel="1">
      <c r="C53" s="63" t="str">
        <v>Transhipment - Motor vehicles and break bulk</v>
      </c>
      <c r="D53" s="216" t="str">
        <v>$ per tonne or m3</v>
      </c>
      <c r="F53" s="180">
        <v>17</v>
      </c>
      <c r="G53" s="49"/>
      <c r="I53" s="49"/>
      <c r="J53" s="120">
        <v>1.071</v>
      </c>
      <c r="K53" s="120">
        <v>1.0954999999999999</v>
      </c>
      <c r="L53" s="120">
        <v>1.113</v>
      </c>
      <c r="M53" s="120">
        <v>1.1304999999999998</v>
      </c>
      <c r="N53" s="120">
        <v>1.1549999999999998</v>
      </c>
      <c r="O53" s="120">
        <v>1.1655</v>
      </c>
      <c r="P53" s="120">
        <v>1.226403881700554</v>
      </c>
      <c r="Q53" s="120">
        <v>1.312519408502772</v>
      </c>
      <c r="R53" s="120">
        <f ca="1"/>
        <v>1.3600314232902029</v>
      </c>
      <c r="S53" s="120">
        <v>0</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c r="AJ53" s="120">
        <v>0</v>
      </c>
      <c r="AK53" s="120">
        <v>0</v>
      </c>
      <c r="AL53" s="120">
        <v>0</v>
      </c>
      <c r="AM53" s="120">
        <v>0</v>
      </c>
      <c r="AN53" s="120">
        <v>0</v>
      </c>
      <c r="AO53" s="120">
        <v>0</v>
      </c>
      <c r="AP53" s="120">
        <v>0</v>
      </c>
      <c r="AQ53" s="120">
        <v>0</v>
      </c>
      <c r="AR53" s="120">
        <v>0</v>
      </c>
      <c r="AS53" s="120">
        <v>0</v>
      </c>
      <c r="AT53" s="120">
        <v>0</v>
      </c>
      <c r="AU53" s="120">
        <v>0</v>
      </c>
      <c r="AV53" s="120">
        <v>0</v>
      </c>
      <c r="AW53" s="120">
        <v>0</v>
      </c>
      <c r="AX53" s="120">
        <v>0</v>
      </c>
      <c r="AY53" s="120">
        <v>0</v>
      </c>
      <c r="AZ53" s="120">
        <v>0</v>
      </c>
      <c r="BA53" s="120">
        <v>0</v>
      </c>
      <c r="BB53" s="120">
        <v>0</v>
      </c>
      <c r="BC53" s="120">
        <v>0</v>
      </c>
      <c r="BD53" s="120">
        <v>0</v>
      </c>
      <c r="BE53" s="120">
        <v>0</v>
      </c>
      <c r="BF53" s="120">
        <v>0</v>
      </c>
      <c r="BG53" s="120">
        <v>0</v>
      </c>
      <c r="BH53" s="120"/>
    </row>
    <row r="54" spans="3:60" outlineLevel="1">
      <c r="C54" s="63" t="str">
        <v>Transhipment - Non-containerised/general</v>
      </c>
      <c r="D54" s="217" t="str">
        <v>$ per tonne</v>
      </c>
      <c r="F54" s="180">
        <v>18</v>
      </c>
      <c r="G54" s="49"/>
      <c r="I54" s="49"/>
      <c r="J54" s="120">
        <v>0.9484999999999999</v>
      </c>
      <c r="K54" s="120">
        <v>0.96949999999999992</v>
      </c>
      <c r="L54" s="120">
        <v>0.98699999999999988</v>
      </c>
      <c r="M54" s="120">
        <v>1.0009999999999999</v>
      </c>
      <c r="N54" s="120">
        <v>1.022</v>
      </c>
      <c r="O54" s="120">
        <v>1.0325</v>
      </c>
      <c r="P54" s="120">
        <v>1.0861289279112749</v>
      </c>
      <c r="Q54" s="120">
        <v>1.1623946395563765</v>
      </c>
      <c r="R54" s="120">
        <f ca="1"/>
        <v>1.2044722735674671</v>
      </c>
      <c r="S54" s="120">
        <v>0</v>
      </c>
      <c r="T54" s="120">
        <v>0</v>
      </c>
      <c r="U54" s="120">
        <v>0</v>
      </c>
      <c r="V54" s="120">
        <v>0</v>
      </c>
      <c r="W54" s="120">
        <v>0</v>
      </c>
      <c r="X54" s="120">
        <v>0</v>
      </c>
      <c r="Y54" s="120">
        <v>0</v>
      </c>
      <c r="Z54" s="120">
        <v>0</v>
      </c>
      <c r="AA54" s="120">
        <v>0</v>
      </c>
      <c r="AB54" s="120">
        <v>0</v>
      </c>
      <c r="AC54" s="120">
        <v>0</v>
      </c>
      <c r="AD54" s="120">
        <v>0</v>
      </c>
      <c r="AE54" s="120">
        <v>0</v>
      </c>
      <c r="AF54" s="120">
        <v>0</v>
      </c>
      <c r="AG54" s="120">
        <v>0</v>
      </c>
      <c r="AH54" s="120">
        <v>0</v>
      </c>
      <c r="AI54" s="120">
        <v>0</v>
      </c>
      <c r="AJ54" s="120">
        <v>0</v>
      </c>
      <c r="AK54" s="120">
        <v>0</v>
      </c>
      <c r="AL54" s="120">
        <v>0</v>
      </c>
      <c r="AM54" s="120">
        <v>0</v>
      </c>
      <c r="AN54" s="120">
        <v>0</v>
      </c>
      <c r="AO54" s="120">
        <v>0</v>
      </c>
      <c r="AP54" s="120">
        <v>0</v>
      </c>
      <c r="AQ54" s="120">
        <v>0</v>
      </c>
      <c r="AR54" s="120">
        <v>0</v>
      </c>
      <c r="AS54" s="120">
        <v>0</v>
      </c>
      <c r="AT54" s="120">
        <v>0</v>
      </c>
      <c r="AU54" s="120">
        <v>0</v>
      </c>
      <c r="AV54" s="120">
        <v>0</v>
      </c>
      <c r="AW54" s="120">
        <v>0</v>
      </c>
      <c r="AX54" s="120">
        <v>0</v>
      </c>
      <c r="AY54" s="120">
        <v>0</v>
      </c>
      <c r="AZ54" s="120">
        <v>0</v>
      </c>
      <c r="BA54" s="120">
        <v>0</v>
      </c>
      <c r="BB54" s="120">
        <v>0</v>
      </c>
      <c r="BC54" s="120">
        <v>0</v>
      </c>
      <c r="BD54" s="120">
        <v>0</v>
      </c>
      <c r="BE54" s="120">
        <v>0</v>
      </c>
      <c r="BF54" s="120">
        <v>0</v>
      </c>
      <c r="BG54" s="120">
        <v>0</v>
      </c>
      <c r="BH54" s="120"/>
    </row>
    <row r="55" spans="3:60" outlineLevel="1">
      <c r="C55" s="47">
        <v>0</v>
      </c>
      <c r="D55" s="218">
        <v>0</v>
      </c>
      <c r="F55" s="180" t="str">
        <v/>
      </c>
      <c r="G55" s="49"/>
      <c r="I55" s="49"/>
      <c r="J55" s="120">
        <v>0</v>
      </c>
      <c r="K55" s="120">
        <v>0</v>
      </c>
      <c r="L55" s="120">
        <v>0</v>
      </c>
      <c r="M55" s="120">
        <v>0</v>
      </c>
      <c r="N55" s="120">
        <v>0</v>
      </c>
      <c r="O55" s="120">
        <v>0</v>
      </c>
      <c r="P55" s="120">
        <v>0</v>
      </c>
      <c r="Q55" s="120">
        <v>0</v>
      </c>
      <c r="R55" s="120">
        <v>0</v>
      </c>
      <c r="S55" s="120">
        <v>0</v>
      </c>
      <c r="T55" s="120">
        <v>0</v>
      </c>
      <c r="U55" s="120">
        <v>0</v>
      </c>
      <c r="V55" s="120">
        <v>0</v>
      </c>
      <c r="W55" s="120">
        <v>0</v>
      </c>
      <c r="X55" s="120">
        <v>0</v>
      </c>
      <c r="Y55" s="120">
        <v>0</v>
      </c>
      <c r="Z55" s="120">
        <v>0</v>
      </c>
      <c r="AA55" s="120">
        <v>0</v>
      </c>
      <c r="AB55" s="120">
        <v>0</v>
      </c>
      <c r="AC55" s="120">
        <v>0</v>
      </c>
      <c r="AD55" s="120">
        <v>0</v>
      </c>
      <c r="AE55" s="120">
        <v>0</v>
      </c>
      <c r="AF55" s="120">
        <v>0</v>
      </c>
      <c r="AG55" s="120">
        <v>0</v>
      </c>
      <c r="AH55" s="120">
        <v>0</v>
      </c>
      <c r="AI55" s="120">
        <v>0</v>
      </c>
      <c r="AJ55" s="120">
        <v>0</v>
      </c>
      <c r="AK55" s="120">
        <v>0</v>
      </c>
      <c r="AL55" s="120">
        <v>0</v>
      </c>
      <c r="AM55" s="120">
        <v>0</v>
      </c>
      <c r="AN55" s="120">
        <v>0</v>
      </c>
      <c r="AO55" s="120">
        <v>0</v>
      </c>
      <c r="AP55" s="120">
        <v>0</v>
      </c>
      <c r="AQ55" s="120">
        <v>0</v>
      </c>
      <c r="AR55" s="120">
        <v>0</v>
      </c>
      <c r="AS55" s="120">
        <v>0</v>
      </c>
      <c r="AT55" s="120">
        <v>0</v>
      </c>
      <c r="AU55" s="120">
        <v>0</v>
      </c>
      <c r="AV55" s="120">
        <v>0</v>
      </c>
      <c r="AW55" s="120">
        <v>0</v>
      </c>
      <c r="AX55" s="120">
        <v>0</v>
      </c>
      <c r="AY55" s="120">
        <v>0</v>
      </c>
      <c r="AZ55" s="120">
        <v>0</v>
      </c>
      <c r="BA55" s="120">
        <v>0</v>
      </c>
      <c r="BB55" s="120">
        <v>0</v>
      </c>
      <c r="BC55" s="120">
        <v>0</v>
      </c>
      <c r="BD55" s="120">
        <v>0</v>
      </c>
      <c r="BE55" s="120">
        <v>0</v>
      </c>
      <c r="BF55" s="120">
        <v>0</v>
      </c>
      <c r="BG55" s="120">
        <v>0</v>
      </c>
      <c r="BH55" s="120"/>
    </row>
    <row r="56" spans="3:60" outlineLevel="1">
      <c r="C56" s="62" t="str">
        <v>Channel fees</v>
      </c>
      <c r="D56" s="216">
        <v>0</v>
      </c>
      <c r="F56" s="180" t="str">
        <v/>
      </c>
      <c r="G56" s="49"/>
      <c r="I56" s="49"/>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c r="AA56" s="120">
        <v>0</v>
      </c>
      <c r="AB56" s="120">
        <v>0</v>
      </c>
      <c r="AC56" s="120">
        <v>0</v>
      </c>
      <c r="AD56" s="120">
        <v>0</v>
      </c>
      <c r="AE56" s="120">
        <v>0</v>
      </c>
      <c r="AF56" s="120">
        <v>0</v>
      </c>
      <c r="AG56" s="120">
        <v>0</v>
      </c>
      <c r="AH56" s="120">
        <v>0</v>
      </c>
      <c r="AI56" s="120">
        <v>0</v>
      </c>
      <c r="AJ56" s="120">
        <v>0</v>
      </c>
      <c r="AK56" s="120">
        <v>0</v>
      </c>
      <c r="AL56" s="120">
        <v>0</v>
      </c>
      <c r="AM56" s="120">
        <v>0</v>
      </c>
      <c r="AN56" s="120">
        <v>0</v>
      </c>
      <c r="AO56" s="120">
        <v>0</v>
      </c>
      <c r="AP56" s="120">
        <v>0</v>
      </c>
      <c r="AQ56" s="120">
        <v>0</v>
      </c>
      <c r="AR56" s="120">
        <v>0</v>
      </c>
      <c r="AS56" s="120">
        <v>0</v>
      </c>
      <c r="AT56" s="120">
        <v>0</v>
      </c>
      <c r="AU56" s="120">
        <v>0</v>
      </c>
      <c r="AV56" s="120">
        <v>0</v>
      </c>
      <c r="AW56" s="120">
        <v>0</v>
      </c>
      <c r="AX56" s="120">
        <v>0</v>
      </c>
      <c r="AY56" s="120">
        <v>0</v>
      </c>
      <c r="AZ56" s="120">
        <v>0</v>
      </c>
      <c r="BA56" s="120">
        <v>0</v>
      </c>
      <c r="BB56" s="120">
        <v>0</v>
      </c>
      <c r="BC56" s="120">
        <v>0</v>
      </c>
      <c r="BD56" s="120">
        <v>0</v>
      </c>
      <c r="BE56" s="120">
        <v>0</v>
      </c>
      <c r="BF56" s="120">
        <v>0</v>
      </c>
      <c r="BG56" s="120">
        <v>0</v>
      </c>
      <c r="BH56" s="120"/>
    </row>
    <row r="57" spans="3:60" outlineLevel="1">
      <c r="C57" s="63" t="str">
        <v>Shared channels &lt;= 12.10m</v>
      </c>
      <c r="D57" s="216" t="str">
        <v>$ per GT</v>
      </c>
      <c r="F57" s="180">
        <v>19</v>
      </c>
      <c r="G57" s="49"/>
      <c r="I57" s="49"/>
      <c r="J57" s="124">
        <v>0.18140000000000001</v>
      </c>
      <c r="K57" s="124">
        <v>0.18525600739371534</v>
      </c>
      <c r="L57" s="124">
        <v>0.18877670979667283</v>
      </c>
      <c r="M57" s="124">
        <v>0.19129149722735669</v>
      </c>
      <c r="N57" s="124">
        <v>0.1954828096118299</v>
      </c>
      <c r="O57" s="124">
        <v>0.19766229205175595</v>
      </c>
      <c r="P57" s="124">
        <v>0.20772144177449164</v>
      </c>
      <c r="Q57" s="124">
        <v>0.22230720887245833</v>
      </c>
      <c r="R57" s="124">
        <f ca="1"/>
        <v>0.2303545286506469</v>
      </c>
      <c r="S57" s="124">
        <v>0</v>
      </c>
      <c r="T57" s="124">
        <v>0</v>
      </c>
      <c r="U57" s="124">
        <v>0</v>
      </c>
      <c r="V57" s="124">
        <v>0</v>
      </c>
      <c r="W57" s="124">
        <v>0</v>
      </c>
      <c r="X57" s="124">
        <v>0</v>
      </c>
      <c r="Y57" s="124">
        <v>0</v>
      </c>
      <c r="Z57" s="124">
        <v>0</v>
      </c>
      <c r="AA57" s="124">
        <v>0</v>
      </c>
      <c r="AB57" s="124">
        <v>0</v>
      </c>
      <c r="AC57" s="124">
        <v>0</v>
      </c>
      <c r="AD57" s="124">
        <v>0</v>
      </c>
      <c r="AE57" s="124">
        <v>0</v>
      </c>
      <c r="AF57" s="124">
        <v>0</v>
      </c>
      <c r="AG57" s="124">
        <v>0</v>
      </c>
      <c r="AH57" s="124">
        <v>0</v>
      </c>
      <c r="AI57" s="124">
        <v>0</v>
      </c>
      <c r="AJ57" s="124">
        <v>0</v>
      </c>
      <c r="AK57" s="124">
        <v>0</v>
      </c>
      <c r="AL57" s="124">
        <v>0</v>
      </c>
      <c r="AM57" s="124">
        <v>0</v>
      </c>
      <c r="AN57" s="124">
        <v>0</v>
      </c>
      <c r="AO57" s="124">
        <v>0</v>
      </c>
      <c r="AP57" s="124">
        <v>0</v>
      </c>
      <c r="AQ57" s="124">
        <v>0</v>
      </c>
      <c r="AR57" s="124">
        <v>0</v>
      </c>
      <c r="AS57" s="124">
        <v>0</v>
      </c>
      <c r="AT57" s="124">
        <v>0</v>
      </c>
      <c r="AU57" s="124">
        <v>0</v>
      </c>
      <c r="AV57" s="124">
        <v>0</v>
      </c>
      <c r="AW57" s="124">
        <v>0</v>
      </c>
      <c r="AX57" s="124">
        <v>0</v>
      </c>
      <c r="AY57" s="124">
        <v>0</v>
      </c>
      <c r="AZ57" s="124">
        <v>0</v>
      </c>
      <c r="BA57" s="124">
        <v>0</v>
      </c>
      <c r="BB57" s="124">
        <v>0</v>
      </c>
      <c r="BC57" s="124">
        <v>0</v>
      </c>
      <c r="BD57" s="124">
        <v>0</v>
      </c>
      <c r="BE57" s="124">
        <v>0</v>
      </c>
      <c r="BF57" s="124">
        <v>0</v>
      </c>
      <c r="BG57" s="124">
        <v>0</v>
      </c>
      <c r="BH57" s="120"/>
    </row>
    <row r="58" spans="3:60" outlineLevel="1">
      <c r="C58" s="63" t="str">
        <v>Dedicated channels &lt;= 12.10m</v>
      </c>
      <c r="D58" s="216" t="str">
        <v>$ per GT</v>
      </c>
      <c r="F58" s="180">
        <v>20</v>
      </c>
      <c r="G58" s="49"/>
      <c r="I58" s="49"/>
      <c r="J58" s="124">
        <v>0.35460000000000003</v>
      </c>
      <c r="K58" s="124">
        <v>0.36213770794824401</v>
      </c>
      <c r="L58" s="124">
        <v>0.36901996303142326</v>
      </c>
      <c r="M58" s="124">
        <v>0.37393585951940844</v>
      </c>
      <c r="N58" s="124">
        <v>0.38212902033271712</v>
      </c>
      <c r="O58" s="124">
        <v>0.38638946395563761</v>
      </c>
      <c r="P58" s="124">
        <v>0.40605304990757851</v>
      </c>
      <c r="Q58" s="124">
        <v>0.43456524953789266</v>
      </c>
      <c r="R58" s="124">
        <f ca="1"/>
        <v>0.45029611829944538</v>
      </c>
      <c r="S58" s="124">
        <v>0</v>
      </c>
      <c r="T58" s="124">
        <v>0</v>
      </c>
      <c r="U58" s="124">
        <v>0</v>
      </c>
      <c r="V58" s="124">
        <v>0</v>
      </c>
      <c r="W58" s="124">
        <v>0</v>
      </c>
      <c r="X58" s="124">
        <v>0</v>
      </c>
      <c r="Y58" s="124">
        <v>0</v>
      </c>
      <c r="Z58" s="124">
        <v>0</v>
      </c>
      <c r="AA58" s="124">
        <v>0</v>
      </c>
      <c r="AB58" s="124">
        <v>0</v>
      </c>
      <c r="AC58" s="124">
        <v>0</v>
      </c>
      <c r="AD58" s="124">
        <v>0</v>
      </c>
      <c r="AE58" s="124">
        <v>0</v>
      </c>
      <c r="AF58" s="124">
        <v>0</v>
      </c>
      <c r="AG58" s="124">
        <v>0</v>
      </c>
      <c r="AH58" s="124">
        <v>0</v>
      </c>
      <c r="AI58" s="124">
        <v>0</v>
      </c>
      <c r="AJ58" s="124">
        <v>0</v>
      </c>
      <c r="AK58" s="124">
        <v>0</v>
      </c>
      <c r="AL58" s="124">
        <v>0</v>
      </c>
      <c r="AM58" s="124">
        <v>0</v>
      </c>
      <c r="AN58" s="124">
        <v>0</v>
      </c>
      <c r="AO58" s="124">
        <v>0</v>
      </c>
      <c r="AP58" s="124">
        <v>0</v>
      </c>
      <c r="AQ58" s="124">
        <v>0</v>
      </c>
      <c r="AR58" s="124">
        <v>0</v>
      </c>
      <c r="AS58" s="124">
        <v>0</v>
      </c>
      <c r="AT58" s="124">
        <v>0</v>
      </c>
      <c r="AU58" s="124">
        <v>0</v>
      </c>
      <c r="AV58" s="124">
        <v>0</v>
      </c>
      <c r="AW58" s="124">
        <v>0</v>
      </c>
      <c r="AX58" s="124">
        <v>0</v>
      </c>
      <c r="AY58" s="124">
        <v>0</v>
      </c>
      <c r="AZ58" s="124">
        <v>0</v>
      </c>
      <c r="BA58" s="124">
        <v>0</v>
      </c>
      <c r="BB58" s="124">
        <v>0</v>
      </c>
      <c r="BC58" s="124">
        <v>0</v>
      </c>
      <c r="BD58" s="124">
        <v>0</v>
      </c>
      <c r="BE58" s="124">
        <v>0</v>
      </c>
      <c r="BF58" s="124">
        <v>0</v>
      </c>
      <c r="BG58" s="124">
        <v>0</v>
      </c>
      <c r="BH58" s="120"/>
    </row>
    <row r="59" spans="3:60" outlineLevel="1">
      <c r="C59" s="63" t="str">
        <v>Shared channels &gt; 12.10m</v>
      </c>
      <c r="D59" s="216" t="str">
        <v>$ per GT</v>
      </c>
      <c r="F59" s="180">
        <v>21</v>
      </c>
      <c r="G59" s="49"/>
      <c r="I59" s="49"/>
      <c r="J59" s="124">
        <v>0.19350000000000001</v>
      </c>
      <c r="K59" s="124">
        <v>0.19761321626617376</v>
      </c>
      <c r="L59" s="124">
        <v>0.20136876155268021</v>
      </c>
      <c r="M59" s="124">
        <v>0.20405129390018478</v>
      </c>
      <c r="N59" s="124">
        <v>0.2085221811460258</v>
      </c>
      <c r="O59" s="124">
        <v>0.21084704251386316</v>
      </c>
      <c r="P59" s="124">
        <v>0.22157717190388165</v>
      </c>
      <c r="Q59" s="124">
        <v>0.23713585951940841</v>
      </c>
      <c r="R59" s="124">
        <f ca="1"/>
        <v>0.24571996303142321</v>
      </c>
      <c r="S59" s="124">
        <v>0</v>
      </c>
      <c r="T59" s="124">
        <v>0</v>
      </c>
      <c r="U59" s="124">
        <v>0</v>
      </c>
      <c r="V59" s="124">
        <v>0</v>
      </c>
      <c r="W59" s="124">
        <v>0</v>
      </c>
      <c r="X59" s="124">
        <v>0</v>
      </c>
      <c r="Y59" s="124">
        <v>0</v>
      </c>
      <c r="Z59" s="124">
        <v>0</v>
      </c>
      <c r="AA59" s="124">
        <v>0</v>
      </c>
      <c r="AB59" s="124">
        <v>0</v>
      </c>
      <c r="AC59" s="124">
        <v>0</v>
      </c>
      <c r="AD59" s="124">
        <v>0</v>
      </c>
      <c r="AE59" s="124">
        <v>0</v>
      </c>
      <c r="AF59" s="124">
        <v>0</v>
      </c>
      <c r="AG59" s="124">
        <v>0</v>
      </c>
      <c r="AH59" s="124">
        <v>0</v>
      </c>
      <c r="AI59" s="124">
        <v>0</v>
      </c>
      <c r="AJ59" s="124">
        <v>0</v>
      </c>
      <c r="AK59" s="124">
        <v>0</v>
      </c>
      <c r="AL59" s="124">
        <v>0</v>
      </c>
      <c r="AM59" s="124">
        <v>0</v>
      </c>
      <c r="AN59" s="124">
        <v>0</v>
      </c>
      <c r="AO59" s="124">
        <v>0</v>
      </c>
      <c r="AP59" s="124">
        <v>0</v>
      </c>
      <c r="AQ59" s="124">
        <v>0</v>
      </c>
      <c r="AR59" s="124">
        <v>0</v>
      </c>
      <c r="AS59" s="124">
        <v>0</v>
      </c>
      <c r="AT59" s="124">
        <v>0</v>
      </c>
      <c r="AU59" s="124">
        <v>0</v>
      </c>
      <c r="AV59" s="124">
        <v>0</v>
      </c>
      <c r="AW59" s="124">
        <v>0</v>
      </c>
      <c r="AX59" s="124">
        <v>0</v>
      </c>
      <c r="AY59" s="124">
        <v>0</v>
      </c>
      <c r="AZ59" s="124">
        <v>0</v>
      </c>
      <c r="BA59" s="124">
        <v>0</v>
      </c>
      <c r="BB59" s="124">
        <v>0</v>
      </c>
      <c r="BC59" s="124">
        <v>0</v>
      </c>
      <c r="BD59" s="124">
        <v>0</v>
      </c>
      <c r="BE59" s="124">
        <v>0</v>
      </c>
      <c r="BF59" s="124">
        <v>0</v>
      </c>
      <c r="BG59" s="124">
        <v>0</v>
      </c>
      <c r="BH59" s="120"/>
    </row>
    <row r="60" spans="3:60" outlineLevel="1">
      <c r="C60" s="63" t="str">
        <v>Dedicated channels &gt; 12.10m</v>
      </c>
      <c r="D60" s="216" t="str">
        <v>$ per GT</v>
      </c>
      <c r="F60" s="180">
        <v>22</v>
      </c>
      <c r="G60" s="49"/>
      <c r="I60" s="49"/>
      <c r="J60" s="124">
        <v>0.41399999999999998</v>
      </c>
      <c r="K60" s="124">
        <v>0.42280036968576706</v>
      </c>
      <c r="L60" s="124">
        <v>0.43083548983364139</v>
      </c>
      <c r="M60" s="124">
        <v>0.43657486136783719</v>
      </c>
      <c r="N60" s="124">
        <v>0.44614048059149708</v>
      </c>
      <c r="O60" s="124">
        <v>0.45111460258780023</v>
      </c>
      <c r="P60" s="124">
        <v>0.47407208872458395</v>
      </c>
      <c r="Q60" s="124">
        <v>0.50736044362292032</v>
      </c>
      <c r="R60" s="124">
        <f ca="1"/>
        <v>0.5257264325323473</v>
      </c>
      <c r="S60" s="124">
        <v>0</v>
      </c>
      <c r="T60" s="124">
        <v>0</v>
      </c>
      <c r="U60" s="124">
        <v>0</v>
      </c>
      <c r="V60" s="124">
        <v>0</v>
      </c>
      <c r="W60" s="124">
        <v>0</v>
      </c>
      <c r="X60" s="124">
        <v>0</v>
      </c>
      <c r="Y60" s="124">
        <v>0</v>
      </c>
      <c r="Z60" s="124">
        <v>0</v>
      </c>
      <c r="AA60" s="124">
        <v>0</v>
      </c>
      <c r="AB60" s="124">
        <v>0</v>
      </c>
      <c r="AC60" s="124">
        <v>0</v>
      </c>
      <c r="AD60" s="124">
        <v>0</v>
      </c>
      <c r="AE60" s="124">
        <v>0</v>
      </c>
      <c r="AF60" s="124">
        <v>0</v>
      </c>
      <c r="AG60" s="124">
        <v>0</v>
      </c>
      <c r="AH60" s="124">
        <v>0</v>
      </c>
      <c r="AI60" s="124">
        <v>0</v>
      </c>
      <c r="AJ60" s="124">
        <v>0</v>
      </c>
      <c r="AK60" s="124">
        <v>0</v>
      </c>
      <c r="AL60" s="124">
        <v>0</v>
      </c>
      <c r="AM60" s="124">
        <v>0</v>
      </c>
      <c r="AN60" s="124">
        <v>0</v>
      </c>
      <c r="AO60" s="124">
        <v>0</v>
      </c>
      <c r="AP60" s="124">
        <v>0</v>
      </c>
      <c r="AQ60" s="124">
        <v>0</v>
      </c>
      <c r="AR60" s="124">
        <v>0</v>
      </c>
      <c r="AS60" s="124">
        <v>0</v>
      </c>
      <c r="AT60" s="124">
        <v>0</v>
      </c>
      <c r="AU60" s="124">
        <v>0</v>
      </c>
      <c r="AV60" s="124">
        <v>0</v>
      </c>
      <c r="AW60" s="124">
        <v>0</v>
      </c>
      <c r="AX60" s="124">
        <v>0</v>
      </c>
      <c r="AY60" s="124">
        <v>0</v>
      </c>
      <c r="AZ60" s="124">
        <v>0</v>
      </c>
      <c r="BA60" s="124">
        <v>0</v>
      </c>
      <c r="BB60" s="124">
        <v>0</v>
      </c>
      <c r="BC60" s="124">
        <v>0</v>
      </c>
      <c r="BD60" s="124">
        <v>0</v>
      </c>
      <c r="BE60" s="124">
        <v>0</v>
      </c>
      <c r="BF60" s="124">
        <v>0</v>
      </c>
      <c r="BG60" s="124">
        <v>0</v>
      </c>
      <c r="BH60" s="120"/>
    </row>
    <row r="61" spans="3:60" outlineLevel="1">
      <c r="C61" s="63" t="str">
        <v>Pure car carrier - Shared channels &lt;= 12.10m</v>
      </c>
      <c r="D61" s="217" t="str">
        <v>$ per GT</v>
      </c>
      <c r="F61" s="180">
        <v>23</v>
      </c>
      <c r="G61" s="49"/>
      <c r="I61" s="49"/>
      <c r="J61" s="124">
        <v>0.13605</v>
      </c>
      <c r="K61" s="124">
        <v>0.13897499999999999</v>
      </c>
      <c r="L61" s="124">
        <v>0.1416</v>
      </c>
      <c r="M61" s="124">
        <v>0.14347499999999999</v>
      </c>
      <c r="N61" s="124">
        <v>0.14662500000000001</v>
      </c>
      <c r="O61" s="124">
        <v>0.14827499999999999</v>
      </c>
      <c r="P61" s="124">
        <v>0.15579108133086872</v>
      </c>
      <c r="Q61" s="124">
        <v>0.16673040665434374</v>
      </c>
      <c r="R61" s="124">
        <f ca="1"/>
        <v>0.17276589648798518</v>
      </c>
      <c r="S61" s="124">
        <v>0</v>
      </c>
      <c r="T61" s="124">
        <v>0</v>
      </c>
      <c r="U61" s="124">
        <v>0</v>
      </c>
      <c r="V61" s="124">
        <v>0</v>
      </c>
      <c r="W61" s="124">
        <v>0</v>
      </c>
      <c r="X61" s="124">
        <v>0</v>
      </c>
      <c r="Y61" s="124">
        <v>0</v>
      </c>
      <c r="Z61" s="124">
        <v>0</v>
      </c>
      <c r="AA61" s="124">
        <v>0</v>
      </c>
      <c r="AB61" s="124">
        <v>0</v>
      </c>
      <c r="AC61" s="124">
        <v>0</v>
      </c>
      <c r="AD61" s="124">
        <v>0</v>
      </c>
      <c r="AE61" s="124">
        <v>0</v>
      </c>
      <c r="AF61" s="124">
        <v>0</v>
      </c>
      <c r="AG61" s="124">
        <v>0</v>
      </c>
      <c r="AH61" s="124">
        <v>0</v>
      </c>
      <c r="AI61" s="124">
        <v>0</v>
      </c>
      <c r="AJ61" s="124">
        <v>0</v>
      </c>
      <c r="AK61" s="124">
        <v>0</v>
      </c>
      <c r="AL61" s="124">
        <v>0</v>
      </c>
      <c r="AM61" s="124">
        <v>0</v>
      </c>
      <c r="AN61" s="124">
        <v>0</v>
      </c>
      <c r="AO61" s="124">
        <v>0</v>
      </c>
      <c r="AP61" s="124">
        <v>0</v>
      </c>
      <c r="AQ61" s="124">
        <v>0</v>
      </c>
      <c r="AR61" s="124">
        <v>0</v>
      </c>
      <c r="AS61" s="124">
        <v>0</v>
      </c>
      <c r="AT61" s="124">
        <v>0</v>
      </c>
      <c r="AU61" s="124">
        <v>0</v>
      </c>
      <c r="AV61" s="124">
        <v>0</v>
      </c>
      <c r="AW61" s="124">
        <v>0</v>
      </c>
      <c r="AX61" s="124">
        <v>0</v>
      </c>
      <c r="AY61" s="124">
        <v>0</v>
      </c>
      <c r="AZ61" s="124">
        <v>0</v>
      </c>
      <c r="BA61" s="124">
        <v>0</v>
      </c>
      <c r="BB61" s="124">
        <v>0</v>
      </c>
      <c r="BC61" s="124">
        <v>0</v>
      </c>
      <c r="BD61" s="124">
        <v>0</v>
      </c>
      <c r="BE61" s="124">
        <v>0</v>
      </c>
      <c r="BF61" s="124">
        <v>0</v>
      </c>
      <c r="BG61" s="124">
        <v>0</v>
      </c>
      <c r="BH61" s="120"/>
    </row>
    <row r="62" spans="3:60" outlineLevel="1">
      <c r="C62" s="63" t="str">
        <v>Pure car carrier - Dedicated channels &lt;= 12.10m</v>
      </c>
      <c r="D62" s="217" t="str">
        <v>$ per GT</v>
      </c>
      <c r="F62" s="180">
        <v>24</v>
      </c>
      <c r="G62" s="49"/>
      <c r="I62" s="49"/>
      <c r="J62" s="124">
        <v>0.26595000000000002</v>
      </c>
      <c r="K62" s="124">
        <v>0.27157500000000001</v>
      </c>
      <c r="L62" s="124">
        <v>0.27675</v>
      </c>
      <c r="M62" s="124">
        <v>0.28042500000000004</v>
      </c>
      <c r="N62" s="124">
        <v>0.28657500000000002</v>
      </c>
      <c r="O62" s="124">
        <v>0.2898</v>
      </c>
      <c r="P62" s="124">
        <v>0.30453978743068388</v>
      </c>
      <c r="Q62" s="124">
        <v>0.3259239371534195</v>
      </c>
      <c r="R62" s="124">
        <f ca="1"/>
        <v>0.33772208872458404</v>
      </c>
      <c r="S62" s="124">
        <v>0</v>
      </c>
      <c r="T62" s="124">
        <v>0</v>
      </c>
      <c r="U62" s="124">
        <v>0</v>
      </c>
      <c r="V62" s="124">
        <v>0</v>
      </c>
      <c r="W62" s="124">
        <v>0</v>
      </c>
      <c r="X62" s="124">
        <v>0</v>
      </c>
      <c r="Y62" s="124">
        <v>0</v>
      </c>
      <c r="Z62" s="124">
        <v>0</v>
      </c>
      <c r="AA62" s="124">
        <v>0</v>
      </c>
      <c r="AB62" s="124">
        <v>0</v>
      </c>
      <c r="AC62" s="124">
        <v>0</v>
      </c>
      <c r="AD62" s="124">
        <v>0</v>
      </c>
      <c r="AE62" s="124">
        <v>0</v>
      </c>
      <c r="AF62" s="124">
        <v>0</v>
      </c>
      <c r="AG62" s="124">
        <v>0</v>
      </c>
      <c r="AH62" s="124">
        <v>0</v>
      </c>
      <c r="AI62" s="124">
        <v>0</v>
      </c>
      <c r="AJ62" s="124">
        <v>0</v>
      </c>
      <c r="AK62" s="124">
        <v>0</v>
      </c>
      <c r="AL62" s="124">
        <v>0</v>
      </c>
      <c r="AM62" s="124">
        <v>0</v>
      </c>
      <c r="AN62" s="124">
        <v>0</v>
      </c>
      <c r="AO62" s="124">
        <v>0</v>
      </c>
      <c r="AP62" s="124">
        <v>0</v>
      </c>
      <c r="AQ62" s="124">
        <v>0</v>
      </c>
      <c r="AR62" s="124">
        <v>0</v>
      </c>
      <c r="AS62" s="124">
        <v>0</v>
      </c>
      <c r="AT62" s="124">
        <v>0</v>
      </c>
      <c r="AU62" s="124">
        <v>0</v>
      </c>
      <c r="AV62" s="124">
        <v>0</v>
      </c>
      <c r="AW62" s="124">
        <v>0</v>
      </c>
      <c r="AX62" s="124">
        <v>0</v>
      </c>
      <c r="AY62" s="124">
        <v>0</v>
      </c>
      <c r="AZ62" s="124">
        <v>0</v>
      </c>
      <c r="BA62" s="124">
        <v>0</v>
      </c>
      <c r="BB62" s="124">
        <v>0</v>
      </c>
      <c r="BC62" s="124">
        <v>0</v>
      </c>
      <c r="BD62" s="124">
        <v>0</v>
      </c>
      <c r="BE62" s="124">
        <v>0</v>
      </c>
      <c r="BF62" s="124">
        <v>0</v>
      </c>
      <c r="BG62" s="124">
        <v>0</v>
      </c>
      <c r="BH62" s="120"/>
    </row>
    <row r="63" spans="3:60" outlineLevel="1">
      <c r="C63" s="63" t="str">
        <v>Pure car carrier - Shared channels &gt; 12.10m</v>
      </c>
      <c r="D63" s="217" t="str">
        <v>$ per GT</v>
      </c>
      <c r="F63" s="180">
        <v>25</v>
      </c>
      <c r="G63" s="49"/>
      <c r="I63" s="49"/>
      <c r="J63" s="124">
        <v>0.145125</v>
      </c>
      <c r="K63" s="124">
        <v>0.1482</v>
      </c>
      <c r="L63" s="124">
        <v>0.15104999999999999</v>
      </c>
      <c r="M63" s="124">
        <v>0.15307500000000002</v>
      </c>
      <c r="N63" s="124">
        <v>0.15637499999999999</v>
      </c>
      <c r="O63" s="124">
        <v>0.15809999999999999</v>
      </c>
      <c r="P63" s="124">
        <v>0.16618287892791123</v>
      </c>
      <c r="Q63" s="124">
        <v>0.17785189463955631</v>
      </c>
      <c r="R63" s="124">
        <f ca="1"/>
        <v>0.18428997227356742</v>
      </c>
      <c r="S63" s="124">
        <v>0</v>
      </c>
      <c r="T63" s="124">
        <v>0</v>
      </c>
      <c r="U63" s="124">
        <v>0</v>
      </c>
      <c r="V63" s="124">
        <v>0</v>
      </c>
      <c r="W63" s="124">
        <v>0</v>
      </c>
      <c r="X63" s="124">
        <v>0</v>
      </c>
      <c r="Y63" s="124">
        <v>0</v>
      </c>
      <c r="Z63" s="124">
        <v>0</v>
      </c>
      <c r="AA63" s="124">
        <v>0</v>
      </c>
      <c r="AB63" s="124">
        <v>0</v>
      </c>
      <c r="AC63" s="124">
        <v>0</v>
      </c>
      <c r="AD63" s="124">
        <v>0</v>
      </c>
      <c r="AE63" s="124">
        <v>0</v>
      </c>
      <c r="AF63" s="124">
        <v>0</v>
      </c>
      <c r="AG63" s="124">
        <v>0</v>
      </c>
      <c r="AH63" s="124">
        <v>0</v>
      </c>
      <c r="AI63" s="124">
        <v>0</v>
      </c>
      <c r="AJ63" s="124">
        <v>0</v>
      </c>
      <c r="AK63" s="124">
        <v>0</v>
      </c>
      <c r="AL63" s="124">
        <v>0</v>
      </c>
      <c r="AM63" s="124">
        <v>0</v>
      </c>
      <c r="AN63" s="124">
        <v>0</v>
      </c>
      <c r="AO63" s="124">
        <v>0</v>
      </c>
      <c r="AP63" s="124">
        <v>0</v>
      </c>
      <c r="AQ63" s="124">
        <v>0</v>
      </c>
      <c r="AR63" s="124">
        <v>0</v>
      </c>
      <c r="AS63" s="124">
        <v>0</v>
      </c>
      <c r="AT63" s="124">
        <v>0</v>
      </c>
      <c r="AU63" s="124">
        <v>0</v>
      </c>
      <c r="AV63" s="124">
        <v>0</v>
      </c>
      <c r="AW63" s="124">
        <v>0</v>
      </c>
      <c r="AX63" s="124">
        <v>0</v>
      </c>
      <c r="AY63" s="124">
        <v>0</v>
      </c>
      <c r="AZ63" s="124">
        <v>0</v>
      </c>
      <c r="BA63" s="124">
        <v>0</v>
      </c>
      <c r="BB63" s="124">
        <v>0</v>
      </c>
      <c r="BC63" s="124">
        <v>0</v>
      </c>
      <c r="BD63" s="124">
        <v>0</v>
      </c>
      <c r="BE63" s="124">
        <v>0</v>
      </c>
      <c r="BF63" s="124">
        <v>0</v>
      </c>
      <c r="BG63" s="124">
        <v>0</v>
      </c>
      <c r="BH63" s="120"/>
    </row>
    <row r="64" spans="3:60" outlineLevel="1">
      <c r="C64" s="63" t="str">
        <v>Pure car carrier - Dedicated channels &gt; 12.10m</v>
      </c>
      <c r="D64" s="217" t="str">
        <v>$ per GT</v>
      </c>
      <c r="F64" s="180">
        <v>26</v>
      </c>
      <c r="G64" s="49"/>
      <c r="I64" s="49"/>
      <c r="J64" s="124">
        <v>0.3105</v>
      </c>
      <c r="K64" s="124">
        <v>0.31709999999999999</v>
      </c>
      <c r="L64" s="124">
        <v>0.3231</v>
      </c>
      <c r="M64" s="124">
        <v>0.32745000000000002</v>
      </c>
      <c r="N64" s="124">
        <v>0.33457500000000001</v>
      </c>
      <c r="O64" s="124">
        <v>0.33832499999999999</v>
      </c>
      <c r="P64" s="124">
        <v>0.35555406654343796</v>
      </c>
      <c r="Q64" s="124">
        <v>0.38052033271719021</v>
      </c>
      <c r="R64" s="124">
        <f ca="1"/>
        <v>0.39429482439926045</v>
      </c>
      <c r="S64" s="124">
        <v>0</v>
      </c>
      <c r="T64" s="124">
        <v>0</v>
      </c>
      <c r="U64" s="124">
        <v>0</v>
      </c>
      <c r="V64" s="124">
        <v>0</v>
      </c>
      <c r="W64" s="124">
        <v>0</v>
      </c>
      <c r="X64" s="124">
        <v>0</v>
      </c>
      <c r="Y64" s="124">
        <v>0</v>
      </c>
      <c r="Z64" s="124">
        <v>0</v>
      </c>
      <c r="AA64" s="124">
        <v>0</v>
      </c>
      <c r="AB64" s="124">
        <v>0</v>
      </c>
      <c r="AC64" s="124">
        <v>0</v>
      </c>
      <c r="AD64" s="124">
        <v>0</v>
      </c>
      <c r="AE64" s="124">
        <v>0</v>
      </c>
      <c r="AF64" s="124">
        <v>0</v>
      </c>
      <c r="AG64" s="124">
        <v>0</v>
      </c>
      <c r="AH64" s="124">
        <v>0</v>
      </c>
      <c r="AI64" s="124">
        <v>0</v>
      </c>
      <c r="AJ64" s="124">
        <v>0</v>
      </c>
      <c r="AK64" s="124">
        <v>0</v>
      </c>
      <c r="AL64" s="124">
        <v>0</v>
      </c>
      <c r="AM64" s="124">
        <v>0</v>
      </c>
      <c r="AN64" s="124">
        <v>0</v>
      </c>
      <c r="AO64" s="124">
        <v>0</v>
      </c>
      <c r="AP64" s="124">
        <v>0</v>
      </c>
      <c r="AQ64" s="124">
        <v>0</v>
      </c>
      <c r="AR64" s="124">
        <v>0</v>
      </c>
      <c r="AS64" s="124">
        <v>0</v>
      </c>
      <c r="AT64" s="124">
        <v>0</v>
      </c>
      <c r="AU64" s="124">
        <v>0</v>
      </c>
      <c r="AV64" s="124">
        <v>0</v>
      </c>
      <c r="AW64" s="124">
        <v>0</v>
      </c>
      <c r="AX64" s="124">
        <v>0</v>
      </c>
      <c r="AY64" s="124">
        <v>0</v>
      </c>
      <c r="AZ64" s="124">
        <v>0</v>
      </c>
      <c r="BA64" s="124">
        <v>0</v>
      </c>
      <c r="BB64" s="124">
        <v>0</v>
      </c>
      <c r="BC64" s="124">
        <v>0</v>
      </c>
      <c r="BD64" s="124">
        <v>0</v>
      </c>
      <c r="BE64" s="124">
        <v>0</v>
      </c>
      <c r="BF64" s="124">
        <v>0</v>
      </c>
      <c r="BG64" s="124">
        <v>0</v>
      </c>
      <c r="BH64" s="120"/>
    </row>
    <row r="65" spans="3:60" outlineLevel="1">
      <c r="C65" s="63" t="str">
        <v>Passenger cruise vessel - Shared channels &lt;= 12.10m</v>
      </c>
      <c r="D65" s="217" t="str">
        <v>$ per GT</v>
      </c>
      <c r="F65" s="180">
        <v>27</v>
      </c>
      <c r="G65" s="49"/>
      <c r="I65" s="49"/>
      <c r="J65" s="124">
        <v>0.16326000000000002</v>
      </c>
      <c r="K65" s="124">
        <v>0.16677</v>
      </c>
      <c r="L65" s="124">
        <v>0.16991999999999999</v>
      </c>
      <c r="M65" s="124">
        <v>0.17216999999999999</v>
      </c>
      <c r="N65" s="124">
        <v>0.17595000000000002</v>
      </c>
      <c r="O65" s="124">
        <v>0.17793</v>
      </c>
      <c r="P65" s="124">
        <v>0.18694929759704249</v>
      </c>
      <c r="Q65" s="124">
        <v>0.20007648798521249</v>
      </c>
      <c r="R65" s="124">
        <f ca="1"/>
        <v>0.2073190757855822</v>
      </c>
      <c r="S65" s="124">
        <v>0</v>
      </c>
      <c r="T65" s="124">
        <v>0</v>
      </c>
      <c r="U65" s="124">
        <v>0</v>
      </c>
      <c r="V65" s="124">
        <v>0</v>
      </c>
      <c r="W65" s="124">
        <v>0</v>
      </c>
      <c r="X65" s="124">
        <v>0</v>
      </c>
      <c r="Y65" s="124">
        <v>0</v>
      </c>
      <c r="Z65" s="124">
        <v>0</v>
      </c>
      <c r="AA65" s="124">
        <v>0</v>
      </c>
      <c r="AB65" s="124">
        <v>0</v>
      </c>
      <c r="AC65" s="124">
        <v>0</v>
      </c>
      <c r="AD65" s="124">
        <v>0</v>
      </c>
      <c r="AE65" s="124">
        <v>0</v>
      </c>
      <c r="AF65" s="124">
        <v>0</v>
      </c>
      <c r="AG65" s="124">
        <v>0</v>
      </c>
      <c r="AH65" s="124">
        <v>0</v>
      </c>
      <c r="AI65" s="124">
        <v>0</v>
      </c>
      <c r="AJ65" s="124">
        <v>0</v>
      </c>
      <c r="AK65" s="124">
        <v>0</v>
      </c>
      <c r="AL65" s="124">
        <v>0</v>
      </c>
      <c r="AM65" s="124">
        <v>0</v>
      </c>
      <c r="AN65" s="124">
        <v>0</v>
      </c>
      <c r="AO65" s="124">
        <v>0</v>
      </c>
      <c r="AP65" s="124">
        <v>0</v>
      </c>
      <c r="AQ65" s="124">
        <v>0</v>
      </c>
      <c r="AR65" s="124">
        <v>0</v>
      </c>
      <c r="AS65" s="124">
        <v>0</v>
      </c>
      <c r="AT65" s="124">
        <v>0</v>
      </c>
      <c r="AU65" s="124">
        <v>0</v>
      </c>
      <c r="AV65" s="124">
        <v>0</v>
      </c>
      <c r="AW65" s="124">
        <v>0</v>
      </c>
      <c r="AX65" s="124">
        <v>0</v>
      </c>
      <c r="AY65" s="124">
        <v>0</v>
      </c>
      <c r="AZ65" s="124">
        <v>0</v>
      </c>
      <c r="BA65" s="124">
        <v>0</v>
      </c>
      <c r="BB65" s="124">
        <v>0</v>
      </c>
      <c r="BC65" s="124">
        <v>0</v>
      </c>
      <c r="BD65" s="124">
        <v>0</v>
      </c>
      <c r="BE65" s="124">
        <v>0</v>
      </c>
      <c r="BF65" s="124">
        <v>0</v>
      </c>
      <c r="BG65" s="124">
        <v>0</v>
      </c>
      <c r="BH65" s="120"/>
    </row>
    <row r="66" spans="3:60" outlineLevel="1">
      <c r="C66" s="63" t="str">
        <v>Passenger cruise vessel - Dedicated channels &lt;= 12.10m</v>
      </c>
      <c r="D66" s="217" t="str">
        <v>$ per GT</v>
      </c>
      <c r="F66" s="180">
        <v>28</v>
      </c>
      <c r="G66" s="49"/>
      <c r="I66" s="49"/>
      <c r="J66" s="124">
        <v>0.31914000000000003</v>
      </c>
      <c r="K66" s="124">
        <v>0.32589000000000001</v>
      </c>
      <c r="L66" s="124">
        <v>0.33210000000000001</v>
      </c>
      <c r="M66" s="124">
        <v>0.33651000000000003</v>
      </c>
      <c r="N66" s="124">
        <v>0.34389000000000003</v>
      </c>
      <c r="O66" s="124">
        <v>0.34776000000000001</v>
      </c>
      <c r="P66" s="124">
        <v>0.36544774491682069</v>
      </c>
      <c r="Q66" s="124">
        <v>0.3911087245841034</v>
      </c>
      <c r="R66" s="124">
        <f ca="1"/>
        <v>0.40526650646950085</v>
      </c>
      <c r="S66" s="124">
        <v>0</v>
      </c>
      <c r="T66" s="124">
        <v>0</v>
      </c>
      <c r="U66" s="124">
        <v>0</v>
      </c>
      <c r="V66" s="124">
        <v>0</v>
      </c>
      <c r="W66" s="124">
        <v>0</v>
      </c>
      <c r="X66" s="124">
        <v>0</v>
      </c>
      <c r="Y66" s="124">
        <v>0</v>
      </c>
      <c r="Z66" s="124">
        <v>0</v>
      </c>
      <c r="AA66" s="124">
        <v>0</v>
      </c>
      <c r="AB66" s="124">
        <v>0</v>
      </c>
      <c r="AC66" s="124">
        <v>0</v>
      </c>
      <c r="AD66" s="124">
        <v>0</v>
      </c>
      <c r="AE66" s="124">
        <v>0</v>
      </c>
      <c r="AF66" s="124">
        <v>0</v>
      </c>
      <c r="AG66" s="124">
        <v>0</v>
      </c>
      <c r="AH66" s="124">
        <v>0</v>
      </c>
      <c r="AI66" s="124">
        <v>0</v>
      </c>
      <c r="AJ66" s="124">
        <v>0</v>
      </c>
      <c r="AK66" s="124">
        <v>0</v>
      </c>
      <c r="AL66" s="124">
        <v>0</v>
      </c>
      <c r="AM66" s="124">
        <v>0</v>
      </c>
      <c r="AN66" s="124">
        <v>0</v>
      </c>
      <c r="AO66" s="124">
        <v>0</v>
      </c>
      <c r="AP66" s="124">
        <v>0</v>
      </c>
      <c r="AQ66" s="124">
        <v>0</v>
      </c>
      <c r="AR66" s="124">
        <v>0</v>
      </c>
      <c r="AS66" s="124">
        <v>0</v>
      </c>
      <c r="AT66" s="124">
        <v>0</v>
      </c>
      <c r="AU66" s="124">
        <v>0</v>
      </c>
      <c r="AV66" s="124">
        <v>0</v>
      </c>
      <c r="AW66" s="124">
        <v>0</v>
      </c>
      <c r="AX66" s="124">
        <v>0</v>
      </c>
      <c r="AY66" s="124">
        <v>0</v>
      </c>
      <c r="AZ66" s="124">
        <v>0</v>
      </c>
      <c r="BA66" s="124">
        <v>0</v>
      </c>
      <c r="BB66" s="124">
        <v>0</v>
      </c>
      <c r="BC66" s="124">
        <v>0</v>
      </c>
      <c r="BD66" s="124">
        <v>0</v>
      </c>
      <c r="BE66" s="124">
        <v>0</v>
      </c>
      <c r="BF66" s="124">
        <v>0</v>
      </c>
      <c r="BG66" s="124">
        <v>0</v>
      </c>
      <c r="BH66" s="120"/>
    </row>
    <row r="67" spans="3:60" outlineLevel="1">
      <c r="C67" s="63" t="str">
        <v>Passenger cruise vessel - Shared channels &gt; 12.10m</v>
      </c>
      <c r="D67" s="217" t="str">
        <v>$ per GT</v>
      </c>
      <c r="F67" s="180">
        <v>29</v>
      </c>
      <c r="G67" s="49"/>
      <c r="I67" s="49"/>
      <c r="J67" s="124">
        <v>0.17415</v>
      </c>
      <c r="K67" s="124">
        <v>0.17784</v>
      </c>
      <c r="L67" s="124">
        <v>0.18126</v>
      </c>
      <c r="M67" s="124">
        <v>0.18369000000000002</v>
      </c>
      <c r="N67" s="124">
        <v>0.18764999999999998</v>
      </c>
      <c r="O67" s="124">
        <v>0.18972</v>
      </c>
      <c r="P67" s="124">
        <v>0.19941945471349348</v>
      </c>
      <c r="Q67" s="124">
        <v>0.21342227356746757</v>
      </c>
      <c r="R67" s="124">
        <f ca="1"/>
        <v>0.22114796672828088</v>
      </c>
      <c r="S67" s="124">
        <v>0</v>
      </c>
      <c r="T67" s="124">
        <v>0</v>
      </c>
      <c r="U67" s="124">
        <v>0</v>
      </c>
      <c r="V67" s="124">
        <v>0</v>
      </c>
      <c r="W67" s="124">
        <v>0</v>
      </c>
      <c r="X67" s="124">
        <v>0</v>
      </c>
      <c r="Y67" s="124">
        <v>0</v>
      </c>
      <c r="Z67" s="124">
        <v>0</v>
      </c>
      <c r="AA67" s="124">
        <v>0</v>
      </c>
      <c r="AB67" s="124">
        <v>0</v>
      </c>
      <c r="AC67" s="124">
        <v>0</v>
      </c>
      <c r="AD67" s="124">
        <v>0</v>
      </c>
      <c r="AE67" s="124">
        <v>0</v>
      </c>
      <c r="AF67" s="124">
        <v>0</v>
      </c>
      <c r="AG67" s="124">
        <v>0</v>
      </c>
      <c r="AH67" s="124">
        <v>0</v>
      </c>
      <c r="AI67" s="124">
        <v>0</v>
      </c>
      <c r="AJ67" s="124">
        <v>0</v>
      </c>
      <c r="AK67" s="124">
        <v>0</v>
      </c>
      <c r="AL67" s="124">
        <v>0</v>
      </c>
      <c r="AM67" s="124">
        <v>0</v>
      </c>
      <c r="AN67" s="124">
        <v>0</v>
      </c>
      <c r="AO67" s="124">
        <v>0</v>
      </c>
      <c r="AP67" s="124">
        <v>0</v>
      </c>
      <c r="AQ67" s="124">
        <v>0</v>
      </c>
      <c r="AR67" s="124">
        <v>0</v>
      </c>
      <c r="AS67" s="124">
        <v>0</v>
      </c>
      <c r="AT67" s="124">
        <v>0</v>
      </c>
      <c r="AU67" s="124">
        <v>0</v>
      </c>
      <c r="AV67" s="124">
        <v>0</v>
      </c>
      <c r="AW67" s="124">
        <v>0</v>
      </c>
      <c r="AX67" s="124">
        <v>0</v>
      </c>
      <c r="AY67" s="124">
        <v>0</v>
      </c>
      <c r="AZ67" s="124">
        <v>0</v>
      </c>
      <c r="BA67" s="124">
        <v>0</v>
      </c>
      <c r="BB67" s="124">
        <v>0</v>
      </c>
      <c r="BC67" s="124">
        <v>0</v>
      </c>
      <c r="BD67" s="124">
        <v>0</v>
      </c>
      <c r="BE67" s="124">
        <v>0</v>
      </c>
      <c r="BF67" s="124">
        <v>0</v>
      </c>
      <c r="BG67" s="124">
        <v>0</v>
      </c>
      <c r="BH67" s="120"/>
    </row>
    <row r="68" spans="3:60" outlineLevel="1">
      <c r="C68" s="63" t="str">
        <v>Passenger cruise vessel - Dedicated channels &gt; 12.10m</v>
      </c>
      <c r="D68" s="217" t="str">
        <v>$ per GT</v>
      </c>
      <c r="F68" s="180">
        <v>30</v>
      </c>
      <c r="G68" s="49"/>
      <c r="I68" s="49"/>
      <c r="J68" s="124">
        <v>0.37259999999999999</v>
      </c>
      <c r="K68" s="124">
        <v>0.38052000000000002</v>
      </c>
      <c r="L68" s="124">
        <v>0.38772000000000001</v>
      </c>
      <c r="M68" s="124">
        <v>0.39294000000000001</v>
      </c>
      <c r="N68" s="124">
        <v>0.40149000000000001</v>
      </c>
      <c r="O68" s="124">
        <v>0.40599000000000002</v>
      </c>
      <c r="P68" s="124">
        <v>0.42666487985212559</v>
      </c>
      <c r="Q68" s="124">
        <v>0.45662439926062831</v>
      </c>
      <c r="R68" s="124">
        <f ca="1"/>
        <v>0.47315378927911256</v>
      </c>
      <c r="S68" s="124">
        <v>0</v>
      </c>
      <c r="T68" s="124">
        <v>0</v>
      </c>
      <c r="U68" s="124">
        <v>0</v>
      </c>
      <c r="V68" s="124">
        <v>0</v>
      </c>
      <c r="W68" s="124">
        <v>0</v>
      </c>
      <c r="X68" s="124">
        <v>0</v>
      </c>
      <c r="Y68" s="124">
        <v>0</v>
      </c>
      <c r="Z68" s="124">
        <v>0</v>
      </c>
      <c r="AA68" s="124">
        <v>0</v>
      </c>
      <c r="AB68" s="124">
        <v>0</v>
      </c>
      <c r="AC68" s="124">
        <v>0</v>
      </c>
      <c r="AD68" s="124">
        <v>0</v>
      </c>
      <c r="AE68" s="124">
        <v>0</v>
      </c>
      <c r="AF68" s="124">
        <v>0</v>
      </c>
      <c r="AG68" s="124">
        <v>0</v>
      </c>
      <c r="AH68" s="124">
        <v>0</v>
      </c>
      <c r="AI68" s="124">
        <v>0</v>
      </c>
      <c r="AJ68" s="124">
        <v>0</v>
      </c>
      <c r="AK68" s="124">
        <v>0</v>
      </c>
      <c r="AL68" s="124">
        <v>0</v>
      </c>
      <c r="AM68" s="124">
        <v>0</v>
      </c>
      <c r="AN68" s="124">
        <v>0</v>
      </c>
      <c r="AO68" s="124">
        <v>0</v>
      </c>
      <c r="AP68" s="124">
        <v>0</v>
      </c>
      <c r="AQ68" s="124">
        <v>0</v>
      </c>
      <c r="AR68" s="124">
        <v>0</v>
      </c>
      <c r="AS68" s="124">
        <v>0</v>
      </c>
      <c r="AT68" s="124">
        <v>0</v>
      </c>
      <c r="AU68" s="124">
        <v>0</v>
      </c>
      <c r="AV68" s="124">
        <v>0</v>
      </c>
      <c r="AW68" s="124">
        <v>0</v>
      </c>
      <c r="AX68" s="124">
        <v>0</v>
      </c>
      <c r="AY68" s="124">
        <v>0</v>
      </c>
      <c r="AZ68" s="124">
        <v>0</v>
      </c>
      <c r="BA68" s="124">
        <v>0</v>
      </c>
      <c r="BB68" s="124">
        <v>0</v>
      </c>
      <c r="BC68" s="124">
        <v>0</v>
      </c>
      <c r="BD68" s="124">
        <v>0</v>
      </c>
      <c r="BE68" s="124">
        <v>0</v>
      </c>
      <c r="BF68" s="124">
        <v>0</v>
      </c>
      <c r="BG68" s="124">
        <v>0</v>
      </c>
      <c r="BH68" s="120"/>
    </row>
    <row r="69" spans="3:60" outlineLevel="1">
      <c r="C69" s="63" t="str">
        <v>Coastal liner vessel - Shared channels &lt;= 12.10m</v>
      </c>
      <c r="D69" s="217" t="str">
        <v>$ per GT</v>
      </c>
      <c r="F69" s="180">
        <v>31</v>
      </c>
      <c r="G69" s="49"/>
      <c r="I69" s="49"/>
      <c r="J69" s="124">
        <v>0.10884000000000001</v>
      </c>
      <c r="K69" s="124">
        <v>0.11117999999999999</v>
      </c>
      <c r="L69" s="124">
        <v>0.11327999999999999</v>
      </c>
      <c r="M69" s="124">
        <v>0.11477999999999999</v>
      </c>
      <c r="N69" s="124">
        <v>0.1173</v>
      </c>
      <c r="O69" s="124">
        <v>0.11861999999999999</v>
      </c>
      <c r="P69" s="124">
        <v>0.12463286506469498</v>
      </c>
      <c r="Q69" s="124">
        <v>0.13338432532347499</v>
      </c>
      <c r="R69" s="124">
        <f ca="1"/>
        <v>0.13821271719038813</v>
      </c>
      <c r="S69" s="124">
        <v>0</v>
      </c>
      <c r="T69" s="124">
        <v>0</v>
      </c>
      <c r="U69" s="124">
        <v>0</v>
      </c>
      <c r="V69" s="124">
        <v>0</v>
      </c>
      <c r="W69" s="124">
        <v>0</v>
      </c>
      <c r="X69" s="124">
        <v>0</v>
      </c>
      <c r="Y69" s="124">
        <v>0</v>
      </c>
      <c r="Z69" s="124">
        <v>0</v>
      </c>
      <c r="AA69" s="124">
        <v>0</v>
      </c>
      <c r="AB69" s="124">
        <v>0</v>
      </c>
      <c r="AC69" s="124">
        <v>0</v>
      </c>
      <c r="AD69" s="124">
        <v>0</v>
      </c>
      <c r="AE69" s="124">
        <v>0</v>
      </c>
      <c r="AF69" s="124">
        <v>0</v>
      </c>
      <c r="AG69" s="124">
        <v>0</v>
      </c>
      <c r="AH69" s="124">
        <v>0</v>
      </c>
      <c r="AI69" s="124">
        <v>0</v>
      </c>
      <c r="AJ69" s="124">
        <v>0</v>
      </c>
      <c r="AK69" s="124">
        <v>0</v>
      </c>
      <c r="AL69" s="124">
        <v>0</v>
      </c>
      <c r="AM69" s="124">
        <v>0</v>
      </c>
      <c r="AN69" s="124">
        <v>0</v>
      </c>
      <c r="AO69" s="124">
        <v>0</v>
      </c>
      <c r="AP69" s="124">
        <v>0</v>
      </c>
      <c r="AQ69" s="124">
        <v>0</v>
      </c>
      <c r="AR69" s="124">
        <v>0</v>
      </c>
      <c r="AS69" s="124">
        <v>0</v>
      </c>
      <c r="AT69" s="124">
        <v>0</v>
      </c>
      <c r="AU69" s="124">
        <v>0</v>
      </c>
      <c r="AV69" s="124">
        <v>0</v>
      </c>
      <c r="AW69" s="124">
        <v>0</v>
      </c>
      <c r="AX69" s="124">
        <v>0</v>
      </c>
      <c r="AY69" s="124">
        <v>0</v>
      </c>
      <c r="AZ69" s="124">
        <v>0</v>
      </c>
      <c r="BA69" s="124">
        <v>0</v>
      </c>
      <c r="BB69" s="124">
        <v>0</v>
      </c>
      <c r="BC69" s="124">
        <v>0</v>
      </c>
      <c r="BD69" s="124">
        <v>0</v>
      </c>
      <c r="BE69" s="124">
        <v>0</v>
      </c>
      <c r="BF69" s="124">
        <v>0</v>
      </c>
      <c r="BG69" s="124">
        <v>0</v>
      </c>
      <c r="BH69" s="120"/>
    </row>
    <row r="70" spans="3:60" outlineLevel="1">
      <c r="C70" s="63" t="str">
        <v>Coastal liner vessel - Dedicated channels &lt;= 12.10m</v>
      </c>
      <c r="D70" s="217" t="str">
        <v>$ per GT</v>
      </c>
      <c r="F70" s="180">
        <v>32</v>
      </c>
      <c r="G70" s="49"/>
      <c r="I70" s="49"/>
      <c r="J70" s="124">
        <v>0.21276</v>
      </c>
      <c r="K70" s="124">
        <v>0.21725999999999998</v>
      </c>
      <c r="L70" s="124">
        <v>0.22139999999999999</v>
      </c>
      <c r="M70" s="124">
        <v>0.22434000000000001</v>
      </c>
      <c r="N70" s="124">
        <v>0.22925999999999999</v>
      </c>
      <c r="O70" s="124">
        <v>0.23183999999999999</v>
      </c>
      <c r="P70" s="124">
        <v>0.2436318299445471</v>
      </c>
      <c r="Q70" s="124">
        <v>0.2607391497227356</v>
      </c>
      <c r="R70" s="124">
        <f ca="1"/>
        <v>0.27017767097966722</v>
      </c>
      <c r="S70" s="124">
        <v>0</v>
      </c>
      <c r="T70" s="124">
        <v>0</v>
      </c>
      <c r="U70" s="124">
        <v>0</v>
      </c>
      <c r="V70" s="124">
        <v>0</v>
      </c>
      <c r="W70" s="124">
        <v>0</v>
      </c>
      <c r="X70" s="124">
        <v>0</v>
      </c>
      <c r="Y70" s="124">
        <v>0</v>
      </c>
      <c r="Z70" s="124">
        <v>0</v>
      </c>
      <c r="AA70" s="124">
        <v>0</v>
      </c>
      <c r="AB70" s="124">
        <v>0</v>
      </c>
      <c r="AC70" s="124">
        <v>0</v>
      </c>
      <c r="AD70" s="124">
        <v>0</v>
      </c>
      <c r="AE70" s="124">
        <v>0</v>
      </c>
      <c r="AF70" s="124">
        <v>0</v>
      </c>
      <c r="AG70" s="124">
        <v>0</v>
      </c>
      <c r="AH70" s="124">
        <v>0</v>
      </c>
      <c r="AI70" s="124">
        <v>0</v>
      </c>
      <c r="AJ70" s="124">
        <v>0</v>
      </c>
      <c r="AK70" s="124">
        <v>0</v>
      </c>
      <c r="AL70" s="124">
        <v>0</v>
      </c>
      <c r="AM70" s="124">
        <v>0</v>
      </c>
      <c r="AN70" s="124">
        <v>0</v>
      </c>
      <c r="AO70" s="124">
        <v>0</v>
      </c>
      <c r="AP70" s="124">
        <v>0</v>
      </c>
      <c r="AQ70" s="124">
        <v>0</v>
      </c>
      <c r="AR70" s="124">
        <v>0</v>
      </c>
      <c r="AS70" s="124">
        <v>0</v>
      </c>
      <c r="AT70" s="124">
        <v>0</v>
      </c>
      <c r="AU70" s="124">
        <v>0</v>
      </c>
      <c r="AV70" s="124">
        <v>0</v>
      </c>
      <c r="AW70" s="124">
        <v>0</v>
      </c>
      <c r="AX70" s="124">
        <v>0</v>
      </c>
      <c r="AY70" s="124">
        <v>0</v>
      </c>
      <c r="AZ70" s="124">
        <v>0</v>
      </c>
      <c r="BA70" s="124">
        <v>0</v>
      </c>
      <c r="BB70" s="124">
        <v>0</v>
      </c>
      <c r="BC70" s="124">
        <v>0</v>
      </c>
      <c r="BD70" s="124">
        <v>0</v>
      </c>
      <c r="BE70" s="124">
        <v>0</v>
      </c>
      <c r="BF70" s="124">
        <v>0</v>
      </c>
      <c r="BG70" s="124">
        <v>0</v>
      </c>
      <c r="BH70" s="120"/>
    </row>
    <row r="71" spans="3:60" outlineLevel="1">
      <c r="C71" s="63" t="str">
        <v>Coastal liner vessel - Shared channels &gt; 12.10m</v>
      </c>
      <c r="D71" s="217" t="str">
        <v>$ per GT</v>
      </c>
      <c r="F71" s="180">
        <v>33</v>
      </c>
      <c r="G71" s="49"/>
      <c r="I71" s="49"/>
      <c r="J71" s="124">
        <v>0.11609999999999999</v>
      </c>
      <c r="K71" s="124">
        <v>0.11856</v>
      </c>
      <c r="L71" s="124">
        <v>0.12083999999999999</v>
      </c>
      <c r="M71" s="124">
        <v>0.12246</v>
      </c>
      <c r="N71" s="124">
        <v>0.12509999999999999</v>
      </c>
      <c r="O71" s="124">
        <v>0.12647999999999998</v>
      </c>
      <c r="P71" s="124">
        <v>0.132946303142329</v>
      </c>
      <c r="Q71" s="124">
        <v>0.14228151571164505</v>
      </c>
      <c r="R71" s="124">
        <f ca="1"/>
        <v>0.14743197781885392</v>
      </c>
      <c r="S71" s="124">
        <v>0</v>
      </c>
      <c r="T71" s="124">
        <v>0</v>
      </c>
      <c r="U71" s="124">
        <v>0</v>
      </c>
      <c r="V71" s="124">
        <v>0</v>
      </c>
      <c r="W71" s="124">
        <v>0</v>
      </c>
      <c r="X71" s="124">
        <v>0</v>
      </c>
      <c r="Y71" s="124">
        <v>0</v>
      </c>
      <c r="Z71" s="124">
        <v>0</v>
      </c>
      <c r="AA71" s="124">
        <v>0</v>
      </c>
      <c r="AB71" s="124">
        <v>0</v>
      </c>
      <c r="AC71" s="124">
        <v>0</v>
      </c>
      <c r="AD71" s="124">
        <v>0</v>
      </c>
      <c r="AE71" s="124">
        <v>0</v>
      </c>
      <c r="AF71" s="124">
        <v>0</v>
      </c>
      <c r="AG71" s="124">
        <v>0</v>
      </c>
      <c r="AH71" s="124">
        <v>0</v>
      </c>
      <c r="AI71" s="124">
        <v>0</v>
      </c>
      <c r="AJ71" s="124">
        <v>0</v>
      </c>
      <c r="AK71" s="124">
        <v>0</v>
      </c>
      <c r="AL71" s="124">
        <v>0</v>
      </c>
      <c r="AM71" s="124">
        <v>0</v>
      </c>
      <c r="AN71" s="124">
        <v>0</v>
      </c>
      <c r="AO71" s="124">
        <v>0</v>
      </c>
      <c r="AP71" s="124">
        <v>0</v>
      </c>
      <c r="AQ71" s="124">
        <v>0</v>
      </c>
      <c r="AR71" s="124">
        <v>0</v>
      </c>
      <c r="AS71" s="124">
        <v>0</v>
      </c>
      <c r="AT71" s="124">
        <v>0</v>
      </c>
      <c r="AU71" s="124">
        <v>0</v>
      </c>
      <c r="AV71" s="124">
        <v>0</v>
      </c>
      <c r="AW71" s="124">
        <v>0</v>
      </c>
      <c r="AX71" s="124">
        <v>0</v>
      </c>
      <c r="AY71" s="124">
        <v>0</v>
      </c>
      <c r="AZ71" s="124">
        <v>0</v>
      </c>
      <c r="BA71" s="124">
        <v>0</v>
      </c>
      <c r="BB71" s="124">
        <v>0</v>
      </c>
      <c r="BC71" s="124">
        <v>0</v>
      </c>
      <c r="BD71" s="124">
        <v>0</v>
      </c>
      <c r="BE71" s="124">
        <v>0</v>
      </c>
      <c r="BF71" s="124">
        <v>0</v>
      </c>
      <c r="BG71" s="124">
        <v>0</v>
      </c>
      <c r="BH71" s="120"/>
    </row>
    <row r="72" spans="3:60" outlineLevel="1">
      <c r="C72" s="63" t="str">
        <v>Coastal liner vessel - Dedicated channels &gt; 12.10m</v>
      </c>
      <c r="D72" s="217" t="str">
        <v>$ per GT</v>
      </c>
      <c r="F72" s="180">
        <v>34</v>
      </c>
      <c r="G72" s="49"/>
      <c r="I72" s="49"/>
      <c r="J72" s="124">
        <v>0.24839999999999998</v>
      </c>
      <c r="K72" s="124">
        <v>0.25368000000000002</v>
      </c>
      <c r="L72" s="124">
        <v>0.25847999999999999</v>
      </c>
      <c r="M72" s="124">
        <v>0.26195999999999997</v>
      </c>
      <c r="N72" s="124">
        <v>0.26766000000000001</v>
      </c>
      <c r="O72" s="124">
        <v>0.27066000000000001</v>
      </c>
      <c r="P72" s="124">
        <v>0.28444325323475034</v>
      </c>
      <c r="Q72" s="124">
        <v>0.30441626617375217</v>
      </c>
      <c r="R72" s="124">
        <f ca="1"/>
        <v>0.31543585951940839</v>
      </c>
      <c r="S72" s="124">
        <v>0</v>
      </c>
      <c r="T72" s="124">
        <v>0</v>
      </c>
      <c r="U72" s="124">
        <v>0</v>
      </c>
      <c r="V72" s="124">
        <v>0</v>
      </c>
      <c r="W72" s="124">
        <v>0</v>
      </c>
      <c r="X72" s="124">
        <v>0</v>
      </c>
      <c r="Y72" s="124">
        <v>0</v>
      </c>
      <c r="Z72" s="124">
        <v>0</v>
      </c>
      <c r="AA72" s="124">
        <v>0</v>
      </c>
      <c r="AB72" s="124">
        <v>0</v>
      </c>
      <c r="AC72" s="124">
        <v>0</v>
      </c>
      <c r="AD72" s="124">
        <v>0</v>
      </c>
      <c r="AE72" s="124">
        <v>0</v>
      </c>
      <c r="AF72" s="124">
        <v>0</v>
      </c>
      <c r="AG72" s="124">
        <v>0</v>
      </c>
      <c r="AH72" s="124">
        <v>0</v>
      </c>
      <c r="AI72" s="124">
        <v>0</v>
      </c>
      <c r="AJ72" s="124">
        <v>0</v>
      </c>
      <c r="AK72" s="124">
        <v>0</v>
      </c>
      <c r="AL72" s="124">
        <v>0</v>
      </c>
      <c r="AM72" s="124">
        <v>0</v>
      </c>
      <c r="AN72" s="124">
        <v>0</v>
      </c>
      <c r="AO72" s="124">
        <v>0</v>
      </c>
      <c r="AP72" s="124">
        <v>0</v>
      </c>
      <c r="AQ72" s="124">
        <v>0</v>
      </c>
      <c r="AR72" s="124">
        <v>0</v>
      </c>
      <c r="AS72" s="124">
        <v>0</v>
      </c>
      <c r="AT72" s="124">
        <v>0</v>
      </c>
      <c r="AU72" s="124">
        <v>0</v>
      </c>
      <c r="AV72" s="124">
        <v>0</v>
      </c>
      <c r="AW72" s="124">
        <v>0</v>
      </c>
      <c r="AX72" s="124">
        <v>0</v>
      </c>
      <c r="AY72" s="124">
        <v>0</v>
      </c>
      <c r="AZ72" s="124">
        <v>0</v>
      </c>
      <c r="BA72" s="124">
        <v>0</v>
      </c>
      <c r="BB72" s="124">
        <v>0</v>
      </c>
      <c r="BC72" s="124">
        <v>0</v>
      </c>
      <c r="BD72" s="124">
        <v>0</v>
      </c>
      <c r="BE72" s="124">
        <v>0</v>
      </c>
      <c r="BF72" s="124">
        <v>0</v>
      </c>
      <c r="BG72" s="124">
        <v>0</v>
      </c>
      <c r="BH72" s="120"/>
    </row>
    <row r="73" spans="3:60" outlineLevel="1">
      <c r="C73" s="63" t="str">
        <v>Vessels using Dedicated and Geelong channels on the same entry to Port Phillip Bay - Dedicated channels &lt;= 12.10m</v>
      </c>
      <c r="D73" s="217" t="str">
        <v>$ per GT</v>
      </c>
      <c r="F73" s="180">
        <v>35</v>
      </c>
      <c r="G73" s="49"/>
      <c r="I73" s="49"/>
      <c r="J73" s="124">
        <v>0.26595000000000002</v>
      </c>
      <c r="K73" s="124">
        <v>0.27160328096118302</v>
      </c>
      <c r="L73" s="124">
        <v>0.27675</v>
      </c>
      <c r="M73" s="124">
        <v>0.28042500000000004</v>
      </c>
      <c r="N73" s="124">
        <v>0.28657500000000002</v>
      </c>
      <c r="O73" s="124">
        <v>0.2898</v>
      </c>
      <c r="P73" s="124">
        <v>0.30453978743068388</v>
      </c>
      <c r="Q73" s="124">
        <v>0.3259239371534195</v>
      </c>
      <c r="R73" s="124">
        <f ca="1"/>
        <v>0.33772208872458404</v>
      </c>
      <c r="S73" s="124">
        <v>0</v>
      </c>
      <c r="T73" s="124">
        <v>0</v>
      </c>
      <c r="U73" s="124">
        <v>0</v>
      </c>
      <c r="V73" s="124">
        <v>0</v>
      </c>
      <c r="W73" s="124">
        <v>0</v>
      </c>
      <c r="X73" s="124">
        <v>0</v>
      </c>
      <c r="Y73" s="124">
        <v>0</v>
      </c>
      <c r="Z73" s="124">
        <v>0</v>
      </c>
      <c r="AA73" s="124">
        <v>0</v>
      </c>
      <c r="AB73" s="124">
        <v>0</v>
      </c>
      <c r="AC73" s="124">
        <v>0</v>
      </c>
      <c r="AD73" s="124">
        <v>0</v>
      </c>
      <c r="AE73" s="124">
        <v>0</v>
      </c>
      <c r="AF73" s="124">
        <v>0</v>
      </c>
      <c r="AG73" s="124">
        <v>0</v>
      </c>
      <c r="AH73" s="124">
        <v>0</v>
      </c>
      <c r="AI73" s="124">
        <v>0</v>
      </c>
      <c r="AJ73" s="124">
        <v>0</v>
      </c>
      <c r="AK73" s="124">
        <v>0</v>
      </c>
      <c r="AL73" s="124">
        <v>0</v>
      </c>
      <c r="AM73" s="124">
        <v>0</v>
      </c>
      <c r="AN73" s="124">
        <v>0</v>
      </c>
      <c r="AO73" s="124">
        <v>0</v>
      </c>
      <c r="AP73" s="124">
        <v>0</v>
      </c>
      <c r="AQ73" s="124">
        <v>0</v>
      </c>
      <c r="AR73" s="124">
        <v>0</v>
      </c>
      <c r="AS73" s="124">
        <v>0</v>
      </c>
      <c r="AT73" s="124">
        <v>0</v>
      </c>
      <c r="AU73" s="124">
        <v>0</v>
      </c>
      <c r="AV73" s="124">
        <v>0</v>
      </c>
      <c r="AW73" s="124">
        <v>0</v>
      </c>
      <c r="AX73" s="124">
        <v>0</v>
      </c>
      <c r="AY73" s="124">
        <v>0</v>
      </c>
      <c r="AZ73" s="124">
        <v>0</v>
      </c>
      <c r="BA73" s="124">
        <v>0</v>
      </c>
      <c r="BB73" s="124">
        <v>0</v>
      </c>
      <c r="BC73" s="124">
        <v>0</v>
      </c>
      <c r="BD73" s="124">
        <v>0</v>
      </c>
      <c r="BE73" s="124">
        <v>0</v>
      </c>
      <c r="BF73" s="124">
        <v>0</v>
      </c>
      <c r="BG73" s="124">
        <v>0</v>
      </c>
      <c r="BH73" s="120"/>
    </row>
    <row r="74" spans="3:60" outlineLevel="1">
      <c r="C74" s="63" t="str">
        <v>Vessels using Dedicated and Geelong channels on the same entry to Port Phillip Bay - Dedicated channels &gt; 12.10m</v>
      </c>
      <c r="D74" s="217" t="str">
        <v>$ per GT</v>
      </c>
      <c r="F74" s="180">
        <v>36</v>
      </c>
      <c r="G74" s="49"/>
      <c r="I74" s="49"/>
      <c r="J74" s="124">
        <v>0.3105</v>
      </c>
      <c r="K74" s="124">
        <v>0.31710027726432533</v>
      </c>
      <c r="L74" s="124">
        <v>0.3231</v>
      </c>
      <c r="M74" s="124">
        <v>0.32745000000000002</v>
      </c>
      <c r="N74" s="124">
        <v>0.33457500000000001</v>
      </c>
      <c r="O74" s="124">
        <v>0.33832499999999999</v>
      </c>
      <c r="P74" s="124">
        <v>0.35555406654343796</v>
      </c>
      <c r="Q74" s="124">
        <v>0.38052033271719021</v>
      </c>
      <c r="R74" s="124">
        <f ca="1"/>
        <v>0.39429482439926045</v>
      </c>
      <c r="S74" s="124">
        <v>0</v>
      </c>
      <c r="T74" s="124">
        <v>0</v>
      </c>
      <c r="U74" s="124">
        <v>0</v>
      </c>
      <c r="V74" s="124">
        <v>0</v>
      </c>
      <c r="W74" s="124">
        <v>0</v>
      </c>
      <c r="X74" s="124">
        <v>0</v>
      </c>
      <c r="Y74" s="124">
        <v>0</v>
      </c>
      <c r="Z74" s="124">
        <v>0</v>
      </c>
      <c r="AA74" s="124">
        <v>0</v>
      </c>
      <c r="AB74" s="124">
        <v>0</v>
      </c>
      <c r="AC74" s="124">
        <v>0</v>
      </c>
      <c r="AD74" s="124">
        <v>0</v>
      </c>
      <c r="AE74" s="124">
        <v>0</v>
      </c>
      <c r="AF74" s="124">
        <v>0</v>
      </c>
      <c r="AG74" s="124">
        <v>0</v>
      </c>
      <c r="AH74" s="124">
        <v>0</v>
      </c>
      <c r="AI74" s="124">
        <v>0</v>
      </c>
      <c r="AJ74" s="124">
        <v>0</v>
      </c>
      <c r="AK74" s="124">
        <v>0</v>
      </c>
      <c r="AL74" s="124">
        <v>0</v>
      </c>
      <c r="AM74" s="124">
        <v>0</v>
      </c>
      <c r="AN74" s="124">
        <v>0</v>
      </c>
      <c r="AO74" s="124">
        <v>0</v>
      </c>
      <c r="AP74" s="124">
        <v>0</v>
      </c>
      <c r="AQ74" s="124">
        <v>0</v>
      </c>
      <c r="AR74" s="124">
        <v>0</v>
      </c>
      <c r="AS74" s="124">
        <v>0</v>
      </c>
      <c r="AT74" s="124">
        <v>0</v>
      </c>
      <c r="AU74" s="124">
        <v>0</v>
      </c>
      <c r="AV74" s="124">
        <v>0</v>
      </c>
      <c r="AW74" s="124">
        <v>0</v>
      </c>
      <c r="AX74" s="124">
        <v>0</v>
      </c>
      <c r="AY74" s="124">
        <v>0</v>
      </c>
      <c r="AZ74" s="124">
        <v>0</v>
      </c>
      <c r="BA74" s="124">
        <v>0</v>
      </c>
      <c r="BB74" s="124">
        <v>0</v>
      </c>
      <c r="BC74" s="124">
        <v>0</v>
      </c>
      <c r="BD74" s="124">
        <v>0</v>
      </c>
      <c r="BE74" s="124">
        <v>0</v>
      </c>
      <c r="BF74" s="124">
        <v>0</v>
      </c>
      <c r="BG74" s="124">
        <v>0</v>
      </c>
      <c r="BH74" s="120"/>
    </row>
    <row r="75" spans="3:60" outlineLevel="1">
      <c r="C75" s="62">
        <v>0</v>
      </c>
      <c r="D75" s="218">
        <v>0</v>
      </c>
      <c r="F75" s="180" t="str">
        <v/>
      </c>
      <c r="G75" s="49"/>
      <c r="I75" s="49"/>
      <c r="J75" s="120">
        <v>0</v>
      </c>
      <c r="K75" s="120">
        <v>0</v>
      </c>
      <c r="L75" s="120">
        <v>0</v>
      </c>
      <c r="M75" s="120">
        <v>0</v>
      </c>
      <c r="N75" s="120">
        <v>0</v>
      </c>
      <c r="O75" s="120">
        <v>0</v>
      </c>
      <c r="P75" s="120">
        <v>0</v>
      </c>
      <c r="Q75" s="120">
        <v>0</v>
      </c>
      <c r="R75" s="120">
        <v>0</v>
      </c>
      <c r="S75" s="120">
        <v>0</v>
      </c>
      <c r="T75" s="120">
        <v>0</v>
      </c>
      <c r="U75" s="120">
        <v>0</v>
      </c>
      <c r="V75" s="120">
        <v>0</v>
      </c>
      <c r="W75" s="120">
        <v>0</v>
      </c>
      <c r="X75" s="120">
        <v>0</v>
      </c>
      <c r="Y75" s="120">
        <v>0</v>
      </c>
      <c r="Z75" s="120">
        <v>0</v>
      </c>
      <c r="AA75" s="120">
        <v>0</v>
      </c>
      <c r="AB75" s="120">
        <v>0</v>
      </c>
      <c r="AC75" s="120">
        <v>0</v>
      </c>
      <c r="AD75" s="120">
        <v>0</v>
      </c>
      <c r="AE75" s="120">
        <v>0</v>
      </c>
      <c r="AF75" s="120">
        <v>0</v>
      </c>
      <c r="AG75" s="120">
        <v>0</v>
      </c>
      <c r="AH75" s="120">
        <v>0</v>
      </c>
      <c r="AI75" s="120">
        <v>0</v>
      </c>
      <c r="AJ75" s="120">
        <v>0</v>
      </c>
      <c r="AK75" s="120">
        <v>0</v>
      </c>
      <c r="AL75" s="120">
        <v>0</v>
      </c>
      <c r="AM75" s="120">
        <v>0</v>
      </c>
      <c r="AN75" s="120">
        <v>0</v>
      </c>
      <c r="AO75" s="120">
        <v>0</v>
      </c>
      <c r="AP75" s="120">
        <v>0</v>
      </c>
      <c r="AQ75" s="120">
        <v>0</v>
      </c>
      <c r="AR75" s="120">
        <v>0</v>
      </c>
      <c r="AS75" s="120">
        <v>0</v>
      </c>
      <c r="AT75" s="120">
        <v>0</v>
      </c>
      <c r="AU75" s="120">
        <v>0</v>
      </c>
      <c r="AV75" s="120">
        <v>0</v>
      </c>
      <c r="AW75" s="120">
        <v>0</v>
      </c>
      <c r="AX75" s="120">
        <v>0</v>
      </c>
      <c r="AY75" s="120">
        <v>0</v>
      </c>
      <c r="AZ75" s="120">
        <v>0</v>
      </c>
      <c r="BA75" s="120">
        <v>0</v>
      </c>
      <c r="BB75" s="120">
        <v>0</v>
      </c>
      <c r="BC75" s="120">
        <v>0</v>
      </c>
      <c r="BD75" s="120">
        <v>0</v>
      </c>
      <c r="BE75" s="120">
        <v>0</v>
      </c>
      <c r="BF75" s="120">
        <v>0</v>
      </c>
      <c r="BG75" s="120">
        <v>0</v>
      </c>
      <c r="BH75" s="120"/>
    </row>
    <row r="76" spans="3:60" outlineLevel="1">
      <c r="C76" s="62" t="str">
        <v>Hire fees</v>
      </c>
      <c r="D76" s="216">
        <v>0</v>
      </c>
      <c r="F76" s="180" t="str">
        <v/>
      </c>
      <c r="G76" s="49"/>
      <c r="I76" s="49"/>
      <c r="J76" s="120">
        <v>0</v>
      </c>
      <c r="K76" s="120">
        <v>0</v>
      </c>
      <c r="L76" s="120">
        <v>0</v>
      </c>
      <c r="M76" s="120">
        <v>0</v>
      </c>
      <c r="N76" s="120">
        <v>0</v>
      </c>
      <c r="O76" s="120">
        <v>0</v>
      </c>
      <c r="P76" s="120">
        <v>0</v>
      </c>
      <c r="Q76" s="120">
        <v>0</v>
      </c>
      <c r="R76" s="120">
        <v>0</v>
      </c>
      <c r="S76" s="120">
        <v>0</v>
      </c>
      <c r="T76" s="120">
        <v>0</v>
      </c>
      <c r="U76" s="120">
        <v>0</v>
      </c>
      <c r="V76" s="120">
        <v>0</v>
      </c>
      <c r="W76" s="120">
        <v>0</v>
      </c>
      <c r="X76" s="120">
        <v>0</v>
      </c>
      <c r="Y76" s="120">
        <v>0</v>
      </c>
      <c r="Z76" s="120">
        <v>0</v>
      </c>
      <c r="AA76" s="120">
        <v>0</v>
      </c>
      <c r="AB76" s="120">
        <v>0</v>
      </c>
      <c r="AC76" s="120">
        <v>0</v>
      </c>
      <c r="AD76" s="120">
        <v>0</v>
      </c>
      <c r="AE76" s="120">
        <v>0</v>
      </c>
      <c r="AF76" s="120">
        <v>0</v>
      </c>
      <c r="AG76" s="120">
        <v>0</v>
      </c>
      <c r="AH76" s="120">
        <v>0</v>
      </c>
      <c r="AI76" s="120">
        <v>0</v>
      </c>
      <c r="AJ76" s="120">
        <v>0</v>
      </c>
      <c r="AK76" s="120">
        <v>0</v>
      </c>
      <c r="AL76" s="120">
        <v>0</v>
      </c>
      <c r="AM76" s="120">
        <v>0</v>
      </c>
      <c r="AN76" s="120">
        <v>0</v>
      </c>
      <c r="AO76" s="120">
        <v>0</v>
      </c>
      <c r="AP76" s="120">
        <v>0</v>
      </c>
      <c r="AQ76" s="120">
        <v>0</v>
      </c>
      <c r="AR76" s="120">
        <v>0</v>
      </c>
      <c r="AS76" s="120">
        <v>0</v>
      </c>
      <c r="AT76" s="120">
        <v>0</v>
      </c>
      <c r="AU76" s="120">
        <v>0</v>
      </c>
      <c r="AV76" s="120">
        <v>0</v>
      </c>
      <c r="AW76" s="120">
        <v>0</v>
      </c>
      <c r="AX76" s="120">
        <v>0</v>
      </c>
      <c r="AY76" s="120">
        <v>0</v>
      </c>
      <c r="AZ76" s="120">
        <v>0</v>
      </c>
      <c r="BA76" s="120">
        <v>0</v>
      </c>
      <c r="BB76" s="120">
        <v>0</v>
      </c>
      <c r="BC76" s="120">
        <v>0</v>
      </c>
      <c r="BD76" s="120">
        <v>0</v>
      </c>
      <c r="BE76" s="120">
        <v>0</v>
      </c>
      <c r="BF76" s="120">
        <v>0</v>
      </c>
      <c r="BG76" s="120">
        <v>0</v>
      </c>
      <c r="BH76" s="120"/>
    </row>
    <row r="77" spans="3:60" outlineLevel="1">
      <c r="C77" s="63" t="str">
        <v>Berth hire - Full charge - Maribyrnong No.1</v>
      </c>
      <c r="D77" s="216" t="str">
        <v>$ per hour</v>
      </c>
      <c r="F77" s="180">
        <v>37</v>
      </c>
      <c r="G77" s="49"/>
      <c r="I77" s="49"/>
      <c r="J77" s="120">
        <v>351.8</v>
      </c>
      <c r="K77" s="120">
        <v>359.27818853974122</v>
      </c>
      <c r="L77" s="120">
        <v>366.10609981515711</v>
      </c>
      <c r="M77" s="120">
        <v>370.98317929759696</v>
      </c>
      <c r="N77" s="120">
        <v>379.1116451016635</v>
      </c>
      <c r="O77" s="120">
        <v>383.33844731977808</v>
      </c>
      <c r="P77" s="120">
        <v>402.84676524953778</v>
      </c>
      <c r="Q77" s="120">
        <v>431.13382624768929</v>
      </c>
      <c r="R77" s="120">
        <f ca="1"/>
        <v>446.74048059149709</v>
      </c>
      <c r="S77" s="120">
        <v>0</v>
      </c>
      <c r="T77" s="120">
        <v>0</v>
      </c>
      <c r="U77" s="120">
        <v>0</v>
      </c>
      <c r="V77" s="120">
        <v>0</v>
      </c>
      <c r="W77" s="120">
        <v>0</v>
      </c>
      <c r="X77" s="120">
        <v>0</v>
      </c>
      <c r="Y77" s="120">
        <v>0</v>
      </c>
      <c r="Z77" s="120">
        <v>0</v>
      </c>
      <c r="AA77" s="120">
        <v>0</v>
      </c>
      <c r="AB77" s="120">
        <v>0</v>
      </c>
      <c r="AC77" s="120">
        <v>0</v>
      </c>
      <c r="AD77" s="120">
        <v>0</v>
      </c>
      <c r="AE77" s="120">
        <v>0</v>
      </c>
      <c r="AF77" s="120">
        <v>0</v>
      </c>
      <c r="AG77" s="120">
        <v>0</v>
      </c>
      <c r="AH77" s="120">
        <v>0</v>
      </c>
      <c r="AI77" s="120">
        <v>0</v>
      </c>
      <c r="AJ77" s="120">
        <v>0</v>
      </c>
      <c r="AK77" s="120">
        <v>0</v>
      </c>
      <c r="AL77" s="120">
        <v>0</v>
      </c>
      <c r="AM77" s="120">
        <v>0</v>
      </c>
      <c r="AN77" s="120">
        <v>0</v>
      </c>
      <c r="AO77" s="120">
        <v>0</v>
      </c>
      <c r="AP77" s="120">
        <v>0</v>
      </c>
      <c r="AQ77" s="120">
        <v>0</v>
      </c>
      <c r="AR77" s="120">
        <v>0</v>
      </c>
      <c r="AS77" s="120">
        <v>0</v>
      </c>
      <c r="AT77" s="120">
        <v>0</v>
      </c>
      <c r="AU77" s="120">
        <v>0</v>
      </c>
      <c r="AV77" s="120">
        <v>0</v>
      </c>
      <c r="AW77" s="120">
        <v>0</v>
      </c>
      <c r="AX77" s="120">
        <v>0</v>
      </c>
      <c r="AY77" s="120">
        <v>0</v>
      </c>
      <c r="AZ77" s="120">
        <v>0</v>
      </c>
      <c r="BA77" s="120">
        <v>0</v>
      </c>
      <c r="BB77" s="120">
        <v>0</v>
      </c>
      <c r="BC77" s="120">
        <v>0</v>
      </c>
      <c r="BD77" s="120">
        <v>0</v>
      </c>
      <c r="BE77" s="120">
        <v>0</v>
      </c>
      <c r="BF77" s="120">
        <v>0</v>
      </c>
      <c r="BG77" s="120">
        <v>0</v>
      </c>
      <c r="BH77" s="120"/>
    </row>
    <row r="78" spans="3:60" outlineLevel="1">
      <c r="C78" s="63" t="str">
        <v>Berth hire - Full charge - Holden Dock</v>
      </c>
      <c r="D78" s="216" t="str">
        <v>$ per hour</v>
      </c>
      <c r="F78" s="180">
        <v>38</v>
      </c>
      <c r="G78" s="49"/>
      <c r="I78" s="49"/>
      <c r="J78" s="120">
        <v>466.2</v>
      </c>
      <c r="K78" s="120">
        <v>476.10998151571158</v>
      </c>
      <c r="L78" s="120">
        <v>485.15822550831786</v>
      </c>
      <c r="M78" s="120">
        <v>491.621256931608</v>
      </c>
      <c r="N78" s="120">
        <v>502.39297597042497</v>
      </c>
      <c r="O78" s="120">
        <v>507.9942698706098</v>
      </c>
      <c r="P78" s="120">
        <v>533.84639556377067</v>
      </c>
      <c r="Q78" s="120">
        <v>571.33197781885372</v>
      </c>
      <c r="R78" s="120">
        <f ca="1"/>
        <v>592.01367837338239</v>
      </c>
      <c r="S78" s="120">
        <v>0</v>
      </c>
      <c r="T78" s="120">
        <v>0</v>
      </c>
      <c r="U78" s="120">
        <v>0</v>
      </c>
      <c r="V78" s="120">
        <v>0</v>
      </c>
      <c r="W78" s="120">
        <v>0</v>
      </c>
      <c r="X78" s="120">
        <v>0</v>
      </c>
      <c r="Y78" s="120">
        <v>0</v>
      </c>
      <c r="Z78" s="120">
        <v>0</v>
      </c>
      <c r="AA78" s="120">
        <v>0</v>
      </c>
      <c r="AB78" s="120">
        <v>0</v>
      </c>
      <c r="AC78" s="120">
        <v>0</v>
      </c>
      <c r="AD78" s="120">
        <v>0</v>
      </c>
      <c r="AE78" s="120">
        <v>0</v>
      </c>
      <c r="AF78" s="120">
        <v>0</v>
      </c>
      <c r="AG78" s="120">
        <v>0</v>
      </c>
      <c r="AH78" s="120">
        <v>0</v>
      </c>
      <c r="AI78" s="120">
        <v>0</v>
      </c>
      <c r="AJ78" s="120">
        <v>0</v>
      </c>
      <c r="AK78" s="120">
        <v>0</v>
      </c>
      <c r="AL78" s="120">
        <v>0</v>
      </c>
      <c r="AM78" s="120">
        <v>0</v>
      </c>
      <c r="AN78" s="120">
        <v>0</v>
      </c>
      <c r="AO78" s="120">
        <v>0</v>
      </c>
      <c r="AP78" s="120">
        <v>0</v>
      </c>
      <c r="AQ78" s="120">
        <v>0</v>
      </c>
      <c r="AR78" s="120">
        <v>0</v>
      </c>
      <c r="AS78" s="120">
        <v>0</v>
      </c>
      <c r="AT78" s="120">
        <v>0</v>
      </c>
      <c r="AU78" s="120">
        <v>0</v>
      </c>
      <c r="AV78" s="120">
        <v>0</v>
      </c>
      <c r="AW78" s="120">
        <v>0</v>
      </c>
      <c r="AX78" s="120">
        <v>0</v>
      </c>
      <c r="AY78" s="120">
        <v>0</v>
      </c>
      <c r="AZ78" s="120">
        <v>0</v>
      </c>
      <c r="BA78" s="120">
        <v>0</v>
      </c>
      <c r="BB78" s="120">
        <v>0</v>
      </c>
      <c r="BC78" s="120">
        <v>0</v>
      </c>
      <c r="BD78" s="120">
        <v>0</v>
      </c>
      <c r="BE78" s="120">
        <v>0</v>
      </c>
      <c r="BF78" s="120">
        <v>0</v>
      </c>
      <c r="BG78" s="120">
        <v>0</v>
      </c>
      <c r="BH78" s="120"/>
    </row>
    <row r="79" spans="3:60" outlineLevel="1">
      <c r="C79" s="63" t="str">
        <v>Berth hire - Full charge - Passenger cruise ships at a berth other than Station Pier</v>
      </c>
      <c r="D79" s="216" t="str">
        <v>$ per hour</v>
      </c>
      <c r="F79" s="180">
        <v>39</v>
      </c>
      <c r="G79" s="49"/>
      <c r="I79" s="49"/>
      <c r="J79" s="120">
        <v>580</v>
      </c>
      <c r="K79" s="120">
        <v>592.32902033271716</v>
      </c>
      <c r="L79" s="120">
        <v>603.58595194085024</v>
      </c>
      <c r="M79" s="120">
        <v>611.62661737523092</v>
      </c>
      <c r="N79" s="120">
        <v>625.02772643253218</v>
      </c>
      <c r="O79" s="120">
        <v>631.99630314232888</v>
      </c>
      <c r="P79" s="120">
        <v>664.15896487985196</v>
      </c>
      <c r="Q79" s="120">
        <v>710.79482439926039</v>
      </c>
      <c r="R79" s="120">
        <f ca="1"/>
        <v>736.52495378927892</v>
      </c>
      <c r="S79" s="120">
        <v>0</v>
      </c>
      <c r="T79" s="120">
        <v>0</v>
      </c>
      <c r="U79" s="120">
        <v>0</v>
      </c>
      <c r="V79" s="120">
        <v>0</v>
      </c>
      <c r="W79" s="120">
        <v>0</v>
      </c>
      <c r="X79" s="120">
        <v>0</v>
      </c>
      <c r="Y79" s="120">
        <v>0</v>
      </c>
      <c r="Z79" s="120">
        <v>0</v>
      </c>
      <c r="AA79" s="120">
        <v>0</v>
      </c>
      <c r="AB79" s="120">
        <v>0</v>
      </c>
      <c r="AC79" s="120">
        <v>0</v>
      </c>
      <c r="AD79" s="120">
        <v>0</v>
      </c>
      <c r="AE79" s="120">
        <v>0</v>
      </c>
      <c r="AF79" s="120">
        <v>0</v>
      </c>
      <c r="AG79" s="120">
        <v>0</v>
      </c>
      <c r="AH79" s="120">
        <v>0</v>
      </c>
      <c r="AI79" s="120">
        <v>0</v>
      </c>
      <c r="AJ79" s="120">
        <v>0</v>
      </c>
      <c r="AK79" s="120">
        <v>0</v>
      </c>
      <c r="AL79" s="120">
        <v>0</v>
      </c>
      <c r="AM79" s="120">
        <v>0</v>
      </c>
      <c r="AN79" s="120">
        <v>0</v>
      </c>
      <c r="AO79" s="120">
        <v>0</v>
      </c>
      <c r="AP79" s="120">
        <v>0</v>
      </c>
      <c r="AQ79" s="120">
        <v>0</v>
      </c>
      <c r="AR79" s="120">
        <v>0</v>
      </c>
      <c r="AS79" s="120">
        <v>0</v>
      </c>
      <c r="AT79" s="120">
        <v>0</v>
      </c>
      <c r="AU79" s="120">
        <v>0</v>
      </c>
      <c r="AV79" s="120">
        <v>0</v>
      </c>
      <c r="AW79" s="120">
        <v>0</v>
      </c>
      <c r="AX79" s="120">
        <v>0</v>
      </c>
      <c r="AY79" s="120">
        <v>0</v>
      </c>
      <c r="AZ79" s="120">
        <v>0</v>
      </c>
      <c r="BA79" s="120">
        <v>0</v>
      </c>
      <c r="BB79" s="120">
        <v>0</v>
      </c>
      <c r="BC79" s="120">
        <v>0</v>
      </c>
      <c r="BD79" s="120">
        <v>0</v>
      </c>
      <c r="BE79" s="120">
        <v>0</v>
      </c>
      <c r="BF79" s="120">
        <v>0</v>
      </c>
      <c r="BG79" s="120">
        <v>0</v>
      </c>
      <c r="BH79" s="120"/>
    </row>
    <row r="80" spans="3:60" outlineLevel="1">
      <c r="C80" s="63" t="str">
        <v>Berth hire - Lay-up charge (24 Victoria Dock; Holden Dock; Maribyrnong No. 1; 24, 27, 28, 29 &amp; 33 South Wharf; 6 Yarraville and F Appleton Dock)</v>
      </c>
      <c r="D80" s="216" t="str">
        <v>$ per hour</v>
      </c>
      <c r="F80" s="180">
        <v>40</v>
      </c>
      <c r="G80" s="49"/>
      <c r="I80" s="49"/>
      <c r="J80" s="120">
        <v>123</v>
      </c>
      <c r="K80" s="120">
        <v>125.61460258780036</v>
      </c>
      <c r="L80" s="120">
        <v>128.00184842883547</v>
      </c>
      <c r="M80" s="120">
        <v>129.70702402957482</v>
      </c>
      <c r="N80" s="120">
        <v>132.54898336414044</v>
      </c>
      <c r="O80" s="120">
        <v>134.02680221811457</v>
      </c>
      <c r="P80" s="120">
        <v>140.84750462107206</v>
      </c>
      <c r="Q80" s="120">
        <v>150.7375231053604</v>
      </c>
      <c r="R80" s="120">
        <f ca="1"/>
        <v>156.1940850277264</v>
      </c>
      <c r="S80" s="120">
        <v>0</v>
      </c>
      <c r="T80" s="120">
        <v>0</v>
      </c>
      <c r="U80" s="120">
        <v>0</v>
      </c>
      <c r="V80" s="120">
        <v>0</v>
      </c>
      <c r="W80" s="120">
        <v>0</v>
      </c>
      <c r="X80" s="120">
        <v>0</v>
      </c>
      <c r="Y80" s="120">
        <v>0</v>
      </c>
      <c r="Z80" s="120">
        <v>0</v>
      </c>
      <c r="AA80" s="120">
        <v>0</v>
      </c>
      <c r="AB80" s="120">
        <v>0</v>
      </c>
      <c r="AC80" s="120">
        <v>0</v>
      </c>
      <c r="AD80" s="120">
        <v>0</v>
      </c>
      <c r="AE80" s="120">
        <v>0</v>
      </c>
      <c r="AF80" s="120">
        <v>0</v>
      </c>
      <c r="AG80" s="120">
        <v>0</v>
      </c>
      <c r="AH80" s="120">
        <v>0</v>
      </c>
      <c r="AI80" s="120">
        <v>0</v>
      </c>
      <c r="AJ80" s="120">
        <v>0</v>
      </c>
      <c r="AK80" s="120">
        <v>0</v>
      </c>
      <c r="AL80" s="120">
        <v>0</v>
      </c>
      <c r="AM80" s="120">
        <v>0</v>
      </c>
      <c r="AN80" s="120">
        <v>0</v>
      </c>
      <c r="AO80" s="120">
        <v>0</v>
      </c>
      <c r="AP80" s="120">
        <v>0</v>
      </c>
      <c r="AQ80" s="120">
        <v>0</v>
      </c>
      <c r="AR80" s="120">
        <v>0</v>
      </c>
      <c r="AS80" s="120">
        <v>0</v>
      </c>
      <c r="AT80" s="120">
        <v>0</v>
      </c>
      <c r="AU80" s="120">
        <v>0</v>
      </c>
      <c r="AV80" s="120">
        <v>0</v>
      </c>
      <c r="AW80" s="120">
        <v>0</v>
      </c>
      <c r="AX80" s="120">
        <v>0</v>
      </c>
      <c r="AY80" s="120">
        <v>0</v>
      </c>
      <c r="AZ80" s="120">
        <v>0</v>
      </c>
      <c r="BA80" s="120">
        <v>0</v>
      </c>
      <c r="BB80" s="120">
        <v>0</v>
      </c>
      <c r="BC80" s="120">
        <v>0</v>
      </c>
      <c r="BD80" s="120">
        <v>0</v>
      </c>
      <c r="BE80" s="120">
        <v>0</v>
      </c>
      <c r="BF80" s="120">
        <v>0</v>
      </c>
      <c r="BG80" s="120">
        <v>0</v>
      </c>
      <c r="BH80" s="120"/>
    </row>
    <row r="81" spans="1:60" outlineLevel="1">
      <c r="C81" s="63" t="str">
        <v>Wharf access - Cargo</v>
      </c>
      <c r="D81" s="216" t="str">
        <v>$ per tonne</v>
      </c>
      <c r="F81" s="180">
        <v>41</v>
      </c>
      <c r="G81" s="49"/>
      <c r="I81" s="49"/>
      <c r="J81" s="120">
        <v>0.93</v>
      </c>
      <c r="K81" s="120">
        <v>0.94976894639556375</v>
      </c>
      <c r="L81" s="120">
        <v>0.96781885397412204</v>
      </c>
      <c r="M81" s="120">
        <v>0.98071164510166331</v>
      </c>
      <c r="N81" s="120">
        <v>1.0021996303142326</v>
      </c>
      <c r="O81" s="120">
        <v>1.0133733826247686</v>
      </c>
      <c r="P81" s="120">
        <v>1.064944547134935</v>
      </c>
      <c r="Q81" s="120">
        <v>1.139722735674676</v>
      </c>
      <c r="R81" s="120">
        <f ca="1"/>
        <v>1.1809796672828092</v>
      </c>
      <c r="S81" s="120">
        <v>0</v>
      </c>
      <c r="T81" s="120">
        <v>0</v>
      </c>
      <c r="U81" s="120">
        <v>0</v>
      </c>
      <c r="V81" s="120">
        <v>0</v>
      </c>
      <c r="W81" s="120">
        <v>0</v>
      </c>
      <c r="X81" s="120">
        <v>0</v>
      </c>
      <c r="Y81" s="120">
        <v>0</v>
      </c>
      <c r="Z81" s="120">
        <v>0</v>
      </c>
      <c r="AA81" s="120">
        <v>0</v>
      </c>
      <c r="AB81" s="120">
        <v>0</v>
      </c>
      <c r="AC81" s="120">
        <v>0</v>
      </c>
      <c r="AD81" s="120">
        <v>0</v>
      </c>
      <c r="AE81" s="120">
        <v>0</v>
      </c>
      <c r="AF81" s="120">
        <v>0</v>
      </c>
      <c r="AG81" s="120">
        <v>0</v>
      </c>
      <c r="AH81" s="120">
        <v>0</v>
      </c>
      <c r="AI81" s="120">
        <v>0</v>
      </c>
      <c r="AJ81" s="120">
        <v>0</v>
      </c>
      <c r="AK81" s="120">
        <v>0</v>
      </c>
      <c r="AL81" s="120">
        <v>0</v>
      </c>
      <c r="AM81" s="120">
        <v>0</v>
      </c>
      <c r="AN81" s="120">
        <v>0</v>
      </c>
      <c r="AO81" s="120">
        <v>0</v>
      </c>
      <c r="AP81" s="120">
        <v>0</v>
      </c>
      <c r="AQ81" s="120">
        <v>0</v>
      </c>
      <c r="AR81" s="120">
        <v>0</v>
      </c>
      <c r="AS81" s="120">
        <v>0</v>
      </c>
      <c r="AT81" s="120">
        <v>0</v>
      </c>
      <c r="AU81" s="120">
        <v>0</v>
      </c>
      <c r="AV81" s="120">
        <v>0</v>
      </c>
      <c r="AW81" s="120">
        <v>0</v>
      </c>
      <c r="AX81" s="120">
        <v>0</v>
      </c>
      <c r="AY81" s="120">
        <v>0</v>
      </c>
      <c r="AZ81" s="120">
        <v>0</v>
      </c>
      <c r="BA81" s="120">
        <v>0</v>
      </c>
      <c r="BB81" s="120">
        <v>0</v>
      </c>
      <c r="BC81" s="120">
        <v>0</v>
      </c>
      <c r="BD81" s="120">
        <v>0</v>
      </c>
      <c r="BE81" s="120">
        <v>0</v>
      </c>
      <c r="BF81" s="120">
        <v>0</v>
      </c>
      <c r="BG81" s="120">
        <v>0</v>
      </c>
      <c r="BH81" s="120"/>
    </row>
    <row r="82" spans="1:60" outlineLevel="1">
      <c r="C82" s="63" t="str">
        <v>Area hire - Standard rate - 6 Yarraville</v>
      </c>
      <c r="D82" s="216" t="str">
        <v>$ per hour</v>
      </c>
      <c r="F82" s="180">
        <v>42</v>
      </c>
      <c r="G82" s="49"/>
      <c r="I82" s="49"/>
      <c r="J82" s="120">
        <v>69.400000000000006</v>
      </c>
      <c r="K82" s="120">
        <v>70.875231053604438</v>
      </c>
      <c r="L82" s="120">
        <v>72.222181146025875</v>
      </c>
      <c r="M82" s="120">
        <v>73.184288354898314</v>
      </c>
      <c r="N82" s="120">
        <v>74.787800369685755</v>
      </c>
      <c r="O82" s="120">
        <v>75.621626617375213</v>
      </c>
      <c r="P82" s="120">
        <v>79.470055452865054</v>
      </c>
      <c r="Q82" s="120">
        <v>85.050277264325302</v>
      </c>
      <c r="R82" s="120">
        <f ca="1"/>
        <v>88.129020332717175</v>
      </c>
      <c r="S82" s="120">
        <v>0</v>
      </c>
      <c r="T82" s="120">
        <v>0</v>
      </c>
      <c r="U82" s="120">
        <v>0</v>
      </c>
      <c r="V82" s="120">
        <v>0</v>
      </c>
      <c r="W82" s="120">
        <v>0</v>
      </c>
      <c r="X82" s="120">
        <v>0</v>
      </c>
      <c r="Y82" s="120">
        <v>0</v>
      </c>
      <c r="Z82" s="120">
        <v>0</v>
      </c>
      <c r="AA82" s="120">
        <v>0</v>
      </c>
      <c r="AB82" s="120">
        <v>0</v>
      </c>
      <c r="AC82" s="120">
        <v>0</v>
      </c>
      <c r="AD82" s="120">
        <v>0</v>
      </c>
      <c r="AE82" s="120">
        <v>0</v>
      </c>
      <c r="AF82" s="120">
        <v>0</v>
      </c>
      <c r="AG82" s="120">
        <v>0</v>
      </c>
      <c r="AH82" s="120">
        <v>0</v>
      </c>
      <c r="AI82" s="120">
        <v>0</v>
      </c>
      <c r="AJ82" s="120">
        <v>0</v>
      </c>
      <c r="AK82" s="120">
        <v>0</v>
      </c>
      <c r="AL82" s="120">
        <v>0</v>
      </c>
      <c r="AM82" s="120">
        <v>0</v>
      </c>
      <c r="AN82" s="120">
        <v>0</v>
      </c>
      <c r="AO82" s="120">
        <v>0</v>
      </c>
      <c r="AP82" s="120">
        <v>0</v>
      </c>
      <c r="AQ82" s="120">
        <v>0</v>
      </c>
      <c r="AR82" s="120">
        <v>0</v>
      </c>
      <c r="AS82" s="120">
        <v>0</v>
      </c>
      <c r="AT82" s="120">
        <v>0</v>
      </c>
      <c r="AU82" s="120">
        <v>0</v>
      </c>
      <c r="AV82" s="120">
        <v>0</v>
      </c>
      <c r="AW82" s="120">
        <v>0</v>
      </c>
      <c r="AX82" s="120">
        <v>0</v>
      </c>
      <c r="AY82" s="120">
        <v>0</v>
      </c>
      <c r="AZ82" s="120">
        <v>0</v>
      </c>
      <c r="BA82" s="120">
        <v>0</v>
      </c>
      <c r="BB82" s="120">
        <v>0</v>
      </c>
      <c r="BC82" s="120">
        <v>0</v>
      </c>
      <c r="BD82" s="120">
        <v>0</v>
      </c>
      <c r="BE82" s="120">
        <v>0</v>
      </c>
      <c r="BF82" s="120">
        <v>0</v>
      </c>
      <c r="BG82" s="120">
        <v>0</v>
      </c>
      <c r="BH82" s="120"/>
    </row>
    <row r="83" spans="1:60" outlineLevel="1">
      <c r="C83" s="63" t="str">
        <v>Area hire - Standard rate - F Appleton Dock</v>
      </c>
      <c r="D83" s="216" t="str">
        <v>$ per hour</v>
      </c>
      <c r="F83" s="180">
        <v>43</v>
      </c>
      <c r="G83" s="49"/>
      <c r="I83" s="49"/>
      <c r="J83" s="120">
        <v>45.1</v>
      </c>
      <c r="K83" s="120">
        <v>46.0586876155268</v>
      </c>
      <c r="L83" s="120">
        <v>46.934011090573016</v>
      </c>
      <c r="M83" s="120">
        <v>47.559242144177439</v>
      </c>
      <c r="N83" s="120">
        <v>48.601293900184828</v>
      </c>
      <c r="O83" s="120">
        <v>49.143160813308675</v>
      </c>
      <c r="P83" s="120">
        <v>51.644085027726419</v>
      </c>
      <c r="Q83" s="120">
        <v>55.270425138632142</v>
      </c>
      <c r="R83" s="120">
        <f ca="1"/>
        <v>57.271164510166344</v>
      </c>
      <c r="S83" s="120">
        <v>0</v>
      </c>
      <c r="T83" s="120">
        <v>0</v>
      </c>
      <c r="U83" s="120">
        <v>0</v>
      </c>
      <c r="V83" s="120">
        <v>0</v>
      </c>
      <c r="W83" s="120">
        <v>0</v>
      </c>
      <c r="X83" s="120">
        <v>0</v>
      </c>
      <c r="Y83" s="120">
        <v>0</v>
      </c>
      <c r="Z83" s="120">
        <v>0</v>
      </c>
      <c r="AA83" s="120">
        <v>0</v>
      </c>
      <c r="AB83" s="120">
        <v>0</v>
      </c>
      <c r="AC83" s="120">
        <v>0</v>
      </c>
      <c r="AD83" s="120">
        <v>0</v>
      </c>
      <c r="AE83" s="120">
        <v>0</v>
      </c>
      <c r="AF83" s="120">
        <v>0</v>
      </c>
      <c r="AG83" s="120">
        <v>0</v>
      </c>
      <c r="AH83" s="120">
        <v>0</v>
      </c>
      <c r="AI83" s="120">
        <v>0</v>
      </c>
      <c r="AJ83" s="120">
        <v>0</v>
      </c>
      <c r="AK83" s="120">
        <v>0</v>
      </c>
      <c r="AL83" s="120">
        <v>0</v>
      </c>
      <c r="AM83" s="120">
        <v>0</v>
      </c>
      <c r="AN83" s="120">
        <v>0</v>
      </c>
      <c r="AO83" s="120">
        <v>0</v>
      </c>
      <c r="AP83" s="120">
        <v>0</v>
      </c>
      <c r="AQ83" s="120">
        <v>0</v>
      </c>
      <c r="AR83" s="120">
        <v>0</v>
      </c>
      <c r="AS83" s="120">
        <v>0</v>
      </c>
      <c r="AT83" s="120">
        <v>0</v>
      </c>
      <c r="AU83" s="120">
        <v>0</v>
      </c>
      <c r="AV83" s="120">
        <v>0</v>
      </c>
      <c r="AW83" s="120">
        <v>0</v>
      </c>
      <c r="AX83" s="120">
        <v>0</v>
      </c>
      <c r="AY83" s="120">
        <v>0</v>
      </c>
      <c r="AZ83" s="120">
        <v>0</v>
      </c>
      <c r="BA83" s="120">
        <v>0</v>
      </c>
      <c r="BB83" s="120">
        <v>0</v>
      </c>
      <c r="BC83" s="120">
        <v>0</v>
      </c>
      <c r="BD83" s="120">
        <v>0</v>
      </c>
      <c r="BE83" s="120">
        <v>0</v>
      </c>
      <c r="BF83" s="120">
        <v>0</v>
      </c>
      <c r="BG83" s="120">
        <v>0</v>
      </c>
      <c r="BH83" s="120"/>
    </row>
    <row r="84" spans="1:60" outlineLevel="1">
      <c r="C84" s="62">
        <v>0</v>
      </c>
      <c r="D84" s="218">
        <v>0</v>
      </c>
      <c r="F84" s="180" t="str">
        <v/>
      </c>
      <c r="G84" s="49"/>
      <c r="I84" s="49"/>
      <c r="J84" s="120">
        <v>0</v>
      </c>
      <c r="K84" s="120">
        <v>0</v>
      </c>
      <c r="L84" s="120">
        <v>0</v>
      </c>
      <c r="M84" s="120">
        <v>0</v>
      </c>
      <c r="N84" s="120">
        <v>0</v>
      </c>
      <c r="O84" s="120">
        <v>0</v>
      </c>
      <c r="P84" s="120">
        <v>0</v>
      </c>
      <c r="Q84" s="120">
        <v>0</v>
      </c>
      <c r="R84" s="120">
        <v>0</v>
      </c>
      <c r="S84" s="120">
        <v>0</v>
      </c>
      <c r="T84" s="120">
        <v>0</v>
      </c>
      <c r="U84" s="120">
        <v>0</v>
      </c>
      <c r="V84" s="120">
        <v>0</v>
      </c>
      <c r="W84" s="120">
        <v>0</v>
      </c>
      <c r="X84" s="120">
        <v>0</v>
      </c>
      <c r="Y84" s="120">
        <v>0</v>
      </c>
      <c r="Z84" s="120">
        <v>0</v>
      </c>
      <c r="AA84" s="120">
        <v>0</v>
      </c>
      <c r="AB84" s="120">
        <v>0</v>
      </c>
      <c r="AC84" s="120">
        <v>0</v>
      </c>
      <c r="AD84" s="120">
        <v>0</v>
      </c>
      <c r="AE84" s="120">
        <v>0</v>
      </c>
      <c r="AF84" s="120">
        <v>0</v>
      </c>
      <c r="AG84" s="120">
        <v>0</v>
      </c>
      <c r="AH84" s="120">
        <v>0</v>
      </c>
      <c r="AI84" s="120">
        <v>0</v>
      </c>
      <c r="AJ84" s="120">
        <v>0</v>
      </c>
      <c r="AK84" s="120">
        <v>0</v>
      </c>
      <c r="AL84" s="120">
        <v>0</v>
      </c>
      <c r="AM84" s="120">
        <v>0</v>
      </c>
      <c r="AN84" s="120">
        <v>0</v>
      </c>
      <c r="AO84" s="120">
        <v>0</v>
      </c>
      <c r="AP84" s="120">
        <v>0</v>
      </c>
      <c r="AQ84" s="120">
        <v>0</v>
      </c>
      <c r="AR84" s="120">
        <v>0</v>
      </c>
      <c r="AS84" s="120">
        <v>0</v>
      </c>
      <c r="AT84" s="120">
        <v>0</v>
      </c>
      <c r="AU84" s="120">
        <v>0</v>
      </c>
      <c r="AV84" s="120">
        <v>0</v>
      </c>
      <c r="AW84" s="120">
        <v>0</v>
      </c>
      <c r="AX84" s="120">
        <v>0</v>
      </c>
      <c r="AY84" s="120">
        <v>0</v>
      </c>
      <c r="AZ84" s="120">
        <v>0</v>
      </c>
      <c r="BA84" s="120">
        <v>0</v>
      </c>
      <c r="BB84" s="120">
        <v>0</v>
      </c>
      <c r="BC84" s="120">
        <v>0</v>
      </c>
      <c r="BD84" s="120">
        <v>0</v>
      </c>
      <c r="BE84" s="120">
        <v>0</v>
      </c>
      <c r="BF84" s="120">
        <v>0</v>
      </c>
      <c r="BG84" s="120">
        <v>0</v>
      </c>
      <c r="BH84" s="120"/>
    </row>
    <row r="85" spans="1:60" outlineLevel="1">
      <c r="C85" s="62" t="str">
        <v>Other fees</v>
      </c>
      <c r="D85" s="216">
        <v>0</v>
      </c>
      <c r="F85" s="180" t="str">
        <v/>
      </c>
      <c r="G85" s="49"/>
      <c r="I85" s="49"/>
      <c r="J85" s="120">
        <v>0</v>
      </c>
      <c r="K85" s="120">
        <v>0</v>
      </c>
      <c r="L85" s="120">
        <v>0</v>
      </c>
      <c r="M85" s="120">
        <v>0</v>
      </c>
      <c r="N85" s="120">
        <v>0</v>
      </c>
      <c r="O85" s="120">
        <v>0</v>
      </c>
      <c r="P85" s="120">
        <v>0</v>
      </c>
      <c r="Q85" s="120">
        <v>0</v>
      </c>
      <c r="R85" s="120">
        <v>0</v>
      </c>
      <c r="S85" s="120">
        <v>0</v>
      </c>
      <c r="T85" s="120">
        <v>0</v>
      </c>
      <c r="U85" s="120">
        <v>0</v>
      </c>
      <c r="V85" s="120">
        <v>0</v>
      </c>
      <c r="W85" s="120">
        <v>0</v>
      </c>
      <c r="X85" s="120">
        <v>0</v>
      </c>
      <c r="Y85" s="120">
        <v>0</v>
      </c>
      <c r="Z85" s="120">
        <v>0</v>
      </c>
      <c r="AA85" s="120">
        <v>0</v>
      </c>
      <c r="AB85" s="120">
        <v>0</v>
      </c>
      <c r="AC85" s="120">
        <v>0</v>
      </c>
      <c r="AD85" s="120">
        <v>0</v>
      </c>
      <c r="AE85" s="120">
        <v>0</v>
      </c>
      <c r="AF85" s="120">
        <v>0</v>
      </c>
      <c r="AG85" s="120">
        <v>0</v>
      </c>
      <c r="AH85" s="120">
        <v>0</v>
      </c>
      <c r="AI85" s="120">
        <v>0</v>
      </c>
      <c r="AJ85" s="120">
        <v>0</v>
      </c>
      <c r="AK85" s="120">
        <v>0</v>
      </c>
      <c r="AL85" s="120">
        <v>0</v>
      </c>
      <c r="AM85" s="120">
        <v>0</v>
      </c>
      <c r="AN85" s="120">
        <v>0</v>
      </c>
      <c r="AO85" s="120">
        <v>0</v>
      </c>
      <c r="AP85" s="120">
        <v>0</v>
      </c>
      <c r="AQ85" s="120">
        <v>0</v>
      </c>
      <c r="AR85" s="120">
        <v>0</v>
      </c>
      <c r="AS85" s="120">
        <v>0</v>
      </c>
      <c r="AT85" s="120">
        <v>0</v>
      </c>
      <c r="AU85" s="120">
        <v>0</v>
      </c>
      <c r="AV85" s="120">
        <v>0</v>
      </c>
      <c r="AW85" s="120">
        <v>0</v>
      </c>
      <c r="AX85" s="120">
        <v>0</v>
      </c>
      <c r="AY85" s="120">
        <v>0</v>
      </c>
      <c r="AZ85" s="120">
        <v>0</v>
      </c>
      <c r="BA85" s="120">
        <v>0</v>
      </c>
      <c r="BB85" s="120">
        <v>0</v>
      </c>
      <c r="BC85" s="120">
        <v>0</v>
      </c>
      <c r="BD85" s="120">
        <v>0</v>
      </c>
      <c r="BE85" s="120">
        <v>0</v>
      </c>
      <c r="BF85" s="120">
        <v>0</v>
      </c>
      <c r="BG85" s="120">
        <v>0</v>
      </c>
      <c r="BH85" s="120"/>
    </row>
    <row r="86" spans="1:60" outlineLevel="1">
      <c r="C86" s="63" t="str">
        <v>Tanker inspection</v>
      </c>
      <c r="D86" s="216" t="str">
        <v>$ per inspection</v>
      </c>
      <c r="F86" s="180">
        <v>44</v>
      </c>
      <c r="G86" s="49"/>
      <c r="I86" s="49"/>
      <c r="J86" s="120">
        <v>700.13</v>
      </c>
      <c r="K86" s="120">
        <v>715.01261552680216</v>
      </c>
      <c r="L86" s="120">
        <v>728.60109057301281</v>
      </c>
      <c r="M86" s="120">
        <v>738.30714417744889</v>
      </c>
      <c r="N86" s="120">
        <v>754.48390018484258</v>
      </c>
      <c r="O86" s="120">
        <v>762.89581330868737</v>
      </c>
      <c r="P86" s="120">
        <v>801.72002772643236</v>
      </c>
      <c r="Q86" s="120">
        <v>858.01513863216235</v>
      </c>
      <c r="R86" s="120">
        <f ca="1"/>
        <v>889.07451016635832</v>
      </c>
      <c r="S86" s="120">
        <v>0</v>
      </c>
      <c r="T86" s="120">
        <v>0</v>
      </c>
      <c r="U86" s="120">
        <v>0</v>
      </c>
      <c r="V86" s="120">
        <v>0</v>
      </c>
      <c r="W86" s="120">
        <v>0</v>
      </c>
      <c r="X86" s="120">
        <v>0</v>
      </c>
      <c r="Y86" s="120">
        <v>0</v>
      </c>
      <c r="Z86" s="120">
        <v>0</v>
      </c>
      <c r="AA86" s="120">
        <v>0</v>
      </c>
      <c r="AB86" s="120">
        <v>0</v>
      </c>
      <c r="AC86" s="120">
        <v>0</v>
      </c>
      <c r="AD86" s="120">
        <v>0</v>
      </c>
      <c r="AE86" s="120">
        <v>0</v>
      </c>
      <c r="AF86" s="120">
        <v>0</v>
      </c>
      <c r="AG86" s="120">
        <v>0</v>
      </c>
      <c r="AH86" s="120">
        <v>0</v>
      </c>
      <c r="AI86" s="120">
        <v>0</v>
      </c>
      <c r="AJ86" s="120">
        <v>0</v>
      </c>
      <c r="AK86" s="120">
        <v>0</v>
      </c>
      <c r="AL86" s="120">
        <v>0</v>
      </c>
      <c r="AM86" s="120">
        <v>0</v>
      </c>
      <c r="AN86" s="120">
        <v>0</v>
      </c>
      <c r="AO86" s="120">
        <v>0</v>
      </c>
      <c r="AP86" s="120">
        <v>0</v>
      </c>
      <c r="AQ86" s="120">
        <v>0</v>
      </c>
      <c r="AR86" s="120">
        <v>0</v>
      </c>
      <c r="AS86" s="120">
        <v>0</v>
      </c>
      <c r="AT86" s="120">
        <v>0</v>
      </c>
      <c r="AU86" s="120">
        <v>0</v>
      </c>
      <c r="AV86" s="120">
        <v>0</v>
      </c>
      <c r="AW86" s="120">
        <v>0</v>
      </c>
      <c r="AX86" s="120">
        <v>0</v>
      </c>
      <c r="AY86" s="120">
        <v>0</v>
      </c>
      <c r="AZ86" s="120">
        <v>0</v>
      </c>
      <c r="BA86" s="120">
        <v>0</v>
      </c>
      <c r="BB86" s="120">
        <v>0</v>
      </c>
      <c r="BC86" s="120">
        <v>0</v>
      </c>
      <c r="BD86" s="120">
        <v>0</v>
      </c>
      <c r="BE86" s="120">
        <v>0</v>
      </c>
      <c r="BF86" s="120">
        <v>0</v>
      </c>
      <c r="BG86" s="120">
        <v>0</v>
      </c>
      <c r="BH86" s="120"/>
    </row>
    <row r="87" spans="1:60" outlineLevel="1">
      <c r="C87" s="63" t="str">
        <v>Other gangway hire</v>
      </c>
      <c r="D87" s="216" t="str">
        <v>$ per day or part thereof (minimum charge 24 hours)</v>
      </c>
      <c r="F87" s="180">
        <v>45</v>
      </c>
      <c r="G87" s="49"/>
      <c r="I87" s="49"/>
      <c r="J87" s="120">
        <v>211.2</v>
      </c>
      <c r="K87" s="120">
        <v>215.68946395563768</v>
      </c>
      <c r="L87" s="120">
        <v>219.78853974121995</v>
      </c>
      <c r="M87" s="120">
        <v>222.71645101663577</v>
      </c>
      <c r="N87" s="120">
        <v>227.59630314232894</v>
      </c>
      <c r="O87" s="120">
        <v>230.1338262476894</v>
      </c>
      <c r="P87" s="120">
        <v>241.84547134935298</v>
      </c>
      <c r="Q87" s="120">
        <v>258.82735674676513</v>
      </c>
      <c r="R87" s="120">
        <f ca="1"/>
        <v>268.19667282809604</v>
      </c>
      <c r="S87" s="120">
        <v>0</v>
      </c>
      <c r="T87" s="120">
        <v>0</v>
      </c>
      <c r="U87" s="120">
        <v>0</v>
      </c>
      <c r="V87" s="120">
        <v>0</v>
      </c>
      <c r="W87" s="120">
        <v>0</v>
      </c>
      <c r="X87" s="120">
        <v>0</v>
      </c>
      <c r="Y87" s="120">
        <v>0</v>
      </c>
      <c r="Z87" s="120">
        <v>0</v>
      </c>
      <c r="AA87" s="120">
        <v>0</v>
      </c>
      <c r="AB87" s="120">
        <v>0</v>
      </c>
      <c r="AC87" s="120">
        <v>0</v>
      </c>
      <c r="AD87" s="120">
        <v>0</v>
      </c>
      <c r="AE87" s="120">
        <v>0</v>
      </c>
      <c r="AF87" s="120">
        <v>0</v>
      </c>
      <c r="AG87" s="120">
        <v>0</v>
      </c>
      <c r="AH87" s="120">
        <v>0</v>
      </c>
      <c r="AI87" s="120">
        <v>0</v>
      </c>
      <c r="AJ87" s="120">
        <v>0</v>
      </c>
      <c r="AK87" s="120">
        <v>0</v>
      </c>
      <c r="AL87" s="120">
        <v>0</v>
      </c>
      <c r="AM87" s="120">
        <v>0</v>
      </c>
      <c r="AN87" s="120">
        <v>0</v>
      </c>
      <c r="AO87" s="120">
        <v>0</v>
      </c>
      <c r="AP87" s="120">
        <v>0</v>
      </c>
      <c r="AQ87" s="120">
        <v>0</v>
      </c>
      <c r="AR87" s="120">
        <v>0</v>
      </c>
      <c r="AS87" s="120">
        <v>0</v>
      </c>
      <c r="AT87" s="120">
        <v>0</v>
      </c>
      <c r="AU87" s="120">
        <v>0</v>
      </c>
      <c r="AV87" s="120">
        <v>0</v>
      </c>
      <c r="AW87" s="120">
        <v>0</v>
      </c>
      <c r="AX87" s="120">
        <v>0</v>
      </c>
      <c r="AY87" s="120">
        <v>0</v>
      </c>
      <c r="AZ87" s="120">
        <v>0</v>
      </c>
      <c r="BA87" s="120">
        <v>0</v>
      </c>
      <c r="BB87" s="120">
        <v>0</v>
      </c>
      <c r="BC87" s="120">
        <v>0</v>
      </c>
      <c r="BD87" s="120">
        <v>0</v>
      </c>
      <c r="BE87" s="120">
        <v>0</v>
      </c>
      <c r="BF87" s="120">
        <v>0</v>
      </c>
      <c r="BG87" s="120">
        <v>0</v>
      </c>
      <c r="BH87" s="120"/>
    </row>
    <row r="88" spans="1:60" outlineLevel="1">
      <c r="C88" s="63" t="str">
        <v>Wharf inspection - Pre-vessel arrival inspection</v>
      </c>
      <c r="D88" s="216" t="str">
        <v>$ per inspection</v>
      </c>
      <c r="F88" s="180">
        <v>46</v>
      </c>
      <c r="G88" s="49"/>
      <c r="I88" s="49"/>
      <c r="J88" s="120">
        <v>934.1</v>
      </c>
      <c r="K88" s="120">
        <v>953.95609981515713</v>
      </c>
      <c r="L88" s="120">
        <v>972.08558225508318</v>
      </c>
      <c r="M88" s="120">
        <v>985.03521256931583</v>
      </c>
      <c r="N88" s="120">
        <v>1006.617929759704</v>
      </c>
      <c r="O88" s="120">
        <v>1017.8409426987058</v>
      </c>
      <c r="P88" s="120">
        <v>1069.6394639556374</v>
      </c>
      <c r="Q88" s="120">
        <v>1144.7473197781881</v>
      </c>
      <c r="R88" s="120">
        <f ca="1"/>
        <v>1186.1861367837334</v>
      </c>
      <c r="S88" s="120">
        <v>0</v>
      </c>
      <c r="T88" s="120">
        <v>0</v>
      </c>
      <c r="U88" s="120">
        <v>0</v>
      </c>
      <c r="V88" s="120">
        <v>0</v>
      </c>
      <c r="W88" s="120">
        <v>0</v>
      </c>
      <c r="X88" s="120">
        <v>0</v>
      </c>
      <c r="Y88" s="120">
        <v>0</v>
      </c>
      <c r="Z88" s="120">
        <v>0</v>
      </c>
      <c r="AA88" s="120">
        <v>0</v>
      </c>
      <c r="AB88" s="120">
        <v>0</v>
      </c>
      <c r="AC88" s="120">
        <v>0</v>
      </c>
      <c r="AD88" s="120">
        <v>0</v>
      </c>
      <c r="AE88" s="120">
        <v>0</v>
      </c>
      <c r="AF88" s="120">
        <v>0</v>
      </c>
      <c r="AG88" s="120">
        <v>0</v>
      </c>
      <c r="AH88" s="120">
        <v>0</v>
      </c>
      <c r="AI88" s="120">
        <v>0</v>
      </c>
      <c r="AJ88" s="120">
        <v>0</v>
      </c>
      <c r="AK88" s="120">
        <v>0</v>
      </c>
      <c r="AL88" s="120">
        <v>0</v>
      </c>
      <c r="AM88" s="120">
        <v>0</v>
      </c>
      <c r="AN88" s="120">
        <v>0</v>
      </c>
      <c r="AO88" s="120">
        <v>0</v>
      </c>
      <c r="AP88" s="120">
        <v>0</v>
      </c>
      <c r="AQ88" s="120">
        <v>0</v>
      </c>
      <c r="AR88" s="120">
        <v>0</v>
      </c>
      <c r="AS88" s="120">
        <v>0</v>
      </c>
      <c r="AT88" s="120">
        <v>0</v>
      </c>
      <c r="AU88" s="120">
        <v>0</v>
      </c>
      <c r="AV88" s="120">
        <v>0</v>
      </c>
      <c r="AW88" s="120">
        <v>0</v>
      </c>
      <c r="AX88" s="120">
        <v>0</v>
      </c>
      <c r="AY88" s="120">
        <v>0</v>
      </c>
      <c r="AZ88" s="120">
        <v>0</v>
      </c>
      <c r="BA88" s="120">
        <v>0</v>
      </c>
      <c r="BB88" s="120">
        <v>0</v>
      </c>
      <c r="BC88" s="120">
        <v>0</v>
      </c>
      <c r="BD88" s="120">
        <v>0</v>
      </c>
      <c r="BE88" s="120">
        <v>0</v>
      </c>
      <c r="BF88" s="120">
        <v>0</v>
      </c>
      <c r="BG88" s="120">
        <v>0</v>
      </c>
      <c r="BH88" s="120"/>
    </row>
    <row r="89" spans="1:60" outlineLevel="1">
      <c r="C89" s="63" t="str">
        <v>Wharf inspection - Post-vessel departure inspection</v>
      </c>
      <c r="D89" s="12" t="str">
        <v>$ per inspection</v>
      </c>
      <c r="E89" s="49"/>
      <c r="F89" s="181">
        <v>47</v>
      </c>
      <c r="G89" s="49"/>
      <c r="H89" s="49"/>
      <c r="I89" s="49"/>
      <c r="J89" s="120">
        <v>934.1</v>
      </c>
      <c r="K89" s="120">
        <v>953.95609981515713</v>
      </c>
      <c r="L89" s="120">
        <v>972.08558225508318</v>
      </c>
      <c r="M89" s="120">
        <v>985.03521256931583</v>
      </c>
      <c r="N89" s="120">
        <v>1006.617929759704</v>
      </c>
      <c r="O89" s="120">
        <v>1017.8409426987058</v>
      </c>
      <c r="P89" s="120">
        <v>1069.6394639556374</v>
      </c>
      <c r="Q89" s="120">
        <v>1144.7473197781881</v>
      </c>
      <c r="R89" s="120">
        <f ca="1"/>
        <v>1186.1861367837334</v>
      </c>
      <c r="S89" s="120">
        <v>0</v>
      </c>
      <c r="T89" s="120">
        <v>0</v>
      </c>
      <c r="U89" s="120">
        <v>0</v>
      </c>
      <c r="V89" s="120">
        <v>0</v>
      </c>
      <c r="W89" s="120">
        <v>0</v>
      </c>
      <c r="X89" s="120">
        <v>0</v>
      </c>
      <c r="Y89" s="120">
        <v>0</v>
      </c>
      <c r="Z89" s="120">
        <v>0</v>
      </c>
      <c r="AA89" s="120">
        <v>0</v>
      </c>
      <c r="AB89" s="120">
        <v>0</v>
      </c>
      <c r="AC89" s="120">
        <v>0</v>
      </c>
      <c r="AD89" s="120">
        <v>0</v>
      </c>
      <c r="AE89" s="120">
        <v>0</v>
      </c>
      <c r="AF89" s="120">
        <v>0</v>
      </c>
      <c r="AG89" s="120">
        <v>0</v>
      </c>
      <c r="AH89" s="120">
        <v>0</v>
      </c>
      <c r="AI89" s="120">
        <v>0</v>
      </c>
      <c r="AJ89" s="120">
        <v>0</v>
      </c>
      <c r="AK89" s="120">
        <v>0</v>
      </c>
      <c r="AL89" s="120">
        <v>0</v>
      </c>
      <c r="AM89" s="120">
        <v>0</v>
      </c>
      <c r="AN89" s="120">
        <v>0</v>
      </c>
      <c r="AO89" s="120">
        <v>0</v>
      </c>
      <c r="AP89" s="120">
        <v>0</v>
      </c>
      <c r="AQ89" s="120">
        <v>0</v>
      </c>
      <c r="AR89" s="120">
        <v>0</v>
      </c>
      <c r="AS89" s="120">
        <v>0</v>
      </c>
      <c r="AT89" s="120">
        <v>0</v>
      </c>
      <c r="AU89" s="120">
        <v>0</v>
      </c>
      <c r="AV89" s="120">
        <v>0</v>
      </c>
      <c r="AW89" s="120">
        <v>0</v>
      </c>
      <c r="AX89" s="120">
        <v>0</v>
      </c>
      <c r="AY89" s="120">
        <v>0</v>
      </c>
      <c r="AZ89" s="120">
        <v>0</v>
      </c>
      <c r="BA89" s="120">
        <v>0</v>
      </c>
      <c r="BB89" s="120">
        <v>0</v>
      </c>
      <c r="BC89" s="120">
        <v>0</v>
      </c>
      <c r="BD89" s="120">
        <v>0</v>
      </c>
      <c r="BE89" s="120">
        <v>0</v>
      </c>
      <c r="BF89" s="120">
        <v>0</v>
      </c>
      <c r="BG89" s="120">
        <v>0</v>
      </c>
    </row>
    <row r="90" spans="1:60" outlineLevel="1">
      <c r="C90" s="63"/>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row>
    <row r="91" spans="1:60" outlineLevel="1">
      <c r="A91" s="129">
        <f ca="1">SUM(E91:BG91)</f>
        <v>0</v>
      </c>
      <c r="C91" s="130"/>
      <c r="D91" s="130" t="s">
        <v>92</v>
      </c>
      <c r="E91" s="129"/>
      <c r="F91" s="129"/>
      <c r="G91" s="129"/>
      <c r="H91" s="49"/>
      <c r="I91" s="49"/>
      <c r="J91" s="129">
        <f>IF(SUM(J37:J89)=SUM(Data!J125:J177),0,1)</f>
        <v>0</v>
      </c>
      <c r="K91" s="129">
        <f>IF(SUM(K37:K89)=SUM(Data!K125:K177),0,1)</f>
        <v>0</v>
      </c>
      <c r="L91" s="129">
        <f>IF(SUM(L37:L89)=SUM(Data!L125:L177),0,1)</f>
        <v>0</v>
      </c>
      <c r="M91" s="129">
        <f>IF(SUM(M37:M89)=SUM(Data!M125:M177),0,1)</f>
        <v>0</v>
      </c>
      <c r="N91" s="129">
        <f>IF(SUM(N37:N89)=SUM(Data!N125:N177),0,1)</f>
        <v>0</v>
      </c>
      <c r="O91" s="129">
        <f>IF(SUM(O37:O89)=SUM(Data!O125:O177),0,1)</f>
        <v>0</v>
      </c>
      <c r="P91" s="129">
        <f>IF(SUM(P37:P89)=SUM(Data!P125:P177),0,1)</f>
        <v>0</v>
      </c>
      <c r="Q91" s="129">
        <f>IF(SUM(Q37:Q89)=SUM(Data!Q125:Q177),0,1)</f>
        <v>0</v>
      </c>
      <c r="R91" s="129">
        <f ca="1">IF(SUM(R37:R89)=SUM(Data!R125:R177),0,1)</f>
        <v>0</v>
      </c>
      <c r="S91" s="129">
        <f>IF(SUM(S37:S89)=SUM(Data!S125:S177),0,1)</f>
        <v>0</v>
      </c>
      <c r="T91" s="129">
        <f>IF(SUM(T37:T89)=SUM(Data!T125:T177),0,1)</f>
        <v>0</v>
      </c>
      <c r="U91" s="129">
        <f>IF(SUM(U37:U89)=SUM(Data!U125:U177),0,1)</f>
        <v>0</v>
      </c>
      <c r="V91" s="129">
        <f>IF(SUM(V37:V89)=SUM(Data!V125:V177),0,1)</f>
        <v>0</v>
      </c>
      <c r="W91" s="129">
        <f>IF(SUM(W37:W89)=SUM(Data!W125:W177),0,1)</f>
        <v>0</v>
      </c>
      <c r="X91" s="129">
        <f>IF(SUM(X37:X89)=SUM(Data!X125:X177),0,1)</f>
        <v>0</v>
      </c>
      <c r="Y91" s="129">
        <f>IF(SUM(Y37:Y89)=SUM(Data!Y125:Y177),0,1)</f>
        <v>0</v>
      </c>
      <c r="Z91" s="129">
        <f>IF(SUM(Z37:Z89)=SUM(Data!Z125:Z177),0,1)</f>
        <v>0</v>
      </c>
      <c r="AA91" s="129">
        <f>IF(SUM(AA37:AA89)=SUM(Data!AA125:AA177),0,1)</f>
        <v>0</v>
      </c>
      <c r="AB91" s="129">
        <f>IF(SUM(AB37:AB89)=SUM(Data!AB125:AB177),0,1)</f>
        <v>0</v>
      </c>
      <c r="AC91" s="129">
        <f>IF(SUM(AC37:AC89)=SUM(Data!AC125:AC177),0,1)</f>
        <v>0</v>
      </c>
      <c r="AD91" s="129">
        <f>IF(SUM(AD37:AD89)=SUM(Data!AD125:AD177),0,1)</f>
        <v>0</v>
      </c>
      <c r="AE91" s="129">
        <f>IF(SUM(AE37:AE89)=SUM(Data!AE125:AE177),0,1)</f>
        <v>0</v>
      </c>
      <c r="AF91" s="129">
        <f>IF(SUM(AF37:AF89)=SUM(Data!AF125:AF177),0,1)</f>
        <v>0</v>
      </c>
      <c r="AG91" s="129">
        <f>IF(SUM(AG37:AG89)=SUM(Data!AG125:AG177),0,1)</f>
        <v>0</v>
      </c>
      <c r="AH91" s="129">
        <f>IF(SUM(AH37:AH89)=SUM(Data!AH125:AH177),0,1)</f>
        <v>0</v>
      </c>
      <c r="AI91" s="129">
        <f>IF(SUM(AI37:AI89)=SUM(Data!AI125:AI177),0,1)</f>
        <v>0</v>
      </c>
      <c r="AJ91" s="129">
        <f>IF(SUM(AJ37:AJ89)=SUM(Data!AJ125:AJ177),0,1)</f>
        <v>0</v>
      </c>
      <c r="AK91" s="129">
        <f>IF(SUM(AK37:AK89)=SUM(Data!AK125:AK177),0,1)</f>
        <v>0</v>
      </c>
      <c r="AL91" s="129">
        <f>IF(SUM(AL37:AL89)=SUM(Data!AL125:AL177),0,1)</f>
        <v>0</v>
      </c>
      <c r="AM91" s="129">
        <f>IF(SUM(AM37:AM89)=SUM(Data!AM125:AM177),0,1)</f>
        <v>0</v>
      </c>
      <c r="AN91" s="129">
        <f>IF(SUM(AN37:AN89)=SUM(Data!AN125:AN177),0,1)</f>
        <v>0</v>
      </c>
      <c r="AO91" s="129">
        <f>IF(SUM(AO37:AO89)=SUM(Data!AO125:AO177),0,1)</f>
        <v>0</v>
      </c>
      <c r="AP91" s="129">
        <f>IF(SUM(AP37:AP89)=SUM(Data!AP125:AP177),0,1)</f>
        <v>0</v>
      </c>
      <c r="AQ91" s="129">
        <f>IF(SUM(AQ37:AQ89)=SUM(Data!AQ125:AQ177),0,1)</f>
        <v>0</v>
      </c>
      <c r="AR91" s="129">
        <f>IF(SUM(AR37:AR89)=SUM(Data!AR125:AR177),0,1)</f>
        <v>0</v>
      </c>
      <c r="AS91" s="129">
        <f>IF(SUM(AS37:AS89)=SUM(Data!AS125:AS177),0,1)</f>
        <v>0</v>
      </c>
      <c r="AT91" s="129">
        <f>IF(SUM(AT37:AT89)=SUM(Data!AT125:AT177),0,1)</f>
        <v>0</v>
      </c>
      <c r="AU91" s="129">
        <f>IF(SUM(AU37:AU89)=SUM(Data!AU125:AU177),0,1)</f>
        <v>0</v>
      </c>
      <c r="AV91" s="129">
        <f>IF(SUM(AV37:AV89)=SUM(Data!AV125:AV177),0,1)</f>
        <v>0</v>
      </c>
      <c r="AW91" s="129">
        <f>IF(SUM(AW37:AW89)=SUM(Data!AW125:AW177),0,1)</f>
        <v>0</v>
      </c>
      <c r="AX91" s="129">
        <f>IF(SUM(AX37:AX89)=SUM(Data!AX125:AX177),0,1)</f>
        <v>0</v>
      </c>
      <c r="AY91" s="129">
        <f>IF(SUM(AY37:AY89)=SUM(Data!AY125:AY177),0,1)</f>
        <v>0</v>
      </c>
      <c r="AZ91" s="129">
        <f>IF(SUM(AZ37:AZ89)=SUM(Data!AZ125:AZ177),0,1)</f>
        <v>0</v>
      </c>
      <c r="BA91" s="129">
        <f>IF(SUM(BA37:BA89)=SUM(Data!BA125:BA177),0,1)</f>
        <v>0</v>
      </c>
      <c r="BB91" s="129">
        <f>IF(SUM(BB37:BB89)=SUM(Data!BB125:BB177),0,1)</f>
        <v>0</v>
      </c>
      <c r="BC91" s="129">
        <f>IF(SUM(BC37:BC89)=SUM(Data!BC125:BC177),0,1)</f>
        <v>0</v>
      </c>
      <c r="BD91" s="129">
        <f>IF(SUM(BD37:BD89)=SUM(Data!BD125:BD177),0,1)</f>
        <v>0</v>
      </c>
      <c r="BE91" s="129">
        <f>IF(SUM(BE37:BE89)=SUM(Data!BE125:BE177),0,1)</f>
        <v>0</v>
      </c>
      <c r="BF91" s="129">
        <f>IF(SUM(BF37:BF89)=SUM(Data!BF125:BF177),0,1)</f>
        <v>0</v>
      </c>
      <c r="BG91" s="129">
        <f>IF(SUM(BG37:BG89)=SUM(Data!BG125:BG177),0,1)</f>
        <v>0</v>
      </c>
    </row>
    <row r="92" spans="1:60" outlineLevel="1">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row>
    <row r="93" spans="1:60">
      <c r="A93" s="41"/>
      <c r="B93" s="41">
        <f ca="1">MAX($B$1:B92)+Subsection</f>
        <v>6.0499999999999989</v>
      </c>
      <c r="C93" s="41" t="s">
        <v>193</v>
      </c>
      <c r="D93" s="1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row>
    <row r="94" spans="1:60">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row>
    <row r="95" spans="1:60" ht="25.5" outlineLevel="1">
      <c r="C95" s="234" t="s">
        <v>304</v>
      </c>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row>
    <row r="96" spans="1:60" outlineLevel="1">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row>
    <row r="97" spans="3:60" outlineLevel="1">
      <c r="C97" s="62" t="str">
        <f t="array" ref="C97:C150">Tariff_List</f>
        <v>Wharfage fees</v>
      </c>
      <c r="F97" s="178" t="str">
        <f t="array" ref="F97:F150">Tariff_Index</f>
        <v>Tariff index</v>
      </c>
      <c r="G97" s="178" t="s">
        <v>194</v>
      </c>
      <c r="I97" s="49"/>
      <c r="J97" s="284"/>
      <c r="K97" s="284"/>
      <c r="L97" s="284"/>
      <c r="M97" s="284"/>
      <c r="N97" s="284"/>
      <c r="O97" s="284"/>
      <c r="P97" s="284"/>
      <c r="Q97" s="284"/>
      <c r="R97" s="284"/>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row>
    <row r="98" spans="3:60" outlineLevel="1">
      <c r="C98" s="63" t="str">
        <v>Containerised - Full - outward</v>
      </c>
      <c r="D98" s="219" t="str">
        <f t="array" ref="D98:D150">Tariff_Units</f>
        <v>$ per TEU</v>
      </c>
      <c r="F98" s="179">
        <v>1</v>
      </c>
      <c r="G98" s="235">
        <f>IF(F98="","",VLOOKUP(F98,Data!$E$53:$L$105,8,FALSE))</f>
        <v>2</v>
      </c>
      <c r="H98"/>
      <c r="I98"/>
      <c r="J98" s="237">
        <f t="shared" ref="J98:J129" si="3">IF($G98="",0,ROUND(J37,$G98))</f>
        <v>100.78</v>
      </c>
      <c r="K98" s="237">
        <f t="shared" ref="K98:R103" si="4">IF($G98="",0,ROUND(K37,$G98))</f>
        <v>98.26</v>
      </c>
      <c r="L98" s="237">
        <f t="shared" si="4"/>
        <v>95.8</v>
      </c>
      <c r="M98" s="237">
        <f t="shared" si="4"/>
        <v>93.41</v>
      </c>
      <c r="N98" s="237">
        <f t="shared" si="4"/>
        <v>95.46</v>
      </c>
      <c r="O98" s="237">
        <f t="shared" si="4"/>
        <v>96.52</v>
      </c>
      <c r="P98" s="237">
        <f t="shared" si="4"/>
        <v>101.43</v>
      </c>
      <c r="Q98" s="237">
        <f t="shared" si="4"/>
        <v>108.55</v>
      </c>
      <c r="R98" s="237">
        <f t="shared" ca="1" si="4"/>
        <v>112.48</v>
      </c>
      <c r="S98" s="237">
        <f t="shared" ref="S98:BG98" si="5">IF($G98="",0,ROUND(S37,$G98))</f>
        <v>0</v>
      </c>
      <c r="T98" s="237">
        <f t="shared" si="5"/>
        <v>0</v>
      </c>
      <c r="U98" s="237">
        <f t="shared" si="5"/>
        <v>0</v>
      </c>
      <c r="V98" s="237">
        <f t="shared" si="5"/>
        <v>0</v>
      </c>
      <c r="W98" s="237">
        <f t="shared" si="5"/>
        <v>0</v>
      </c>
      <c r="X98" s="237">
        <f t="shared" si="5"/>
        <v>0</v>
      </c>
      <c r="Y98" s="237">
        <f t="shared" si="5"/>
        <v>0</v>
      </c>
      <c r="Z98" s="237">
        <f t="shared" si="5"/>
        <v>0</v>
      </c>
      <c r="AA98" s="237">
        <f t="shared" si="5"/>
        <v>0</v>
      </c>
      <c r="AB98" s="237">
        <f t="shared" si="5"/>
        <v>0</v>
      </c>
      <c r="AC98" s="237">
        <f t="shared" si="5"/>
        <v>0</v>
      </c>
      <c r="AD98" s="237">
        <f t="shared" si="5"/>
        <v>0</v>
      </c>
      <c r="AE98" s="237">
        <f t="shared" si="5"/>
        <v>0</v>
      </c>
      <c r="AF98" s="237">
        <f t="shared" si="5"/>
        <v>0</v>
      </c>
      <c r="AG98" s="237">
        <f t="shared" si="5"/>
        <v>0</v>
      </c>
      <c r="AH98" s="237">
        <f t="shared" si="5"/>
        <v>0</v>
      </c>
      <c r="AI98" s="237">
        <f t="shared" si="5"/>
        <v>0</v>
      </c>
      <c r="AJ98" s="237">
        <f t="shared" si="5"/>
        <v>0</v>
      </c>
      <c r="AK98" s="237">
        <f t="shared" si="5"/>
        <v>0</v>
      </c>
      <c r="AL98" s="237">
        <f t="shared" si="5"/>
        <v>0</v>
      </c>
      <c r="AM98" s="237">
        <f t="shared" si="5"/>
        <v>0</v>
      </c>
      <c r="AN98" s="237">
        <f t="shared" si="5"/>
        <v>0</v>
      </c>
      <c r="AO98" s="237">
        <f t="shared" si="5"/>
        <v>0</v>
      </c>
      <c r="AP98" s="237">
        <f t="shared" si="5"/>
        <v>0</v>
      </c>
      <c r="AQ98" s="237">
        <f t="shared" si="5"/>
        <v>0</v>
      </c>
      <c r="AR98" s="237">
        <f t="shared" si="5"/>
        <v>0</v>
      </c>
      <c r="AS98" s="237">
        <f t="shared" si="5"/>
        <v>0</v>
      </c>
      <c r="AT98" s="237">
        <f t="shared" si="5"/>
        <v>0</v>
      </c>
      <c r="AU98" s="237">
        <f t="shared" si="5"/>
        <v>0</v>
      </c>
      <c r="AV98" s="237">
        <f t="shared" si="5"/>
        <v>0</v>
      </c>
      <c r="AW98" s="237">
        <f t="shared" si="5"/>
        <v>0</v>
      </c>
      <c r="AX98" s="237">
        <f t="shared" si="5"/>
        <v>0</v>
      </c>
      <c r="AY98" s="237">
        <f t="shared" si="5"/>
        <v>0</v>
      </c>
      <c r="AZ98" s="237">
        <f t="shared" si="5"/>
        <v>0</v>
      </c>
      <c r="BA98" s="237">
        <f t="shared" si="5"/>
        <v>0</v>
      </c>
      <c r="BB98" s="237">
        <f t="shared" si="5"/>
        <v>0</v>
      </c>
      <c r="BC98" s="237">
        <f t="shared" si="5"/>
        <v>0</v>
      </c>
      <c r="BD98" s="237">
        <f t="shared" si="5"/>
        <v>0</v>
      </c>
      <c r="BE98" s="237">
        <f t="shared" si="5"/>
        <v>0</v>
      </c>
      <c r="BF98" s="237">
        <f t="shared" si="5"/>
        <v>0</v>
      </c>
      <c r="BG98" s="237">
        <f t="shared" si="5"/>
        <v>0</v>
      </c>
      <c r="BH98" s="120"/>
    </row>
    <row r="99" spans="3:60" outlineLevel="1">
      <c r="C99" s="63" t="str">
        <v>Containerised - Full - inward</v>
      </c>
      <c r="D99" s="216" t="str">
        <v>$ per TEU</v>
      </c>
      <c r="F99" s="180">
        <v>2</v>
      </c>
      <c r="G99" s="235">
        <f>IF(F99="","",VLOOKUP(F99,Data!$E$53:$L$105,8,FALSE))</f>
        <v>2</v>
      </c>
      <c r="H99"/>
      <c r="I99"/>
      <c r="J99" s="237">
        <f t="shared" si="3"/>
        <v>105.04</v>
      </c>
      <c r="K99" s="237">
        <f t="shared" ref="K99:R99" si="6">IF($G99="",0,ROUND(K38,$G99))</f>
        <v>107.27</v>
      </c>
      <c r="L99" s="237">
        <f t="shared" si="6"/>
        <v>109.31</v>
      </c>
      <c r="M99" s="237">
        <f t="shared" si="6"/>
        <v>120.52</v>
      </c>
      <c r="N99" s="237">
        <f t="shared" si="6"/>
        <v>123.16</v>
      </c>
      <c r="O99" s="237">
        <f t="shared" si="6"/>
        <v>124.53</v>
      </c>
      <c r="P99" s="237">
        <f t="shared" si="6"/>
        <v>130.87</v>
      </c>
      <c r="Q99" s="237">
        <f t="shared" si="6"/>
        <v>140.06</v>
      </c>
      <c r="R99" s="237">
        <f t="shared" ca="1" si="6"/>
        <v>145.13</v>
      </c>
      <c r="S99" s="237">
        <f t="shared" ref="S99:BG99" si="7">IF($G99="",0,ROUND(S38,$G99))</f>
        <v>0</v>
      </c>
      <c r="T99" s="237">
        <f t="shared" si="7"/>
        <v>0</v>
      </c>
      <c r="U99" s="237">
        <f t="shared" si="7"/>
        <v>0</v>
      </c>
      <c r="V99" s="237">
        <f t="shared" si="7"/>
        <v>0</v>
      </c>
      <c r="W99" s="237">
        <f t="shared" si="7"/>
        <v>0</v>
      </c>
      <c r="X99" s="237">
        <f t="shared" si="7"/>
        <v>0</v>
      </c>
      <c r="Y99" s="237">
        <f t="shared" si="7"/>
        <v>0</v>
      </c>
      <c r="Z99" s="237">
        <f t="shared" si="7"/>
        <v>0</v>
      </c>
      <c r="AA99" s="237">
        <f t="shared" si="7"/>
        <v>0</v>
      </c>
      <c r="AB99" s="237">
        <f t="shared" si="7"/>
        <v>0</v>
      </c>
      <c r="AC99" s="237">
        <f t="shared" si="7"/>
        <v>0</v>
      </c>
      <c r="AD99" s="237">
        <f t="shared" si="7"/>
        <v>0</v>
      </c>
      <c r="AE99" s="237">
        <f t="shared" si="7"/>
        <v>0</v>
      </c>
      <c r="AF99" s="237">
        <f t="shared" si="7"/>
        <v>0</v>
      </c>
      <c r="AG99" s="237">
        <f t="shared" si="7"/>
        <v>0</v>
      </c>
      <c r="AH99" s="237">
        <f t="shared" si="7"/>
        <v>0</v>
      </c>
      <c r="AI99" s="237">
        <f t="shared" si="7"/>
        <v>0</v>
      </c>
      <c r="AJ99" s="237">
        <f t="shared" si="7"/>
        <v>0</v>
      </c>
      <c r="AK99" s="237">
        <f t="shared" si="7"/>
        <v>0</v>
      </c>
      <c r="AL99" s="237">
        <f t="shared" si="7"/>
        <v>0</v>
      </c>
      <c r="AM99" s="237">
        <f t="shared" si="7"/>
        <v>0</v>
      </c>
      <c r="AN99" s="237">
        <f t="shared" si="7"/>
        <v>0</v>
      </c>
      <c r="AO99" s="237">
        <f t="shared" si="7"/>
        <v>0</v>
      </c>
      <c r="AP99" s="237">
        <f t="shared" si="7"/>
        <v>0</v>
      </c>
      <c r="AQ99" s="237">
        <f t="shared" si="7"/>
        <v>0</v>
      </c>
      <c r="AR99" s="237">
        <f t="shared" si="7"/>
        <v>0</v>
      </c>
      <c r="AS99" s="237">
        <f t="shared" si="7"/>
        <v>0</v>
      </c>
      <c r="AT99" s="237">
        <f t="shared" si="7"/>
        <v>0</v>
      </c>
      <c r="AU99" s="237">
        <f t="shared" si="7"/>
        <v>0</v>
      </c>
      <c r="AV99" s="237">
        <f t="shared" si="7"/>
        <v>0</v>
      </c>
      <c r="AW99" s="237">
        <f t="shared" si="7"/>
        <v>0</v>
      </c>
      <c r="AX99" s="237">
        <f t="shared" si="7"/>
        <v>0</v>
      </c>
      <c r="AY99" s="237">
        <f t="shared" si="7"/>
        <v>0</v>
      </c>
      <c r="AZ99" s="237">
        <f t="shared" si="7"/>
        <v>0</v>
      </c>
      <c r="BA99" s="237">
        <f t="shared" si="7"/>
        <v>0</v>
      </c>
      <c r="BB99" s="237">
        <f t="shared" si="7"/>
        <v>0</v>
      </c>
      <c r="BC99" s="237">
        <f t="shared" si="7"/>
        <v>0</v>
      </c>
      <c r="BD99" s="237">
        <f t="shared" si="7"/>
        <v>0</v>
      </c>
      <c r="BE99" s="237">
        <f t="shared" si="7"/>
        <v>0</v>
      </c>
      <c r="BF99" s="237">
        <f t="shared" si="7"/>
        <v>0</v>
      </c>
      <c r="BG99" s="237">
        <f t="shared" si="7"/>
        <v>0</v>
      </c>
      <c r="BH99" s="120"/>
    </row>
    <row r="100" spans="3:60" outlineLevel="1">
      <c r="C100" s="63" t="str">
        <v>Containerised - Full Bass Strait</v>
      </c>
      <c r="D100" s="216" t="str">
        <v>$ per TEU</v>
      </c>
      <c r="F100" s="180">
        <v>3</v>
      </c>
      <c r="G100" s="235">
        <f>IF(F100="","",VLOOKUP(F100,Data!$E$53:$L$105,8,FALSE))</f>
        <v>2</v>
      </c>
      <c r="H100"/>
      <c r="I100"/>
      <c r="J100" s="237">
        <f t="shared" si="3"/>
        <v>70.14</v>
      </c>
      <c r="K100" s="237">
        <f t="shared" si="4"/>
        <v>71.63</v>
      </c>
      <c r="L100" s="237">
        <f t="shared" si="4"/>
        <v>72.989999999999995</v>
      </c>
      <c r="M100" s="237">
        <f t="shared" si="4"/>
        <v>73.959999999999994</v>
      </c>
      <c r="N100" s="237">
        <f t="shared" si="4"/>
        <v>75.59</v>
      </c>
      <c r="O100" s="237">
        <f t="shared" si="4"/>
        <v>76.430000000000007</v>
      </c>
      <c r="P100" s="237">
        <f t="shared" si="4"/>
        <v>80.319999999999993</v>
      </c>
      <c r="Q100" s="237">
        <f t="shared" si="4"/>
        <v>85.96</v>
      </c>
      <c r="R100" s="237">
        <f t="shared" ca="1" si="4"/>
        <v>89.07</v>
      </c>
      <c r="S100" s="237">
        <f t="shared" ref="S100:BG100" si="8">IF($G100="",0,ROUND(S39,$G100))</f>
        <v>0</v>
      </c>
      <c r="T100" s="237">
        <f t="shared" si="8"/>
        <v>0</v>
      </c>
      <c r="U100" s="237">
        <f t="shared" si="8"/>
        <v>0</v>
      </c>
      <c r="V100" s="237">
        <f t="shared" si="8"/>
        <v>0</v>
      </c>
      <c r="W100" s="237">
        <f t="shared" si="8"/>
        <v>0</v>
      </c>
      <c r="X100" s="237">
        <f t="shared" si="8"/>
        <v>0</v>
      </c>
      <c r="Y100" s="237">
        <f t="shared" si="8"/>
        <v>0</v>
      </c>
      <c r="Z100" s="237">
        <f t="shared" si="8"/>
        <v>0</v>
      </c>
      <c r="AA100" s="237">
        <f t="shared" si="8"/>
        <v>0</v>
      </c>
      <c r="AB100" s="237">
        <f t="shared" si="8"/>
        <v>0</v>
      </c>
      <c r="AC100" s="237">
        <f t="shared" si="8"/>
        <v>0</v>
      </c>
      <c r="AD100" s="237">
        <f t="shared" si="8"/>
        <v>0</v>
      </c>
      <c r="AE100" s="237">
        <f t="shared" si="8"/>
        <v>0</v>
      </c>
      <c r="AF100" s="237">
        <f t="shared" si="8"/>
        <v>0</v>
      </c>
      <c r="AG100" s="237">
        <f t="shared" si="8"/>
        <v>0</v>
      </c>
      <c r="AH100" s="237">
        <f t="shared" si="8"/>
        <v>0</v>
      </c>
      <c r="AI100" s="237">
        <f t="shared" si="8"/>
        <v>0</v>
      </c>
      <c r="AJ100" s="237">
        <f t="shared" si="8"/>
        <v>0</v>
      </c>
      <c r="AK100" s="237">
        <f t="shared" si="8"/>
        <v>0</v>
      </c>
      <c r="AL100" s="237">
        <f t="shared" si="8"/>
        <v>0</v>
      </c>
      <c r="AM100" s="237">
        <f t="shared" si="8"/>
        <v>0</v>
      </c>
      <c r="AN100" s="237">
        <f t="shared" si="8"/>
        <v>0</v>
      </c>
      <c r="AO100" s="237">
        <f t="shared" si="8"/>
        <v>0</v>
      </c>
      <c r="AP100" s="237">
        <f t="shared" si="8"/>
        <v>0</v>
      </c>
      <c r="AQ100" s="237">
        <f t="shared" si="8"/>
        <v>0</v>
      </c>
      <c r="AR100" s="237">
        <f t="shared" si="8"/>
        <v>0</v>
      </c>
      <c r="AS100" s="237">
        <f t="shared" si="8"/>
        <v>0</v>
      </c>
      <c r="AT100" s="237">
        <f t="shared" si="8"/>
        <v>0</v>
      </c>
      <c r="AU100" s="237">
        <f t="shared" si="8"/>
        <v>0</v>
      </c>
      <c r="AV100" s="237">
        <f t="shared" si="8"/>
        <v>0</v>
      </c>
      <c r="AW100" s="237">
        <f t="shared" si="8"/>
        <v>0</v>
      </c>
      <c r="AX100" s="237">
        <f t="shared" si="8"/>
        <v>0</v>
      </c>
      <c r="AY100" s="237">
        <f t="shared" si="8"/>
        <v>0</v>
      </c>
      <c r="AZ100" s="237">
        <f t="shared" si="8"/>
        <v>0</v>
      </c>
      <c r="BA100" s="237">
        <f t="shared" si="8"/>
        <v>0</v>
      </c>
      <c r="BB100" s="237">
        <f t="shared" si="8"/>
        <v>0</v>
      </c>
      <c r="BC100" s="237">
        <f t="shared" si="8"/>
        <v>0</v>
      </c>
      <c r="BD100" s="237">
        <f t="shared" si="8"/>
        <v>0</v>
      </c>
      <c r="BE100" s="237">
        <f t="shared" si="8"/>
        <v>0</v>
      </c>
      <c r="BF100" s="237">
        <f t="shared" si="8"/>
        <v>0</v>
      </c>
      <c r="BG100" s="237">
        <f t="shared" si="8"/>
        <v>0</v>
      </c>
      <c r="BH100" s="120"/>
    </row>
    <row r="101" spans="3:60" outlineLevel="1">
      <c r="C101" s="63" t="str">
        <v>Containerised - Empty (including nested units)</v>
      </c>
      <c r="D101" s="216" t="str">
        <v>$ per TEU</v>
      </c>
      <c r="F101" s="180">
        <v>4</v>
      </c>
      <c r="G101" s="235">
        <f>IF(F101="","",VLOOKUP(F101,Data!$E$53:$L$105,8,FALSE))</f>
        <v>2</v>
      </c>
      <c r="H101"/>
      <c r="I101"/>
      <c r="J101" s="237">
        <f t="shared" si="3"/>
        <v>16.760000000000002</v>
      </c>
      <c r="K101" s="237">
        <f t="shared" si="4"/>
        <v>17.12</v>
      </c>
      <c r="L101" s="237">
        <f t="shared" si="4"/>
        <v>17.440000000000001</v>
      </c>
      <c r="M101" s="237">
        <f t="shared" si="4"/>
        <v>17.670000000000002</v>
      </c>
      <c r="N101" s="237">
        <f t="shared" si="4"/>
        <v>18.059999999999999</v>
      </c>
      <c r="O101" s="237">
        <f t="shared" si="4"/>
        <v>18.260000000000002</v>
      </c>
      <c r="P101" s="237">
        <f t="shared" si="4"/>
        <v>19.190000000000001</v>
      </c>
      <c r="Q101" s="237">
        <f t="shared" si="4"/>
        <v>20.54</v>
      </c>
      <c r="R101" s="237">
        <f t="shared" ca="1" si="4"/>
        <v>21.28</v>
      </c>
      <c r="S101" s="237">
        <f t="shared" ref="S101:BG101" si="9">IF($G101="",0,ROUND(S40,$G101))</f>
        <v>0</v>
      </c>
      <c r="T101" s="237">
        <f t="shared" si="9"/>
        <v>0</v>
      </c>
      <c r="U101" s="237">
        <f t="shared" si="9"/>
        <v>0</v>
      </c>
      <c r="V101" s="237">
        <f t="shared" si="9"/>
        <v>0</v>
      </c>
      <c r="W101" s="237">
        <f t="shared" si="9"/>
        <v>0</v>
      </c>
      <c r="X101" s="237">
        <f t="shared" si="9"/>
        <v>0</v>
      </c>
      <c r="Y101" s="237">
        <f t="shared" si="9"/>
        <v>0</v>
      </c>
      <c r="Z101" s="237">
        <f t="shared" si="9"/>
        <v>0</v>
      </c>
      <c r="AA101" s="237">
        <f t="shared" si="9"/>
        <v>0</v>
      </c>
      <c r="AB101" s="237">
        <f t="shared" si="9"/>
        <v>0</v>
      </c>
      <c r="AC101" s="237">
        <f t="shared" si="9"/>
        <v>0</v>
      </c>
      <c r="AD101" s="237">
        <f t="shared" si="9"/>
        <v>0</v>
      </c>
      <c r="AE101" s="237">
        <f t="shared" si="9"/>
        <v>0</v>
      </c>
      <c r="AF101" s="237">
        <f t="shared" si="9"/>
        <v>0</v>
      </c>
      <c r="AG101" s="237">
        <f t="shared" si="9"/>
        <v>0</v>
      </c>
      <c r="AH101" s="237">
        <f t="shared" si="9"/>
        <v>0</v>
      </c>
      <c r="AI101" s="237">
        <f t="shared" si="9"/>
        <v>0</v>
      </c>
      <c r="AJ101" s="237">
        <f t="shared" si="9"/>
        <v>0</v>
      </c>
      <c r="AK101" s="237">
        <f t="shared" si="9"/>
        <v>0</v>
      </c>
      <c r="AL101" s="237">
        <f t="shared" si="9"/>
        <v>0</v>
      </c>
      <c r="AM101" s="237">
        <f t="shared" si="9"/>
        <v>0</v>
      </c>
      <c r="AN101" s="237">
        <f t="shared" si="9"/>
        <v>0</v>
      </c>
      <c r="AO101" s="237">
        <f t="shared" si="9"/>
        <v>0</v>
      </c>
      <c r="AP101" s="237">
        <f t="shared" si="9"/>
        <v>0</v>
      </c>
      <c r="AQ101" s="237">
        <f t="shared" si="9"/>
        <v>0</v>
      </c>
      <c r="AR101" s="237">
        <f t="shared" si="9"/>
        <v>0</v>
      </c>
      <c r="AS101" s="237">
        <f t="shared" si="9"/>
        <v>0</v>
      </c>
      <c r="AT101" s="237">
        <f t="shared" si="9"/>
        <v>0</v>
      </c>
      <c r="AU101" s="237">
        <f t="shared" si="9"/>
        <v>0</v>
      </c>
      <c r="AV101" s="237">
        <f t="shared" si="9"/>
        <v>0</v>
      </c>
      <c r="AW101" s="237">
        <f t="shared" si="9"/>
        <v>0</v>
      </c>
      <c r="AX101" s="237">
        <f t="shared" si="9"/>
        <v>0</v>
      </c>
      <c r="AY101" s="237">
        <f t="shared" si="9"/>
        <v>0</v>
      </c>
      <c r="AZ101" s="237">
        <f t="shared" si="9"/>
        <v>0</v>
      </c>
      <c r="BA101" s="237">
        <f t="shared" si="9"/>
        <v>0</v>
      </c>
      <c r="BB101" s="237">
        <f t="shared" si="9"/>
        <v>0</v>
      </c>
      <c r="BC101" s="237">
        <f t="shared" si="9"/>
        <v>0</v>
      </c>
      <c r="BD101" s="237">
        <f t="shared" si="9"/>
        <v>0</v>
      </c>
      <c r="BE101" s="237">
        <f t="shared" si="9"/>
        <v>0</v>
      </c>
      <c r="BF101" s="237">
        <f t="shared" si="9"/>
        <v>0</v>
      </c>
      <c r="BG101" s="237">
        <f t="shared" si="9"/>
        <v>0</v>
      </c>
      <c r="BH101" s="120"/>
    </row>
    <row r="102" spans="3:60" outlineLevel="1">
      <c r="C102" s="63" t="str">
        <v>Containerised - Empty (return of materials)</v>
      </c>
      <c r="D102" s="216" t="str">
        <v>$ per TEU</v>
      </c>
      <c r="F102" s="180">
        <v>5</v>
      </c>
      <c r="G102" s="235">
        <f>IF(F102="","",VLOOKUP(F102,Data!$E$53:$L$105,8,FALSE))</f>
        <v>2</v>
      </c>
      <c r="H102"/>
      <c r="I102"/>
      <c r="J102" s="237">
        <f t="shared" si="3"/>
        <v>33.5</v>
      </c>
      <c r="K102" s="237">
        <f t="shared" si="4"/>
        <v>34.21</v>
      </c>
      <c r="L102" s="237">
        <f t="shared" si="4"/>
        <v>34.86</v>
      </c>
      <c r="M102" s="237">
        <f t="shared" si="4"/>
        <v>35.33</v>
      </c>
      <c r="N102" s="237">
        <f t="shared" si="4"/>
        <v>36.1</v>
      </c>
      <c r="O102" s="237">
        <f t="shared" si="4"/>
        <v>36.5</v>
      </c>
      <c r="P102" s="237">
        <f t="shared" si="4"/>
        <v>38.36</v>
      </c>
      <c r="Q102" s="237">
        <f t="shared" si="4"/>
        <v>41.05</v>
      </c>
      <c r="R102" s="237">
        <f t="shared" ca="1" si="4"/>
        <v>42.54</v>
      </c>
      <c r="S102" s="237">
        <f t="shared" ref="S102:BG102" si="10">IF($G102="",0,ROUND(S41,$G102))</f>
        <v>0</v>
      </c>
      <c r="T102" s="237">
        <f t="shared" si="10"/>
        <v>0</v>
      </c>
      <c r="U102" s="237">
        <f t="shared" si="10"/>
        <v>0</v>
      </c>
      <c r="V102" s="237">
        <f t="shared" si="10"/>
        <v>0</v>
      </c>
      <c r="W102" s="237">
        <f t="shared" si="10"/>
        <v>0</v>
      </c>
      <c r="X102" s="237">
        <f t="shared" si="10"/>
        <v>0</v>
      </c>
      <c r="Y102" s="237">
        <f t="shared" si="10"/>
        <v>0</v>
      </c>
      <c r="Z102" s="237">
        <f t="shared" si="10"/>
        <v>0</v>
      </c>
      <c r="AA102" s="237">
        <f t="shared" si="10"/>
        <v>0</v>
      </c>
      <c r="AB102" s="237">
        <f t="shared" si="10"/>
        <v>0</v>
      </c>
      <c r="AC102" s="237">
        <f t="shared" si="10"/>
        <v>0</v>
      </c>
      <c r="AD102" s="237">
        <f t="shared" si="10"/>
        <v>0</v>
      </c>
      <c r="AE102" s="237">
        <f t="shared" si="10"/>
        <v>0</v>
      </c>
      <c r="AF102" s="237">
        <f t="shared" si="10"/>
        <v>0</v>
      </c>
      <c r="AG102" s="237">
        <f t="shared" si="10"/>
        <v>0</v>
      </c>
      <c r="AH102" s="237">
        <f t="shared" si="10"/>
        <v>0</v>
      </c>
      <c r="AI102" s="237">
        <f t="shared" si="10"/>
        <v>0</v>
      </c>
      <c r="AJ102" s="237">
        <f t="shared" si="10"/>
        <v>0</v>
      </c>
      <c r="AK102" s="237">
        <f t="shared" si="10"/>
        <v>0</v>
      </c>
      <c r="AL102" s="237">
        <f t="shared" si="10"/>
        <v>0</v>
      </c>
      <c r="AM102" s="237">
        <f t="shared" si="10"/>
        <v>0</v>
      </c>
      <c r="AN102" s="237">
        <f t="shared" si="10"/>
        <v>0</v>
      </c>
      <c r="AO102" s="237">
        <f t="shared" si="10"/>
        <v>0</v>
      </c>
      <c r="AP102" s="237">
        <f t="shared" si="10"/>
        <v>0</v>
      </c>
      <c r="AQ102" s="237">
        <f t="shared" si="10"/>
        <v>0</v>
      </c>
      <c r="AR102" s="237">
        <f t="shared" si="10"/>
        <v>0</v>
      </c>
      <c r="AS102" s="237">
        <f t="shared" si="10"/>
        <v>0</v>
      </c>
      <c r="AT102" s="237">
        <f t="shared" si="10"/>
        <v>0</v>
      </c>
      <c r="AU102" s="237">
        <f t="shared" si="10"/>
        <v>0</v>
      </c>
      <c r="AV102" s="237">
        <f t="shared" si="10"/>
        <v>0</v>
      </c>
      <c r="AW102" s="237">
        <f t="shared" si="10"/>
        <v>0</v>
      </c>
      <c r="AX102" s="237">
        <f t="shared" si="10"/>
        <v>0</v>
      </c>
      <c r="AY102" s="237">
        <f t="shared" si="10"/>
        <v>0</v>
      </c>
      <c r="AZ102" s="237">
        <f t="shared" si="10"/>
        <v>0</v>
      </c>
      <c r="BA102" s="237">
        <f t="shared" si="10"/>
        <v>0</v>
      </c>
      <c r="BB102" s="237">
        <f t="shared" si="10"/>
        <v>0</v>
      </c>
      <c r="BC102" s="237">
        <f t="shared" si="10"/>
        <v>0</v>
      </c>
      <c r="BD102" s="237">
        <f t="shared" si="10"/>
        <v>0</v>
      </c>
      <c r="BE102" s="237">
        <f t="shared" si="10"/>
        <v>0</v>
      </c>
      <c r="BF102" s="237">
        <f t="shared" si="10"/>
        <v>0</v>
      </c>
      <c r="BG102" s="237">
        <f t="shared" si="10"/>
        <v>0</v>
      </c>
      <c r="BH102" s="120"/>
    </row>
    <row r="103" spans="3:60" outlineLevel="1">
      <c r="C103" s="63" t="str">
        <v>Non-containerised/general</v>
      </c>
      <c r="D103" s="216" t="str">
        <v>$ per tonne or m3</v>
      </c>
      <c r="F103" s="180">
        <v>6</v>
      </c>
      <c r="G103" s="235">
        <f>IF(F103="","",VLOOKUP(F103,Data!$E$53:$L$105,8,FALSE))</f>
        <v>2</v>
      </c>
      <c r="H103"/>
      <c r="I103"/>
      <c r="J103" s="237">
        <f t="shared" si="3"/>
        <v>2.71</v>
      </c>
      <c r="K103" s="237">
        <f t="shared" si="4"/>
        <v>2.77</v>
      </c>
      <c r="L103" s="237">
        <f t="shared" si="4"/>
        <v>2.82</v>
      </c>
      <c r="M103" s="237">
        <f t="shared" si="4"/>
        <v>2.86</v>
      </c>
      <c r="N103" s="237">
        <f t="shared" si="4"/>
        <v>2.92</v>
      </c>
      <c r="O103" s="237">
        <f t="shared" si="4"/>
        <v>2.95</v>
      </c>
      <c r="P103" s="237">
        <f t="shared" si="4"/>
        <v>3.1</v>
      </c>
      <c r="Q103" s="237">
        <f t="shared" si="4"/>
        <v>3.32</v>
      </c>
      <c r="R103" s="237">
        <f t="shared" ca="1" si="4"/>
        <v>3.44</v>
      </c>
      <c r="S103" s="237">
        <f t="shared" ref="S103:BG103" si="11">IF($G103="",0,ROUND(S42,$G103))</f>
        <v>0</v>
      </c>
      <c r="T103" s="237">
        <f t="shared" si="11"/>
        <v>0</v>
      </c>
      <c r="U103" s="237">
        <f t="shared" si="11"/>
        <v>0</v>
      </c>
      <c r="V103" s="237">
        <f t="shared" si="11"/>
        <v>0</v>
      </c>
      <c r="W103" s="237">
        <f t="shared" si="11"/>
        <v>0</v>
      </c>
      <c r="X103" s="237">
        <f t="shared" si="11"/>
        <v>0</v>
      </c>
      <c r="Y103" s="237">
        <f t="shared" si="11"/>
        <v>0</v>
      </c>
      <c r="Z103" s="237">
        <f t="shared" si="11"/>
        <v>0</v>
      </c>
      <c r="AA103" s="237">
        <f t="shared" si="11"/>
        <v>0</v>
      </c>
      <c r="AB103" s="237">
        <f t="shared" si="11"/>
        <v>0</v>
      </c>
      <c r="AC103" s="237">
        <f t="shared" si="11"/>
        <v>0</v>
      </c>
      <c r="AD103" s="237">
        <f t="shared" si="11"/>
        <v>0</v>
      </c>
      <c r="AE103" s="237">
        <f t="shared" si="11"/>
        <v>0</v>
      </c>
      <c r="AF103" s="237">
        <f t="shared" si="11"/>
        <v>0</v>
      </c>
      <c r="AG103" s="237">
        <f t="shared" si="11"/>
        <v>0</v>
      </c>
      <c r="AH103" s="237">
        <f t="shared" si="11"/>
        <v>0</v>
      </c>
      <c r="AI103" s="237">
        <f t="shared" si="11"/>
        <v>0</v>
      </c>
      <c r="AJ103" s="237">
        <f t="shared" si="11"/>
        <v>0</v>
      </c>
      <c r="AK103" s="237">
        <f t="shared" si="11"/>
        <v>0</v>
      </c>
      <c r="AL103" s="237">
        <f t="shared" si="11"/>
        <v>0</v>
      </c>
      <c r="AM103" s="237">
        <f t="shared" si="11"/>
        <v>0</v>
      </c>
      <c r="AN103" s="237">
        <f t="shared" si="11"/>
        <v>0</v>
      </c>
      <c r="AO103" s="237">
        <f t="shared" si="11"/>
        <v>0</v>
      </c>
      <c r="AP103" s="237">
        <f t="shared" si="11"/>
        <v>0</v>
      </c>
      <c r="AQ103" s="237">
        <f t="shared" si="11"/>
        <v>0</v>
      </c>
      <c r="AR103" s="237">
        <f t="shared" si="11"/>
        <v>0</v>
      </c>
      <c r="AS103" s="237">
        <f t="shared" si="11"/>
        <v>0</v>
      </c>
      <c r="AT103" s="237">
        <f t="shared" si="11"/>
        <v>0</v>
      </c>
      <c r="AU103" s="237">
        <f t="shared" si="11"/>
        <v>0</v>
      </c>
      <c r="AV103" s="237">
        <f t="shared" si="11"/>
        <v>0</v>
      </c>
      <c r="AW103" s="237">
        <f t="shared" si="11"/>
        <v>0</v>
      </c>
      <c r="AX103" s="237">
        <f t="shared" si="11"/>
        <v>0</v>
      </c>
      <c r="AY103" s="237">
        <f t="shared" si="11"/>
        <v>0</v>
      </c>
      <c r="AZ103" s="237">
        <f t="shared" si="11"/>
        <v>0</v>
      </c>
      <c r="BA103" s="237">
        <f t="shared" si="11"/>
        <v>0</v>
      </c>
      <c r="BB103" s="237">
        <f t="shared" si="11"/>
        <v>0</v>
      </c>
      <c r="BC103" s="237">
        <f t="shared" si="11"/>
        <v>0</v>
      </c>
      <c r="BD103" s="237">
        <f t="shared" si="11"/>
        <v>0</v>
      </c>
      <c r="BE103" s="237">
        <f t="shared" si="11"/>
        <v>0</v>
      </c>
      <c r="BF103" s="237">
        <f t="shared" si="11"/>
        <v>0</v>
      </c>
      <c r="BG103" s="237">
        <f t="shared" si="11"/>
        <v>0</v>
      </c>
      <c r="BH103" s="120"/>
    </row>
    <row r="104" spans="3:60" outlineLevel="1">
      <c r="C104" s="63" t="str">
        <v>Accompanied passenger vehicles</v>
      </c>
      <c r="D104" s="216" t="str">
        <v>$ per tonne or m3</v>
      </c>
      <c r="F104" s="180">
        <v>7</v>
      </c>
      <c r="G104" s="235">
        <f>IF(F104="","",VLOOKUP(F104,Data!$E$53:$L$105,8,FALSE))</f>
        <v>2</v>
      </c>
      <c r="H104"/>
      <c r="I104"/>
      <c r="J104" s="237">
        <f t="shared" si="3"/>
        <v>1.81</v>
      </c>
      <c r="K104" s="237">
        <f t="shared" ref="K104:R108" si="12">IF($G104="",0,ROUND(K43,$G104))</f>
        <v>1.85</v>
      </c>
      <c r="L104" s="237">
        <f t="shared" si="12"/>
        <v>1.88</v>
      </c>
      <c r="M104" s="237">
        <f t="shared" si="12"/>
        <v>1.91</v>
      </c>
      <c r="N104" s="237">
        <f t="shared" si="12"/>
        <v>1.95</v>
      </c>
      <c r="O104" s="237">
        <f t="shared" si="12"/>
        <v>1.97</v>
      </c>
      <c r="P104" s="237">
        <f t="shared" si="12"/>
        <v>2.0699999999999998</v>
      </c>
      <c r="Q104" s="237">
        <f t="shared" si="12"/>
        <v>2.2200000000000002</v>
      </c>
      <c r="R104" s="237">
        <f t="shared" ca="1" si="12"/>
        <v>2.2999999999999998</v>
      </c>
      <c r="S104" s="237">
        <f t="shared" ref="S104:BG104" si="13">IF($G104="",0,ROUND(S43,$G104))</f>
        <v>0</v>
      </c>
      <c r="T104" s="237">
        <f t="shared" si="13"/>
        <v>0</v>
      </c>
      <c r="U104" s="237">
        <f t="shared" si="13"/>
        <v>0</v>
      </c>
      <c r="V104" s="237">
        <f t="shared" si="13"/>
        <v>0</v>
      </c>
      <c r="W104" s="237">
        <f t="shared" si="13"/>
        <v>0</v>
      </c>
      <c r="X104" s="237">
        <f t="shared" si="13"/>
        <v>0</v>
      </c>
      <c r="Y104" s="237">
        <f t="shared" si="13"/>
        <v>0</v>
      </c>
      <c r="Z104" s="237">
        <f t="shared" si="13"/>
        <v>0</v>
      </c>
      <c r="AA104" s="237">
        <f t="shared" si="13"/>
        <v>0</v>
      </c>
      <c r="AB104" s="237">
        <f t="shared" si="13"/>
        <v>0</v>
      </c>
      <c r="AC104" s="237">
        <f t="shared" si="13"/>
        <v>0</v>
      </c>
      <c r="AD104" s="237">
        <f t="shared" si="13"/>
        <v>0</v>
      </c>
      <c r="AE104" s="237">
        <f t="shared" si="13"/>
        <v>0</v>
      </c>
      <c r="AF104" s="237">
        <f t="shared" si="13"/>
        <v>0</v>
      </c>
      <c r="AG104" s="237">
        <f t="shared" si="13"/>
        <v>0</v>
      </c>
      <c r="AH104" s="237">
        <f t="shared" si="13"/>
        <v>0</v>
      </c>
      <c r="AI104" s="237">
        <f t="shared" si="13"/>
        <v>0</v>
      </c>
      <c r="AJ104" s="237">
        <f t="shared" si="13"/>
        <v>0</v>
      </c>
      <c r="AK104" s="237">
        <f t="shared" si="13"/>
        <v>0</v>
      </c>
      <c r="AL104" s="237">
        <f t="shared" si="13"/>
        <v>0</v>
      </c>
      <c r="AM104" s="237">
        <f t="shared" si="13"/>
        <v>0</v>
      </c>
      <c r="AN104" s="237">
        <f t="shared" si="13"/>
        <v>0</v>
      </c>
      <c r="AO104" s="237">
        <f t="shared" si="13"/>
        <v>0</v>
      </c>
      <c r="AP104" s="237">
        <f t="shared" si="13"/>
        <v>0</v>
      </c>
      <c r="AQ104" s="237">
        <f t="shared" si="13"/>
        <v>0</v>
      </c>
      <c r="AR104" s="237">
        <f t="shared" si="13"/>
        <v>0</v>
      </c>
      <c r="AS104" s="237">
        <f t="shared" si="13"/>
        <v>0</v>
      </c>
      <c r="AT104" s="237">
        <f t="shared" si="13"/>
        <v>0</v>
      </c>
      <c r="AU104" s="237">
        <f t="shared" si="13"/>
        <v>0</v>
      </c>
      <c r="AV104" s="237">
        <f t="shared" si="13"/>
        <v>0</v>
      </c>
      <c r="AW104" s="237">
        <f t="shared" si="13"/>
        <v>0</v>
      </c>
      <c r="AX104" s="237">
        <f t="shared" si="13"/>
        <v>0</v>
      </c>
      <c r="AY104" s="237">
        <f t="shared" si="13"/>
        <v>0</v>
      </c>
      <c r="AZ104" s="237">
        <f t="shared" si="13"/>
        <v>0</v>
      </c>
      <c r="BA104" s="237">
        <f t="shared" si="13"/>
        <v>0</v>
      </c>
      <c r="BB104" s="237">
        <f t="shared" si="13"/>
        <v>0</v>
      </c>
      <c r="BC104" s="237">
        <f t="shared" si="13"/>
        <v>0</v>
      </c>
      <c r="BD104" s="237">
        <f t="shared" si="13"/>
        <v>0</v>
      </c>
      <c r="BE104" s="237">
        <f t="shared" si="13"/>
        <v>0</v>
      </c>
      <c r="BF104" s="237">
        <f t="shared" si="13"/>
        <v>0</v>
      </c>
      <c r="BG104" s="237">
        <f t="shared" si="13"/>
        <v>0</v>
      </c>
      <c r="BH104" s="120"/>
    </row>
    <row r="105" spans="3:60" outlineLevel="1">
      <c r="C105" s="63" t="str">
        <v>Motor vehicles</v>
      </c>
      <c r="D105" s="217" t="str">
        <v>$ per tonne or m3</v>
      </c>
      <c r="F105" s="180">
        <v>8</v>
      </c>
      <c r="G105" s="235">
        <f>IF(F105="","",VLOOKUP(F105,Data!$E$53:$L$105,8,FALSE))</f>
        <v>2</v>
      </c>
      <c r="H105"/>
      <c r="I105"/>
      <c r="J105" s="237">
        <f t="shared" si="3"/>
        <v>3.06</v>
      </c>
      <c r="K105" s="237">
        <f t="shared" si="12"/>
        <v>3.13</v>
      </c>
      <c r="L105" s="237">
        <f t="shared" si="12"/>
        <v>3.18</v>
      </c>
      <c r="M105" s="237">
        <f t="shared" si="12"/>
        <v>3.23</v>
      </c>
      <c r="N105" s="237">
        <f t="shared" si="12"/>
        <v>3.3</v>
      </c>
      <c r="O105" s="237">
        <f t="shared" si="12"/>
        <v>3.33</v>
      </c>
      <c r="P105" s="237">
        <f t="shared" si="12"/>
        <v>3.5</v>
      </c>
      <c r="Q105" s="237">
        <f t="shared" si="12"/>
        <v>3.75</v>
      </c>
      <c r="R105" s="237">
        <f t="shared" ca="1" si="12"/>
        <v>3.89</v>
      </c>
      <c r="S105" s="237">
        <f t="shared" ref="S105:BG105" si="14">IF($G105="",0,ROUND(S44,$G105))</f>
        <v>0</v>
      </c>
      <c r="T105" s="237">
        <f t="shared" si="14"/>
        <v>0</v>
      </c>
      <c r="U105" s="237">
        <f t="shared" si="14"/>
        <v>0</v>
      </c>
      <c r="V105" s="237">
        <f t="shared" si="14"/>
        <v>0</v>
      </c>
      <c r="W105" s="237">
        <f t="shared" si="14"/>
        <v>0</v>
      </c>
      <c r="X105" s="237">
        <f t="shared" si="14"/>
        <v>0</v>
      </c>
      <c r="Y105" s="237">
        <f t="shared" si="14"/>
        <v>0</v>
      </c>
      <c r="Z105" s="237">
        <f t="shared" si="14"/>
        <v>0</v>
      </c>
      <c r="AA105" s="237">
        <f t="shared" si="14"/>
        <v>0</v>
      </c>
      <c r="AB105" s="237">
        <f t="shared" si="14"/>
        <v>0</v>
      </c>
      <c r="AC105" s="237">
        <f t="shared" si="14"/>
        <v>0</v>
      </c>
      <c r="AD105" s="237">
        <f t="shared" si="14"/>
        <v>0</v>
      </c>
      <c r="AE105" s="237">
        <f t="shared" si="14"/>
        <v>0</v>
      </c>
      <c r="AF105" s="237">
        <f t="shared" si="14"/>
        <v>0</v>
      </c>
      <c r="AG105" s="237">
        <f t="shared" si="14"/>
        <v>0</v>
      </c>
      <c r="AH105" s="237">
        <f t="shared" si="14"/>
        <v>0</v>
      </c>
      <c r="AI105" s="237">
        <f t="shared" si="14"/>
        <v>0</v>
      </c>
      <c r="AJ105" s="237">
        <f t="shared" si="14"/>
        <v>0</v>
      </c>
      <c r="AK105" s="237">
        <f t="shared" si="14"/>
        <v>0</v>
      </c>
      <c r="AL105" s="237">
        <f t="shared" si="14"/>
        <v>0</v>
      </c>
      <c r="AM105" s="237">
        <f t="shared" si="14"/>
        <v>0</v>
      </c>
      <c r="AN105" s="237">
        <f t="shared" si="14"/>
        <v>0</v>
      </c>
      <c r="AO105" s="237">
        <f t="shared" si="14"/>
        <v>0</v>
      </c>
      <c r="AP105" s="237">
        <f t="shared" si="14"/>
        <v>0</v>
      </c>
      <c r="AQ105" s="237">
        <f t="shared" si="14"/>
        <v>0</v>
      </c>
      <c r="AR105" s="237">
        <f t="shared" si="14"/>
        <v>0</v>
      </c>
      <c r="AS105" s="237">
        <f t="shared" si="14"/>
        <v>0</v>
      </c>
      <c r="AT105" s="237">
        <f t="shared" si="14"/>
        <v>0</v>
      </c>
      <c r="AU105" s="237">
        <f t="shared" si="14"/>
        <v>0</v>
      </c>
      <c r="AV105" s="237">
        <f t="shared" si="14"/>
        <v>0</v>
      </c>
      <c r="AW105" s="237">
        <f t="shared" si="14"/>
        <v>0</v>
      </c>
      <c r="AX105" s="237">
        <f t="shared" si="14"/>
        <v>0</v>
      </c>
      <c r="AY105" s="237">
        <f t="shared" si="14"/>
        <v>0</v>
      </c>
      <c r="AZ105" s="237">
        <f t="shared" si="14"/>
        <v>0</v>
      </c>
      <c r="BA105" s="237">
        <f t="shared" si="14"/>
        <v>0</v>
      </c>
      <c r="BB105" s="237">
        <f t="shared" si="14"/>
        <v>0</v>
      </c>
      <c r="BC105" s="237">
        <f t="shared" si="14"/>
        <v>0</v>
      </c>
      <c r="BD105" s="237">
        <f t="shared" si="14"/>
        <v>0</v>
      </c>
      <c r="BE105" s="237">
        <f t="shared" si="14"/>
        <v>0</v>
      </c>
      <c r="BF105" s="237">
        <f t="shared" si="14"/>
        <v>0</v>
      </c>
      <c r="BG105" s="237">
        <f t="shared" si="14"/>
        <v>0</v>
      </c>
      <c r="BH105" s="120"/>
    </row>
    <row r="106" spans="3:60" outlineLevel="1">
      <c r="C106" s="63" t="str">
        <v>Liquid bulk</v>
      </c>
      <c r="D106" s="217" t="str">
        <v>$ per tonne or m3</v>
      </c>
      <c r="F106" s="180">
        <v>9</v>
      </c>
      <c r="G106" s="235">
        <f>IF(F106="","",VLOOKUP(F106,Data!$E$53:$L$105,8,FALSE))</f>
        <v>2</v>
      </c>
      <c r="H106"/>
      <c r="I106"/>
      <c r="J106" s="237">
        <f t="shared" si="3"/>
        <v>4.07</v>
      </c>
      <c r="K106" s="237">
        <f t="shared" si="12"/>
        <v>4.16</v>
      </c>
      <c r="L106" s="237">
        <f t="shared" si="12"/>
        <v>4.24</v>
      </c>
      <c r="M106" s="237">
        <f t="shared" si="12"/>
        <v>4.29</v>
      </c>
      <c r="N106" s="237">
        <f t="shared" si="12"/>
        <v>4.3899999999999997</v>
      </c>
      <c r="O106" s="237">
        <f t="shared" si="12"/>
        <v>4.43</v>
      </c>
      <c r="P106" s="237">
        <f t="shared" si="12"/>
        <v>4.66</v>
      </c>
      <c r="Q106" s="237">
        <f t="shared" si="12"/>
        <v>4.99</v>
      </c>
      <c r="R106" s="237">
        <f t="shared" ca="1" si="12"/>
        <v>5.17</v>
      </c>
      <c r="S106" s="237">
        <f t="shared" ref="S106:BG106" si="15">IF($G106="",0,ROUND(S45,$G106))</f>
        <v>0</v>
      </c>
      <c r="T106" s="237">
        <f t="shared" si="15"/>
        <v>0</v>
      </c>
      <c r="U106" s="237">
        <f t="shared" si="15"/>
        <v>0</v>
      </c>
      <c r="V106" s="237">
        <f t="shared" si="15"/>
        <v>0</v>
      </c>
      <c r="W106" s="237">
        <f t="shared" si="15"/>
        <v>0</v>
      </c>
      <c r="X106" s="237">
        <f t="shared" si="15"/>
        <v>0</v>
      </c>
      <c r="Y106" s="237">
        <f t="shared" si="15"/>
        <v>0</v>
      </c>
      <c r="Z106" s="237">
        <f t="shared" si="15"/>
        <v>0</v>
      </c>
      <c r="AA106" s="237">
        <f t="shared" si="15"/>
        <v>0</v>
      </c>
      <c r="AB106" s="237">
        <f t="shared" si="15"/>
        <v>0</v>
      </c>
      <c r="AC106" s="237">
        <f t="shared" si="15"/>
        <v>0</v>
      </c>
      <c r="AD106" s="237">
        <f t="shared" si="15"/>
        <v>0</v>
      </c>
      <c r="AE106" s="237">
        <f t="shared" si="15"/>
        <v>0</v>
      </c>
      <c r="AF106" s="237">
        <f t="shared" si="15"/>
        <v>0</v>
      </c>
      <c r="AG106" s="237">
        <f t="shared" si="15"/>
        <v>0</v>
      </c>
      <c r="AH106" s="237">
        <f t="shared" si="15"/>
        <v>0</v>
      </c>
      <c r="AI106" s="237">
        <f t="shared" si="15"/>
        <v>0</v>
      </c>
      <c r="AJ106" s="237">
        <f t="shared" si="15"/>
        <v>0</v>
      </c>
      <c r="AK106" s="237">
        <f t="shared" si="15"/>
        <v>0</v>
      </c>
      <c r="AL106" s="237">
        <f t="shared" si="15"/>
        <v>0</v>
      </c>
      <c r="AM106" s="237">
        <f t="shared" si="15"/>
        <v>0</v>
      </c>
      <c r="AN106" s="237">
        <f t="shared" si="15"/>
        <v>0</v>
      </c>
      <c r="AO106" s="237">
        <f t="shared" si="15"/>
        <v>0</v>
      </c>
      <c r="AP106" s="237">
        <f t="shared" si="15"/>
        <v>0</v>
      </c>
      <c r="AQ106" s="237">
        <f t="shared" si="15"/>
        <v>0</v>
      </c>
      <c r="AR106" s="237">
        <f t="shared" si="15"/>
        <v>0</v>
      </c>
      <c r="AS106" s="237">
        <f t="shared" si="15"/>
        <v>0</v>
      </c>
      <c r="AT106" s="237">
        <f t="shared" si="15"/>
        <v>0</v>
      </c>
      <c r="AU106" s="237">
        <f t="shared" si="15"/>
        <v>0</v>
      </c>
      <c r="AV106" s="237">
        <f t="shared" si="15"/>
        <v>0</v>
      </c>
      <c r="AW106" s="237">
        <f t="shared" si="15"/>
        <v>0</v>
      </c>
      <c r="AX106" s="237">
        <f t="shared" si="15"/>
        <v>0</v>
      </c>
      <c r="AY106" s="237">
        <f t="shared" si="15"/>
        <v>0</v>
      </c>
      <c r="AZ106" s="237">
        <f t="shared" si="15"/>
        <v>0</v>
      </c>
      <c r="BA106" s="237">
        <f t="shared" si="15"/>
        <v>0</v>
      </c>
      <c r="BB106" s="237">
        <f t="shared" si="15"/>
        <v>0</v>
      </c>
      <c r="BC106" s="237">
        <f t="shared" si="15"/>
        <v>0</v>
      </c>
      <c r="BD106" s="237">
        <f t="shared" si="15"/>
        <v>0</v>
      </c>
      <c r="BE106" s="237">
        <f t="shared" si="15"/>
        <v>0</v>
      </c>
      <c r="BF106" s="237">
        <f t="shared" si="15"/>
        <v>0</v>
      </c>
      <c r="BG106" s="237">
        <f t="shared" si="15"/>
        <v>0</v>
      </c>
      <c r="BH106" s="120"/>
    </row>
    <row r="107" spans="3:60" outlineLevel="1">
      <c r="C107" s="63" t="str">
        <v>Dry bulk - Outwards - overseas and coastal</v>
      </c>
      <c r="D107" s="216" t="str">
        <v>$ per tonne</v>
      </c>
      <c r="F107" s="180">
        <v>10</v>
      </c>
      <c r="G107" s="235">
        <f>IF(F107="","",VLOOKUP(F107,Data!$E$53:$L$105,8,FALSE))</f>
        <v>2</v>
      </c>
      <c r="H107"/>
      <c r="I107"/>
      <c r="J107" s="237">
        <f t="shared" si="3"/>
        <v>2.35</v>
      </c>
      <c r="K107" s="237">
        <f t="shared" si="12"/>
        <v>2.4</v>
      </c>
      <c r="L107" s="237">
        <f t="shared" si="12"/>
        <v>2.4500000000000002</v>
      </c>
      <c r="M107" s="237">
        <f t="shared" si="12"/>
        <v>2.48</v>
      </c>
      <c r="N107" s="237">
        <f t="shared" si="12"/>
        <v>2.5299999999999998</v>
      </c>
      <c r="O107" s="237">
        <f t="shared" si="12"/>
        <v>2.56</v>
      </c>
      <c r="P107" s="237">
        <f t="shared" si="12"/>
        <v>2.69</v>
      </c>
      <c r="Q107" s="237">
        <f t="shared" si="12"/>
        <v>2.88</v>
      </c>
      <c r="R107" s="237">
        <f t="shared" ca="1" si="12"/>
        <v>2.98</v>
      </c>
      <c r="S107" s="237">
        <f t="shared" ref="S107:BG107" si="16">IF($G107="",0,ROUND(S46,$G107))</f>
        <v>0</v>
      </c>
      <c r="T107" s="237">
        <f t="shared" si="16"/>
        <v>0</v>
      </c>
      <c r="U107" s="237">
        <f t="shared" si="16"/>
        <v>0</v>
      </c>
      <c r="V107" s="237">
        <f t="shared" si="16"/>
        <v>0</v>
      </c>
      <c r="W107" s="237">
        <f t="shared" si="16"/>
        <v>0</v>
      </c>
      <c r="X107" s="237">
        <f t="shared" si="16"/>
        <v>0</v>
      </c>
      <c r="Y107" s="237">
        <f t="shared" si="16"/>
        <v>0</v>
      </c>
      <c r="Z107" s="237">
        <f t="shared" si="16"/>
        <v>0</v>
      </c>
      <c r="AA107" s="237">
        <f t="shared" si="16"/>
        <v>0</v>
      </c>
      <c r="AB107" s="237">
        <f t="shared" si="16"/>
        <v>0</v>
      </c>
      <c r="AC107" s="237">
        <f t="shared" si="16"/>
        <v>0</v>
      </c>
      <c r="AD107" s="237">
        <f t="shared" si="16"/>
        <v>0</v>
      </c>
      <c r="AE107" s="237">
        <f t="shared" si="16"/>
        <v>0</v>
      </c>
      <c r="AF107" s="237">
        <f t="shared" si="16"/>
        <v>0</v>
      </c>
      <c r="AG107" s="237">
        <f t="shared" si="16"/>
        <v>0</v>
      </c>
      <c r="AH107" s="237">
        <f t="shared" si="16"/>
        <v>0</v>
      </c>
      <c r="AI107" s="237">
        <f t="shared" si="16"/>
        <v>0</v>
      </c>
      <c r="AJ107" s="237">
        <f t="shared" si="16"/>
        <v>0</v>
      </c>
      <c r="AK107" s="237">
        <f t="shared" si="16"/>
        <v>0</v>
      </c>
      <c r="AL107" s="237">
        <f t="shared" si="16"/>
        <v>0</v>
      </c>
      <c r="AM107" s="237">
        <f t="shared" si="16"/>
        <v>0</v>
      </c>
      <c r="AN107" s="237">
        <f t="shared" si="16"/>
        <v>0</v>
      </c>
      <c r="AO107" s="237">
        <f t="shared" si="16"/>
        <v>0</v>
      </c>
      <c r="AP107" s="237">
        <f t="shared" si="16"/>
        <v>0</v>
      </c>
      <c r="AQ107" s="237">
        <f t="shared" si="16"/>
        <v>0</v>
      </c>
      <c r="AR107" s="237">
        <f t="shared" si="16"/>
        <v>0</v>
      </c>
      <c r="AS107" s="237">
        <f t="shared" si="16"/>
        <v>0</v>
      </c>
      <c r="AT107" s="237">
        <f t="shared" si="16"/>
        <v>0</v>
      </c>
      <c r="AU107" s="237">
        <f t="shared" si="16"/>
        <v>0</v>
      </c>
      <c r="AV107" s="237">
        <f t="shared" si="16"/>
        <v>0</v>
      </c>
      <c r="AW107" s="237">
        <f t="shared" si="16"/>
        <v>0</v>
      </c>
      <c r="AX107" s="237">
        <f t="shared" si="16"/>
        <v>0</v>
      </c>
      <c r="AY107" s="237">
        <f t="shared" si="16"/>
        <v>0</v>
      </c>
      <c r="AZ107" s="237">
        <f t="shared" si="16"/>
        <v>0</v>
      </c>
      <c r="BA107" s="237">
        <f t="shared" si="16"/>
        <v>0</v>
      </c>
      <c r="BB107" s="237">
        <f t="shared" si="16"/>
        <v>0</v>
      </c>
      <c r="BC107" s="237">
        <f t="shared" si="16"/>
        <v>0</v>
      </c>
      <c r="BD107" s="237">
        <f t="shared" si="16"/>
        <v>0</v>
      </c>
      <c r="BE107" s="237">
        <f t="shared" si="16"/>
        <v>0</v>
      </c>
      <c r="BF107" s="237">
        <f t="shared" si="16"/>
        <v>0</v>
      </c>
      <c r="BG107" s="237">
        <f t="shared" si="16"/>
        <v>0</v>
      </c>
      <c r="BH107" s="120"/>
    </row>
    <row r="108" spans="3:60" outlineLevel="1">
      <c r="C108" s="63" t="str">
        <v>Dry bulk - Inwards - overseas and coastal</v>
      </c>
      <c r="D108" s="217" t="str">
        <v>$ per tonne</v>
      </c>
      <c r="F108" s="180">
        <v>11</v>
      </c>
      <c r="G108" s="235">
        <f>IF(F108="","",VLOOKUP(F108,Data!$E$53:$L$105,8,FALSE))</f>
        <v>2</v>
      </c>
      <c r="H108"/>
      <c r="I108"/>
      <c r="J108" s="237">
        <f t="shared" si="3"/>
        <v>3.25</v>
      </c>
      <c r="K108" s="237">
        <f t="shared" si="12"/>
        <v>3.32</v>
      </c>
      <c r="L108" s="237">
        <f t="shared" si="12"/>
        <v>3.38</v>
      </c>
      <c r="M108" s="237">
        <f t="shared" si="12"/>
        <v>3.43</v>
      </c>
      <c r="N108" s="237">
        <f t="shared" si="12"/>
        <v>3.5</v>
      </c>
      <c r="O108" s="237">
        <f t="shared" si="12"/>
        <v>3.54</v>
      </c>
      <c r="P108" s="237">
        <f t="shared" si="12"/>
        <v>3.72</v>
      </c>
      <c r="Q108" s="237">
        <f t="shared" si="12"/>
        <v>3.98</v>
      </c>
      <c r="R108" s="237">
        <f t="shared" ca="1" si="12"/>
        <v>4.13</v>
      </c>
      <c r="S108" s="237">
        <f t="shared" ref="S108:BG108" si="17">IF($G108="",0,ROUND(S47,$G108))</f>
        <v>0</v>
      </c>
      <c r="T108" s="237">
        <f t="shared" si="17"/>
        <v>0</v>
      </c>
      <c r="U108" s="237">
        <f t="shared" si="17"/>
        <v>0</v>
      </c>
      <c r="V108" s="237">
        <f t="shared" si="17"/>
        <v>0</v>
      </c>
      <c r="W108" s="237">
        <f t="shared" si="17"/>
        <v>0</v>
      </c>
      <c r="X108" s="237">
        <f t="shared" si="17"/>
        <v>0</v>
      </c>
      <c r="Y108" s="237">
        <f t="shared" si="17"/>
        <v>0</v>
      </c>
      <c r="Z108" s="237">
        <f t="shared" si="17"/>
        <v>0</v>
      </c>
      <c r="AA108" s="237">
        <f t="shared" si="17"/>
        <v>0</v>
      </c>
      <c r="AB108" s="237">
        <f t="shared" si="17"/>
        <v>0</v>
      </c>
      <c r="AC108" s="237">
        <f t="shared" si="17"/>
        <v>0</v>
      </c>
      <c r="AD108" s="237">
        <f t="shared" si="17"/>
        <v>0</v>
      </c>
      <c r="AE108" s="237">
        <f t="shared" si="17"/>
        <v>0</v>
      </c>
      <c r="AF108" s="237">
        <f t="shared" si="17"/>
        <v>0</v>
      </c>
      <c r="AG108" s="237">
        <f t="shared" si="17"/>
        <v>0</v>
      </c>
      <c r="AH108" s="237">
        <f t="shared" si="17"/>
        <v>0</v>
      </c>
      <c r="AI108" s="237">
        <f t="shared" si="17"/>
        <v>0</v>
      </c>
      <c r="AJ108" s="237">
        <f t="shared" si="17"/>
        <v>0</v>
      </c>
      <c r="AK108" s="237">
        <f t="shared" si="17"/>
        <v>0</v>
      </c>
      <c r="AL108" s="237">
        <f t="shared" si="17"/>
        <v>0</v>
      </c>
      <c r="AM108" s="237">
        <f t="shared" si="17"/>
        <v>0</v>
      </c>
      <c r="AN108" s="237">
        <f t="shared" si="17"/>
        <v>0</v>
      </c>
      <c r="AO108" s="237">
        <f t="shared" si="17"/>
        <v>0</v>
      </c>
      <c r="AP108" s="237">
        <f t="shared" si="17"/>
        <v>0</v>
      </c>
      <c r="AQ108" s="237">
        <f t="shared" si="17"/>
        <v>0</v>
      </c>
      <c r="AR108" s="237">
        <f t="shared" si="17"/>
        <v>0</v>
      </c>
      <c r="AS108" s="237">
        <f t="shared" si="17"/>
        <v>0</v>
      </c>
      <c r="AT108" s="237">
        <f t="shared" si="17"/>
        <v>0</v>
      </c>
      <c r="AU108" s="237">
        <f t="shared" si="17"/>
        <v>0</v>
      </c>
      <c r="AV108" s="237">
        <f t="shared" si="17"/>
        <v>0</v>
      </c>
      <c r="AW108" s="237">
        <f t="shared" si="17"/>
        <v>0</v>
      </c>
      <c r="AX108" s="237">
        <f t="shared" si="17"/>
        <v>0</v>
      </c>
      <c r="AY108" s="237">
        <f t="shared" si="17"/>
        <v>0</v>
      </c>
      <c r="AZ108" s="237">
        <f t="shared" si="17"/>
        <v>0</v>
      </c>
      <c r="BA108" s="237">
        <f t="shared" si="17"/>
        <v>0</v>
      </c>
      <c r="BB108" s="237">
        <f t="shared" si="17"/>
        <v>0</v>
      </c>
      <c r="BC108" s="237">
        <f t="shared" si="17"/>
        <v>0</v>
      </c>
      <c r="BD108" s="237">
        <f t="shared" si="17"/>
        <v>0</v>
      </c>
      <c r="BE108" s="237">
        <f t="shared" si="17"/>
        <v>0</v>
      </c>
      <c r="BF108" s="237">
        <f t="shared" si="17"/>
        <v>0</v>
      </c>
      <c r="BG108" s="237">
        <f t="shared" si="17"/>
        <v>0</v>
      </c>
      <c r="BH108" s="120"/>
    </row>
    <row r="109" spans="3:60" outlineLevel="1">
      <c r="C109" s="63" t="str">
        <v>Transhipment - Full - outward</v>
      </c>
      <c r="D109" s="217" t="str">
        <v>$ per TEU</v>
      </c>
      <c r="F109" s="180">
        <v>12</v>
      </c>
      <c r="G109" s="235">
        <f>IF(F109="","",VLOOKUP(F109,Data!$E$53:$L$105,8,FALSE))</f>
        <v>2</v>
      </c>
      <c r="H109"/>
      <c r="I109"/>
      <c r="J109" s="237">
        <f t="shared" si="3"/>
        <v>40.9</v>
      </c>
      <c r="K109" s="237">
        <f t="shared" ref="K109:R113" si="18">IF($G109="",0,ROUND(K48,$G109))</f>
        <v>39.869999999999997</v>
      </c>
      <c r="L109" s="237">
        <f t="shared" si="18"/>
        <v>38.880000000000003</v>
      </c>
      <c r="M109" s="237">
        <f t="shared" si="18"/>
        <v>37.909999999999997</v>
      </c>
      <c r="N109" s="237">
        <f t="shared" si="18"/>
        <v>38.74</v>
      </c>
      <c r="O109" s="237">
        <f t="shared" si="18"/>
        <v>39.17</v>
      </c>
      <c r="P109" s="237">
        <f t="shared" si="18"/>
        <v>41.16</v>
      </c>
      <c r="Q109" s="237">
        <f t="shared" si="18"/>
        <v>44.05</v>
      </c>
      <c r="R109" s="237">
        <f t="shared" ca="1" si="18"/>
        <v>45.65</v>
      </c>
      <c r="S109" s="237">
        <f t="shared" ref="S109:BG109" si="19">IF($G109="",0,ROUND(S48,$G109))</f>
        <v>0</v>
      </c>
      <c r="T109" s="237">
        <f t="shared" si="19"/>
        <v>0</v>
      </c>
      <c r="U109" s="237">
        <f t="shared" si="19"/>
        <v>0</v>
      </c>
      <c r="V109" s="237">
        <f t="shared" si="19"/>
        <v>0</v>
      </c>
      <c r="W109" s="237">
        <f t="shared" si="19"/>
        <v>0</v>
      </c>
      <c r="X109" s="237">
        <f t="shared" si="19"/>
        <v>0</v>
      </c>
      <c r="Y109" s="237">
        <f t="shared" si="19"/>
        <v>0</v>
      </c>
      <c r="Z109" s="237">
        <f t="shared" si="19"/>
        <v>0</v>
      </c>
      <c r="AA109" s="237">
        <f t="shared" si="19"/>
        <v>0</v>
      </c>
      <c r="AB109" s="237">
        <f t="shared" si="19"/>
        <v>0</v>
      </c>
      <c r="AC109" s="237">
        <f t="shared" si="19"/>
        <v>0</v>
      </c>
      <c r="AD109" s="237">
        <f t="shared" si="19"/>
        <v>0</v>
      </c>
      <c r="AE109" s="237">
        <f t="shared" si="19"/>
        <v>0</v>
      </c>
      <c r="AF109" s="237">
        <f t="shared" si="19"/>
        <v>0</v>
      </c>
      <c r="AG109" s="237">
        <f t="shared" si="19"/>
        <v>0</v>
      </c>
      <c r="AH109" s="237">
        <f t="shared" si="19"/>
        <v>0</v>
      </c>
      <c r="AI109" s="237">
        <f t="shared" si="19"/>
        <v>0</v>
      </c>
      <c r="AJ109" s="237">
        <f t="shared" si="19"/>
        <v>0</v>
      </c>
      <c r="AK109" s="237">
        <f t="shared" si="19"/>
        <v>0</v>
      </c>
      <c r="AL109" s="237">
        <f t="shared" si="19"/>
        <v>0</v>
      </c>
      <c r="AM109" s="237">
        <f t="shared" si="19"/>
        <v>0</v>
      </c>
      <c r="AN109" s="237">
        <f t="shared" si="19"/>
        <v>0</v>
      </c>
      <c r="AO109" s="237">
        <f t="shared" si="19"/>
        <v>0</v>
      </c>
      <c r="AP109" s="237">
        <f t="shared" si="19"/>
        <v>0</v>
      </c>
      <c r="AQ109" s="237">
        <f t="shared" si="19"/>
        <v>0</v>
      </c>
      <c r="AR109" s="237">
        <f t="shared" si="19"/>
        <v>0</v>
      </c>
      <c r="AS109" s="237">
        <f t="shared" si="19"/>
        <v>0</v>
      </c>
      <c r="AT109" s="237">
        <f t="shared" si="19"/>
        <v>0</v>
      </c>
      <c r="AU109" s="237">
        <f t="shared" si="19"/>
        <v>0</v>
      </c>
      <c r="AV109" s="237">
        <f t="shared" si="19"/>
        <v>0</v>
      </c>
      <c r="AW109" s="237">
        <f t="shared" si="19"/>
        <v>0</v>
      </c>
      <c r="AX109" s="237">
        <f t="shared" si="19"/>
        <v>0</v>
      </c>
      <c r="AY109" s="237">
        <f t="shared" si="19"/>
        <v>0</v>
      </c>
      <c r="AZ109" s="237">
        <f t="shared" si="19"/>
        <v>0</v>
      </c>
      <c r="BA109" s="237">
        <f t="shared" si="19"/>
        <v>0</v>
      </c>
      <c r="BB109" s="237">
        <f t="shared" si="19"/>
        <v>0</v>
      </c>
      <c r="BC109" s="237">
        <f t="shared" si="19"/>
        <v>0</v>
      </c>
      <c r="BD109" s="237">
        <f t="shared" si="19"/>
        <v>0</v>
      </c>
      <c r="BE109" s="237">
        <f t="shared" si="19"/>
        <v>0</v>
      </c>
      <c r="BF109" s="237">
        <f t="shared" si="19"/>
        <v>0</v>
      </c>
      <c r="BG109" s="237">
        <f t="shared" si="19"/>
        <v>0</v>
      </c>
      <c r="BH109" s="120"/>
    </row>
    <row r="110" spans="3:60" outlineLevel="1">
      <c r="C110" s="63" t="str">
        <v>Transhipment - Full - inward</v>
      </c>
      <c r="D110" s="216" t="str">
        <v>$ per TEU</v>
      </c>
      <c r="F110" s="180">
        <v>13</v>
      </c>
      <c r="G110" s="235">
        <f>IF(F110="","",VLOOKUP(F110,Data!$E$53:$L$105,8,FALSE))</f>
        <v>2</v>
      </c>
      <c r="H110"/>
      <c r="I110"/>
      <c r="J110" s="237">
        <f t="shared" si="3"/>
        <v>42.39</v>
      </c>
      <c r="K110" s="237">
        <f t="shared" si="18"/>
        <v>43.29</v>
      </c>
      <c r="L110" s="237">
        <f t="shared" si="18"/>
        <v>44.11</v>
      </c>
      <c r="M110" s="237">
        <f t="shared" si="18"/>
        <v>44.7</v>
      </c>
      <c r="N110" s="237">
        <f t="shared" si="18"/>
        <v>45.68</v>
      </c>
      <c r="O110" s="237">
        <f t="shared" si="18"/>
        <v>46.19</v>
      </c>
      <c r="P110" s="237">
        <f t="shared" si="18"/>
        <v>48.54</v>
      </c>
      <c r="Q110" s="237">
        <f t="shared" si="18"/>
        <v>51.95</v>
      </c>
      <c r="R110" s="237">
        <f t="shared" ca="1" si="18"/>
        <v>53.83</v>
      </c>
      <c r="S110" s="237">
        <f t="shared" ref="S110:BG110" si="20">IF($G110="",0,ROUND(S49,$G110))</f>
        <v>0</v>
      </c>
      <c r="T110" s="237">
        <f t="shared" si="20"/>
        <v>0</v>
      </c>
      <c r="U110" s="237">
        <f t="shared" si="20"/>
        <v>0</v>
      </c>
      <c r="V110" s="237">
        <f t="shared" si="20"/>
        <v>0</v>
      </c>
      <c r="W110" s="237">
        <f t="shared" si="20"/>
        <v>0</v>
      </c>
      <c r="X110" s="237">
        <f t="shared" si="20"/>
        <v>0</v>
      </c>
      <c r="Y110" s="237">
        <f t="shared" si="20"/>
        <v>0</v>
      </c>
      <c r="Z110" s="237">
        <f t="shared" si="20"/>
        <v>0</v>
      </c>
      <c r="AA110" s="237">
        <f t="shared" si="20"/>
        <v>0</v>
      </c>
      <c r="AB110" s="237">
        <f t="shared" si="20"/>
        <v>0</v>
      </c>
      <c r="AC110" s="237">
        <f t="shared" si="20"/>
        <v>0</v>
      </c>
      <c r="AD110" s="237">
        <f t="shared" si="20"/>
        <v>0</v>
      </c>
      <c r="AE110" s="237">
        <f t="shared" si="20"/>
        <v>0</v>
      </c>
      <c r="AF110" s="237">
        <f t="shared" si="20"/>
        <v>0</v>
      </c>
      <c r="AG110" s="237">
        <f t="shared" si="20"/>
        <v>0</v>
      </c>
      <c r="AH110" s="237">
        <f t="shared" si="20"/>
        <v>0</v>
      </c>
      <c r="AI110" s="237">
        <f t="shared" si="20"/>
        <v>0</v>
      </c>
      <c r="AJ110" s="237">
        <f t="shared" si="20"/>
        <v>0</v>
      </c>
      <c r="AK110" s="237">
        <f t="shared" si="20"/>
        <v>0</v>
      </c>
      <c r="AL110" s="237">
        <f t="shared" si="20"/>
        <v>0</v>
      </c>
      <c r="AM110" s="237">
        <f t="shared" si="20"/>
        <v>0</v>
      </c>
      <c r="AN110" s="237">
        <f t="shared" si="20"/>
        <v>0</v>
      </c>
      <c r="AO110" s="237">
        <f t="shared" si="20"/>
        <v>0</v>
      </c>
      <c r="AP110" s="237">
        <f t="shared" si="20"/>
        <v>0</v>
      </c>
      <c r="AQ110" s="237">
        <f t="shared" si="20"/>
        <v>0</v>
      </c>
      <c r="AR110" s="237">
        <f t="shared" si="20"/>
        <v>0</v>
      </c>
      <c r="AS110" s="237">
        <f t="shared" si="20"/>
        <v>0</v>
      </c>
      <c r="AT110" s="237">
        <f t="shared" si="20"/>
        <v>0</v>
      </c>
      <c r="AU110" s="237">
        <f t="shared" si="20"/>
        <v>0</v>
      </c>
      <c r="AV110" s="237">
        <f t="shared" si="20"/>
        <v>0</v>
      </c>
      <c r="AW110" s="237">
        <f t="shared" si="20"/>
        <v>0</v>
      </c>
      <c r="AX110" s="237">
        <f t="shared" si="20"/>
        <v>0</v>
      </c>
      <c r="AY110" s="237">
        <f t="shared" si="20"/>
        <v>0</v>
      </c>
      <c r="AZ110" s="237">
        <f t="shared" si="20"/>
        <v>0</v>
      </c>
      <c r="BA110" s="237">
        <f t="shared" si="20"/>
        <v>0</v>
      </c>
      <c r="BB110" s="237">
        <f t="shared" si="20"/>
        <v>0</v>
      </c>
      <c r="BC110" s="237">
        <f t="shared" si="20"/>
        <v>0</v>
      </c>
      <c r="BD110" s="237">
        <f t="shared" si="20"/>
        <v>0</v>
      </c>
      <c r="BE110" s="237">
        <f t="shared" si="20"/>
        <v>0</v>
      </c>
      <c r="BF110" s="237">
        <f t="shared" si="20"/>
        <v>0</v>
      </c>
      <c r="BG110" s="237">
        <f t="shared" si="20"/>
        <v>0</v>
      </c>
      <c r="BH110" s="120"/>
    </row>
    <row r="111" spans="3:60" outlineLevel="1">
      <c r="C111" s="63" t="str">
        <v>Transhipment - Full Bass Strait</v>
      </c>
      <c r="D111" s="216" t="str">
        <v>$ per TEU</v>
      </c>
      <c r="F111" s="180">
        <v>14</v>
      </c>
      <c r="G111" s="235">
        <f>IF(F111="","",VLOOKUP(F111,Data!$E$53:$L$105,8,FALSE))</f>
        <v>2</v>
      </c>
      <c r="H111"/>
      <c r="I111"/>
      <c r="J111" s="237">
        <f t="shared" si="3"/>
        <v>24.55</v>
      </c>
      <c r="K111" s="237">
        <f t="shared" si="18"/>
        <v>25.07</v>
      </c>
      <c r="L111" s="237">
        <f t="shared" si="18"/>
        <v>25.55</v>
      </c>
      <c r="M111" s="237">
        <f t="shared" si="18"/>
        <v>25.89</v>
      </c>
      <c r="N111" s="237">
        <f t="shared" si="18"/>
        <v>26.46</v>
      </c>
      <c r="O111" s="237">
        <f t="shared" si="18"/>
        <v>26.75</v>
      </c>
      <c r="P111" s="237">
        <f t="shared" si="18"/>
        <v>28.11</v>
      </c>
      <c r="Q111" s="237">
        <f t="shared" si="18"/>
        <v>30.09</v>
      </c>
      <c r="R111" s="237">
        <f t="shared" ca="1" si="18"/>
        <v>31.17</v>
      </c>
      <c r="S111" s="237">
        <f t="shared" ref="S111:BG111" si="21">IF($G111="",0,ROUND(S50,$G111))</f>
        <v>0</v>
      </c>
      <c r="T111" s="237">
        <f t="shared" si="21"/>
        <v>0</v>
      </c>
      <c r="U111" s="237">
        <f t="shared" si="21"/>
        <v>0</v>
      </c>
      <c r="V111" s="237">
        <f t="shared" si="21"/>
        <v>0</v>
      </c>
      <c r="W111" s="237">
        <f t="shared" si="21"/>
        <v>0</v>
      </c>
      <c r="X111" s="237">
        <f t="shared" si="21"/>
        <v>0</v>
      </c>
      <c r="Y111" s="237">
        <f t="shared" si="21"/>
        <v>0</v>
      </c>
      <c r="Z111" s="237">
        <f t="shared" si="21"/>
        <v>0</v>
      </c>
      <c r="AA111" s="237">
        <f t="shared" si="21"/>
        <v>0</v>
      </c>
      <c r="AB111" s="237">
        <f t="shared" si="21"/>
        <v>0</v>
      </c>
      <c r="AC111" s="237">
        <f t="shared" si="21"/>
        <v>0</v>
      </c>
      <c r="AD111" s="237">
        <f t="shared" si="21"/>
        <v>0</v>
      </c>
      <c r="AE111" s="237">
        <f t="shared" si="21"/>
        <v>0</v>
      </c>
      <c r="AF111" s="237">
        <f t="shared" si="21"/>
        <v>0</v>
      </c>
      <c r="AG111" s="237">
        <f t="shared" si="21"/>
        <v>0</v>
      </c>
      <c r="AH111" s="237">
        <f t="shared" si="21"/>
        <v>0</v>
      </c>
      <c r="AI111" s="237">
        <f t="shared" si="21"/>
        <v>0</v>
      </c>
      <c r="AJ111" s="237">
        <f t="shared" si="21"/>
        <v>0</v>
      </c>
      <c r="AK111" s="237">
        <f t="shared" si="21"/>
        <v>0</v>
      </c>
      <c r="AL111" s="237">
        <f t="shared" si="21"/>
        <v>0</v>
      </c>
      <c r="AM111" s="237">
        <f t="shared" si="21"/>
        <v>0</v>
      </c>
      <c r="AN111" s="237">
        <f t="shared" si="21"/>
        <v>0</v>
      </c>
      <c r="AO111" s="237">
        <f t="shared" si="21"/>
        <v>0</v>
      </c>
      <c r="AP111" s="237">
        <f t="shared" si="21"/>
        <v>0</v>
      </c>
      <c r="AQ111" s="237">
        <f t="shared" si="21"/>
        <v>0</v>
      </c>
      <c r="AR111" s="237">
        <f t="shared" si="21"/>
        <v>0</v>
      </c>
      <c r="AS111" s="237">
        <f t="shared" si="21"/>
        <v>0</v>
      </c>
      <c r="AT111" s="237">
        <f t="shared" si="21"/>
        <v>0</v>
      </c>
      <c r="AU111" s="237">
        <f t="shared" si="21"/>
        <v>0</v>
      </c>
      <c r="AV111" s="237">
        <f t="shared" si="21"/>
        <v>0</v>
      </c>
      <c r="AW111" s="237">
        <f t="shared" si="21"/>
        <v>0</v>
      </c>
      <c r="AX111" s="237">
        <f t="shared" si="21"/>
        <v>0</v>
      </c>
      <c r="AY111" s="237">
        <f t="shared" si="21"/>
        <v>0</v>
      </c>
      <c r="AZ111" s="237">
        <f t="shared" si="21"/>
        <v>0</v>
      </c>
      <c r="BA111" s="237">
        <f t="shared" si="21"/>
        <v>0</v>
      </c>
      <c r="BB111" s="237">
        <f t="shared" si="21"/>
        <v>0</v>
      </c>
      <c r="BC111" s="237">
        <f t="shared" si="21"/>
        <v>0</v>
      </c>
      <c r="BD111" s="237">
        <f t="shared" si="21"/>
        <v>0</v>
      </c>
      <c r="BE111" s="237">
        <f t="shared" si="21"/>
        <v>0</v>
      </c>
      <c r="BF111" s="237">
        <f t="shared" si="21"/>
        <v>0</v>
      </c>
      <c r="BG111" s="237">
        <f t="shared" si="21"/>
        <v>0</v>
      </c>
      <c r="BH111" s="120"/>
    </row>
    <row r="112" spans="3:60" outlineLevel="1">
      <c r="C112" s="63" t="str">
        <v>Transhipment - Empty (including nested units)</v>
      </c>
      <c r="D112" s="216" t="str">
        <v>$ per TEU</v>
      </c>
      <c r="F112" s="180">
        <v>15</v>
      </c>
      <c r="G112" s="235">
        <f>IF(F112="","",VLOOKUP(F112,Data!$E$53:$L$105,8,FALSE))</f>
        <v>2</v>
      </c>
      <c r="H112"/>
      <c r="I112"/>
      <c r="J112" s="237">
        <f t="shared" si="3"/>
        <v>5.87</v>
      </c>
      <c r="K112" s="237">
        <f t="shared" si="18"/>
        <v>5.99</v>
      </c>
      <c r="L112" s="237">
        <f t="shared" si="18"/>
        <v>6.1</v>
      </c>
      <c r="M112" s="237">
        <f t="shared" si="18"/>
        <v>6.18</v>
      </c>
      <c r="N112" s="237">
        <f t="shared" si="18"/>
        <v>6.32</v>
      </c>
      <c r="O112" s="237">
        <f t="shared" si="18"/>
        <v>6.39</v>
      </c>
      <c r="P112" s="237">
        <f t="shared" si="18"/>
        <v>6.72</v>
      </c>
      <c r="Q112" s="237">
        <f t="shared" si="18"/>
        <v>7.19</v>
      </c>
      <c r="R112" s="237">
        <f t="shared" ca="1" si="18"/>
        <v>7.45</v>
      </c>
      <c r="S112" s="237">
        <f t="shared" ref="S112:BG112" si="22">IF($G112="",0,ROUND(S51,$G112))</f>
        <v>0</v>
      </c>
      <c r="T112" s="237">
        <f t="shared" si="22"/>
        <v>0</v>
      </c>
      <c r="U112" s="237">
        <f t="shared" si="22"/>
        <v>0</v>
      </c>
      <c r="V112" s="237">
        <f t="shared" si="22"/>
        <v>0</v>
      </c>
      <c r="W112" s="237">
        <f t="shared" si="22"/>
        <v>0</v>
      </c>
      <c r="X112" s="237">
        <f t="shared" si="22"/>
        <v>0</v>
      </c>
      <c r="Y112" s="237">
        <f t="shared" si="22"/>
        <v>0</v>
      </c>
      <c r="Z112" s="237">
        <f t="shared" si="22"/>
        <v>0</v>
      </c>
      <c r="AA112" s="237">
        <f t="shared" si="22"/>
        <v>0</v>
      </c>
      <c r="AB112" s="237">
        <f t="shared" si="22"/>
        <v>0</v>
      </c>
      <c r="AC112" s="237">
        <f t="shared" si="22"/>
        <v>0</v>
      </c>
      <c r="AD112" s="237">
        <f t="shared" si="22"/>
        <v>0</v>
      </c>
      <c r="AE112" s="237">
        <f t="shared" si="22"/>
        <v>0</v>
      </c>
      <c r="AF112" s="237">
        <f t="shared" si="22"/>
        <v>0</v>
      </c>
      <c r="AG112" s="237">
        <f t="shared" si="22"/>
        <v>0</v>
      </c>
      <c r="AH112" s="237">
        <f t="shared" si="22"/>
        <v>0</v>
      </c>
      <c r="AI112" s="237">
        <f t="shared" si="22"/>
        <v>0</v>
      </c>
      <c r="AJ112" s="237">
        <f t="shared" si="22"/>
        <v>0</v>
      </c>
      <c r="AK112" s="237">
        <f t="shared" si="22"/>
        <v>0</v>
      </c>
      <c r="AL112" s="237">
        <f t="shared" si="22"/>
        <v>0</v>
      </c>
      <c r="AM112" s="237">
        <f t="shared" si="22"/>
        <v>0</v>
      </c>
      <c r="AN112" s="237">
        <f t="shared" si="22"/>
        <v>0</v>
      </c>
      <c r="AO112" s="237">
        <f t="shared" si="22"/>
        <v>0</v>
      </c>
      <c r="AP112" s="237">
        <f t="shared" si="22"/>
        <v>0</v>
      </c>
      <c r="AQ112" s="237">
        <f t="shared" si="22"/>
        <v>0</v>
      </c>
      <c r="AR112" s="237">
        <f t="shared" si="22"/>
        <v>0</v>
      </c>
      <c r="AS112" s="237">
        <f t="shared" si="22"/>
        <v>0</v>
      </c>
      <c r="AT112" s="237">
        <f t="shared" si="22"/>
        <v>0</v>
      </c>
      <c r="AU112" s="237">
        <f t="shared" si="22"/>
        <v>0</v>
      </c>
      <c r="AV112" s="237">
        <f t="shared" si="22"/>
        <v>0</v>
      </c>
      <c r="AW112" s="237">
        <f t="shared" si="22"/>
        <v>0</v>
      </c>
      <c r="AX112" s="237">
        <f t="shared" si="22"/>
        <v>0</v>
      </c>
      <c r="AY112" s="237">
        <f t="shared" si="22"/>
        <v>0</v>
      </c>
      <c r="AZ112" s="237">
        <f t="shared" si="22"/>
        <v>0</v>
      </c>
      <c r="BA112" s="237">
        <f t="shared" si="22"/>
        <v>0</v>
      </c>
      <c r="BB112" s="237">
        <f t="shared" si="22"/>
        <v>0</v>
      </c>
      <c r="BC112" s="237">
        <f t="shared" si="22"/>
        <v>0</v>
      </c>
      <c r="BD112" s="237">
        <f t="shared" si="22"/>
        <v>0</v>
      </c>
      <c r="BE112" s="237">
        <f t="shared" si="22"/>
        <v>0</v>
      </c>
      <c r="BF112" s="237">
        <f t="shared" si="22"/>
        <v>0</v>
      </c>
      <c r="BG112" s="237">
        <f t="shared" si="22"/>
        <v>0</v>
      </c>
      <c r="BH112" s="120"/>
    </row>
    <row r="113" spans="3:60" outlineLevel="1">
      <c r="C113" s="63" t="str">
        <v>Transhipment - Empty (return of materials)</v>
      </c>
      <c r="D113" s="217" t="str">
        <v>$ per TEU</v>
      </c>
      <c r="F113" s="180">
        <v>16</v>
      </c>
      <c r="G113" s="235">
        <f>IF(F113="","",VLOOKUP(F113,Data!$E$53:$L$105,8,FALSE))</f>
        <v>2</v>
      </c>
      <c r="H113"/>
      <c r="I113"/>
      <c r="J113" s="237">
        <f t="shared" si="3"/>
        <v>11.73</v>
      </c>
      <c r="K113" s="237">
        <f t="shared" si="18"/>
        <v>11.97</v>
      </c>
      <c r="L113" s="237">
        <f t="shared" si="18"/>
        <v>12.2</v>
      </c>
      <c r="M113" s="237">
        <f t="shared" si="18"/>
        <v>12.36</v>
      </c>
      <c r="N113" s="237">
        <f t="shared" si="18"/>
        <v>12.64</v>
      </c>
      <c r="O113" s="237">
        <f t="shared" si="18"/>
        <v>12.78</v>
      </c>
      <c r="P113" s="237">
        <f t="shared" si="18"/>
        <v>13.43</v>
      </c>
      <c r="Q113" s="237">
        <f t="shared" si="18"/>
        <v>14.37</v>
      </c>
      <c r="R113" s="237">
        <f t="shared" ca="1" si="18"/>
        <v>14.89</v>
      </c>
      <c r="S113" s="237">
        <f t="shared" ref="S113:BG113" si="23">IF($G113="",0,ROUND(S52,$G113))</f>
        <v>0</v>
      </c>
      <c r="T113" s="237">
        <f t="shared" si="23"/>
        <v>0</v>
      </c>
      <c r="U113" s="237">
        <f t="shared" si="23"/>
        <v>0</v>
      </c>
      <c r="V113" s="237">
        <f t="shared" si="23"/>
        <v>0</v>
      </c>
      <c r="W113" s="237">
        <f t="shared" si="23"/>
        <v>0</v>
      </c>
      <c r="X113" s="237">
        <f t="shared" si="23"/>
        <v>0</v>
      </c>
      <c r="Y113" s="237">
        <f t="shared" si="23"/>
        <v>0</v>
      </c>
      <c r="Z113" s="237">
        <f t="shared" si="23"/>
        <v>0</v>
      </c>
      <c r="AA113" s="237">
        <f t="shared" si="23"/>
        <v>0</v>
      </c>
      <c r="AB113" s="237">
        <f t="shared" si="23"/>
        <v>0</v>
      </c>
      <c r="AC113" s="237">
        <f t="shared" si="23"/>
        <v>0</v>
      </c>
      <c r="AD113" s="237">
        <f t="shared" si="23"/>
        <v>0</v>
      </c>
      <c r="AE113" s="237">
        <f t="shared" si="23"/>
        <v>0</v>
      </c>
      <c r="AF113" s="237">
        <f t="shared" si="23"/>
        <v>0</v>
      </c>
      <c r="AG113" s="237">
        <f t="shared" si="23"/>
        <v>0</v>
      </c>
      <c r="AH113" s="237">
        <f t="shared" si="23"/>
        <v>0</v>
      </c>
      <c r="AI113" s="237">
        <f t="shared" si="23"/>
        <v>0</v>
      </c>
      <c r="AJ113" s="237">
        <f t="shared" si="23"/>
        <v>0</v>
      </c>
      <c r="AK113" s="237">
        <f t="shared" si="23"/>
        <v>0</v>
      </c>
      <c r="AL113" s="237">
        <f t="shared" si="23"/>
        <v>0</v>
      </c>
      <c r="AM113" s="237">
        <f t="shared" si="23"/>
        <v>0</v>
      </c>
      <c r="AN113" s="237">
        <f t="shared" si="23"/>
        <v>0</v>
      </c>
      <c r="AO113" s="237">
        <f t="shared" si="23"/>
        <v>0</v>
      </c>
      <c r="AP113" s="237">
        <f t="shared" si="23"/>
        <v>0</v>
      </c>
      <c r="AQ113" s="237">
        <f t="shared" si="23"/>
        <v>0</v>
      </c>
      <c r="AR113" s="237">
        <f t="shared" si="23"/>
        <v>0</v>
      </c>
      <c r="AS113" s="237">
        <f t="shared" si="23"/>
        <v>0</v>
      </c>
      <c r="AT113" s="237">
        <f t="shared" si="23"/>
        <v>0</v>
      </c>
      <c r="AU113" s="237">
        <f t="shared" si="23"/>
        <v>0</v>
      </c>
      <c r="AV113" s="237">
        <f t="shared" si="23"/>
        <v>0</v>
      </c>
      <c r="AW113" s="237">
        <f t="shared" si="23"/>
        <v>0</v>
      </c>
      <c r="AX113" s="237">
        <f t="shared" si="23"/>
        <v>0</v>
      </c>
      <c r="AY113" s="237">
        <f t="shared" si="23"/>
        <v>0</v>
      </c>
      <c r="AZ113" s="237">
        <f t="shared" si="23"/>
        <v>0</v>
      </c>
      <c r="BA113" s="237">
        <f t="shared" si="23"/>
        <v>0</v>
      </c>
      <c r="BB113" s="237">
        <f t="shared" si="23"/>
        <v>0</v>
      </c>
      <c r="BC113" s="237">
        <f t="shared" si="23"/>
        <v>0</v>
      </c>
      <c r="BD113" s="237">
        <f t="shared" si="23"/>
        <v>0</v>
      </c>
      <c r="BE113" s="237">
        <f t="shared" si="23"/>
        <v>0</v>
      </c>
      <c r="BF113" s="237">
        <f t="shared" si="23"/>
        <v>0</v>
      </c>
      <c r="BG113" s="237">
        <f t="shared" si="23"/>
        <v>0</v>
      </c>
      <c r="BH113" s="120"/>
    </row>
    <row r="114" spans="3:60" outlineLevel="1">
      <c r="C114" s="63" t="str">
        <v>Transhipment - Motor vehicles and break bulk</v>
      </c>
      <c r="D114" s="216" t="str">
        <v>$ per tonne or m3</v>
      </c>
      <c r="F114" s="180">
        <v>17</v>
      </c>
      <c r="G114" s="235">
        <f>IF(F114="","",VLOOKUP(F114,Data!$E$53:$L$105,8,FALSE))</f>
        <v>2</v>
      </c>
      <c r="H114"/>
      <c r="I114"/>
      <c r="J114" s="237">
        <f t="shared" si="3"/>
        <v>1.07</v>
      </c>
      <c r="K114" s="237">
        <f t="shared" ref="K114:R119" si="24">IF($G114="",0,ROUND(K53,$G114))</f>
        <v>1.1000000000000001</v>
      </c>
      <c r="L114" s="237">
        <f t="shared" si="24"/>
        <v>1.1100000000000001</v>
      </c>
      <c r="M114" s="237">
        <f t="shared" si="24"/>
        <v>1.1299999999999999</v>
      </c>
      <c r="N114" s="237">
        <f t="shared" si="24"/>
        <v>1.1599999999999999</v>
      </c>
      <c r="O114" s="237">
        <f t="shared" si="24"/>
        <v>1.17</v>
      </c>
      <c r="P114" s="237">
        <f t="shared" si="24"/>
        <v>1.23</v>
      </c>
      <c r="Q114" s="237">
        <f t="shared" si="24"/>
        <v>1.31</v>
      </c>
      <c r="R114" s="237">
        <f t="shared" ca="1" si="24"/>
        <v>1.36</v>
      </c>
      <c r="S114" s="237">
        <f t="shared" ref="S114:BG114" si="25">IF($G114="",0,ROUND(S53,$G114))</f>
        <v>0</v>
      </c>
      <c r="T114" s="237">
        <f t="shared" si="25"/>
        <v>0</v>
      </c>
      <c r="U114" s="237">
        <f t="shared" si="25"/>
        <v>0</v>
      </c>
      <c r="V114" s="237">
        <f t="shared" si="25"/>
        <v>0</v>
      </c>
      <c r="W114" s="237">
        <f t="shared" si="25"/>
        <v>0</v>
      </c>
      <c r="X114" s="237">
        <f t="shared" si="25"/>
        <v>0</v>
      </c>
      <c r="Y114" s="237">
        <f t="shared" si="25"/>
        <v>0</v>
      </c>
      <c r="Z114" s="237">
        <f t="shared" si="25"/>
        <v>0</v>
      </c>
      <c r="AA114" s="237">
        <f t="shared" si="25"/>
        <v>0</v>
      </c>
      <c r="AB114" s="237">
        <f t="shared" si="25"/>
        <v>0</v>
      </c>
      <c r="AC114" s="237">
        <f t="shared" si="25"/>
        <v>0</v>
      </c>
      <c r="AD114" s="237">
        <f t="shared" si="25"/>
        <v>0</v>
      </c>
      <c r="AE114" s="237">
        <f t="shared" si="25"/>
        <v>0</v>
      </c>
      <c r="AF114" s="237">
        <f t="shared" si="25"/>
        <v>0</v>
      </c>
      <c r="AG114" s="237">
        <f t="shared" si="25"/>
        <v>0</v>
      </c>
      <c r="AH114" s="237">
        <f t="shared" si="25"/>
        <v>0</v>
      </c>
      <c r="AI114" s="237">
        <f t="shared" si="25"/>
        <v>0</v>
      </c>
      <c r="AJ114" s="237">
        <f t="shared" si="25"/>
        <v>0</v>
      </c>
      <c r="AK114" s="237">
        <f t="shared" si="25"/>
        <v>0</v>
      </c>
      <c r="AL114" s="237">
        <f t="shared" si="25"/>
        <v>0</v>
      </c>
      <c r="AM114" s="237">
        <f t="shared" si="25"/>
        <v>0</v>
      </c>
      <c r="AN114" s="237">
        <f t="shared" si="25"/>
        <v>0</v>
      </c>
      <c r="AO114" s="237">
        <f t="shared" si="25"/>
        <v>0</v>
      </c>
      <c r="AP114" s="237">
        <f t="shared" si="25"/>
        <v>0</v>
      </c>
      <c r="AQ114" s="237">
        <f t="shared" si="25"/>
        <v>0</v>
      </c>
      <c r="AR114" s="237">
        <f t="shared" si="25"/>
        <v>0</v>
      </c>
      <c r="AS114" s="237">
        <f t="shared" si="25"/>
        <v>0</v>
      </c>
      <c r="AT114" s="237">
        <f t="shared" si="25"/>
        <v>0</v>
      </c>
      <c r="AU114" s="237">
        <f t="shared" si="25"/>
        <v>0</v>
      </c>
      <c r="AV114" s="237">
        <f t="shared" si="25"/>
        <v>0</v>
      </c>
      <c r="AW114" s="237">
        <f t="shared" si="25"/>
        <v>0</v>
      </c>
      <c r="AX114" s="237">
        <f t="shared" si="25"/>
        <v>0</v>
      </c>
      <c r="AY114" s="237">
        <f t="shared" si="25"/>
        <v>0</v>
      </c>
      <c r="AZ114" s="237">
        <f t="shared" si="25"/>
        <v>0</v>
      </c>
      <c r="BA114" s="237">
        <f t="shared" si="25"/>
        <v>0</v>
      </c>
      <c r="BB114" s="237">
        <f t="shared" si="25"/>
        <v>0</v>
      </c>
      <c r="BC114" s="237">
        <f t="shared" si="25"/>
        <v>0</v>
      </c>
      <c r="BD114" s="237">
        <f t="shared" si="25"/>
        <v>0</v>
      </c>
      <c r="BE114" s="237">
        <f t="shared" si="25"/>
        <v>0</v>
      </c>
      <c r="BF114" s="237">
        <f t="shared" si="25"/>
        <v>0</v>
      </c>
      <c r="BG114" s="237">
        <f t="shared" si="25"/>
        <v>0</v>
      </c>
      <c r="BH114" s="120"/>
    </row>
    <row r="115" spans="3:60" outlineLevel="1">
      <c r="C115" s="63" t="str">
        <v>Transhipment - Non-containerised/general</v>
      </c>
      <c r="D115" s="217" t="str">
        <v>$ per tonne</v>
      </c>
      <c r="F115" s="180">
        <v>18</v>
      </c>
      <c r="G115" s="235">
        <f>IF(F115="","",VLOOKUP(F115,Data!$E$53:$L$105,8,FALSE))</f>
        <v>2</v>
      </c>
      <c r="H115"/>
      <c r="I115"/>
      <c r="J115" s="237">
        <f t="shared" si="3"/>
        <v>0.95</v>
      </c>
      <c r="K115" s="237">
        <f t="shared" si="24"/>
        <v>0.97</v>
      </c>
      <c r="L115" s="237">
        <f t="shared" si="24"/>
        <v>0.99</v>
      </c>
      <c r="M115" s="237">
        <f t="shared" si="24"/>
        <v>1</v>
      </c>
      <c r="N115" s="237">
        <f t="shared" si="24"/>
        <v>1.02</v>
      </c>
      <c r="O115" s="237">
        <f t="shared" si="24"/>
        <v>1.03</v>
      </c>
      <c r="P115" s="237">
        <f t="shared" si="24"/>
        <v>1.0900000000000001</v>
      </c>
      <c r="Q115" s="237">
        <f t="shared" si="24"/>
        <v>1.1599999999999999</v>
      </c>
      <c r="R115" s="237">
        <f t="shared" ca="1" si="24"/>
        <v>1.2</v>
      </c>
      <c r="S115" s="237">
        <f t="shared" ref="S115:BG115" si="26">IF($G115="",0,ROUND(S54,$G115))</f>
        <v>0</v>
      </c>
      <c r="T115" s="237">
        <f t="shared" si="26"/>
        <v>0</v>
      </c>
      <c r="U115" s="237">
        <f t="shared" si="26"/>
        <v>0</v>
      </c>
      <c r="V115" s="237">
        <f t="shared" si="26"/>
        <v>0</v>
      </c>
      <c r="W115" s="237">
        <f t="shared" si="26"/>
        <v>0</v>
      </c>
      <c r="X115" s="237">
        <f t="shared" si="26"/>
        <v>0</v>
      </c>
      <c r="Y115" s="237">
        <f t="shared" si="26"/>
        <v>0</v>
      </c>
      <c r="Z115" s="237">
        <f t="shared" si="26"/>
        <v>0</v>
      </c>
      <c r="AA115" s="237">
        <f t="shared" si="26"/>
        <v>0</v>
      </c>
      <c r="AB115" s="237">
        <f t="shared" si="26"/>
        <v>0</v>
      </c>
      <c r="AC115" s="237">
        <f t="shared" si="26"/>
        <v>0</v>
      </c>
      <c r="AD115" s="237">
        <f t="shared" si="26"/>
        <v>0</v>
      </c>
      <c r="AE115" s="237">
        <f t="shared" si="26"/>
        <v>0</v>
      </c>
      <c r="AF115" s="237">
        <f t="shared" si="26"/>
        <v>0</v>
      </c>
      <c r="AG115" s="237">
        <f t="shared" si="26"/>
        <v>0</v>
      </c>
      <c r="AH115" s="237">
        <f t="shared" si="26"/>
        <v>0</v>
      </c>
      <c r="AI115" s="237">
        <f t="shared" si="26"/>
        <v>0</v>
      </c>
      <c r="AJ115" s="237">
        <f t="shared" si="26"/>
        <v>0</v>
      </c>
      <c r="AK115" s="237">
        <f t="shared" si="26"/>
        <v>0</v>
      </c>
      <c r="AL115" s="237">
        <f t="shared" si="26"/>
        <v>0</v>
      </c>
      <c r="AM115" s="237">
        <f t="shared" si="26"/>
        <v>0</v>
      </c>
      <c r="AN115" s="237">
        <f t="shared" si="26"/>
        <v>0</v>
      </c>
      <c r="AO115" s="237">
        <f t="shared" si="26"/>
        <v>0</v>
      </c>
      <c r="AP115" s="237">
        <f t="shared" si="26"/>
        <v>0</v>
      </c>
      <c r="AQ115" s="237">
        <f t="shared" si="26"/>
        <v>0</v>
      </c>
      <c r="AR115" s="237">
        <f t="shared" si="26"/>
        <v>0</v>
      </c>
      <c r="AS115" s="237">
        <f t="shared" si="26"/>
        <v>0</v>
      </c>
      <c r="AT115" s="237">
        <f t="shared" si="26"/>
        <v>0</v>
      </c>
      <c r="AU115" s="237">
        <f t="shared" si="26"/>
        <v>0</v>
      </c>
      <c r="AV115" s="237">
        <f t="shared" si="26"/>
        <v>0</v>
      </c>
      <c r="AW115" s="237">
        <f t="shared" si="26"/>
        <v>0</v>
      </c>
      <c r="AX115" s="237">
        <f t="shared" si="26"/>
        <v>0</v>
      </c>
      <c r="AY115" s="237">
        <f t="shared" si="26"/>
        <v>0</v>
      </c>
      <c r="AZ115" s="237">
        <f t="shared" si="26"/>
        <v>0</v>
      </c>
      <c r="BA115" s="237">
        <f t="shared" si="26"/>
        <v>0</v>
      </c>
      <c r="BB115" s="237">
        <f t="shared" si="26"/>
        <v>0</v>
      </c>
      <c r="BC115" s="237">
        <f t="shared" si="26"/>
        <v>0</v>
      </c>
      <c r="BD115" s="237">
        <f t="shared" si="26"/>
        <v>0</v>
      </c>
      <c r="BE115" s="237">
        <f t="shared" si="26"/>
        <v>0</v>
      </c>
      <c r="BF115" s="237">
        <f t="shared" si="26"/>
        <v>0</v>
      </c>
      <c r="BG115" s="237">
        <f t="shared" si="26"/>
        <v>0</v>
      </c>
      <c r="BH115" s="120"/>
    </row>
    <row r="116" spans="3:60" outlineLevel="1">
      <c r="C116" s="47">
        <v>0</v>
      </c>
      <c r="D116" s="218">
        <v>0</v>
      </c>
      <c r="F116" s="180" t="str">
        <v/>
      </c>
      <c r="G116" s="235" t="str">
        <f>IF(F116="","",VLOOKUP(F116,Data!$E$53:$L$105,8,FALSE))</f>
        <v/>
      </c>
      <c r="H116"/>
      <c r="I116"/>
      <c r="J116" s="237">
        <f t="shared" si="3"/>
        <v>0</v>
      </c>
      <c r="K116" s="237">
        <f t="shared" si="24"/>
        <v>0</v>
      </c>
      <c r="L116" s="237">
        <f t="shared" si="24"/>
        <v>0</v>
      </c>
      <c r="M116" s="237">
        <f t="shared" si="24"/>
        <v>0</v>
      </c>
      <c r="N116" s="237">
        <f t="shared" si="24"/>
        <v>0</v>
      </c>
      <c r="O116" s="237">
        <f t="shared" si="24"/>
        <v>0</v>
      </c>
      <c r="P116" s="237">
        <f t="shared" si="24"/>
        <v>0</v>
      </c>
      <c r="Q116" s="237">
        <f t="shared" si="24"/>
        <v>0</v>
      </c>
      <c r="R116" s="237">
        <f t="shared" si="24"/>
        <v>0</v>
      </c>
      <c r="S116" s="237">
        <f t="shared" ref="S116:BG116" si="27">IF($G116="",0,ROUND(S55,$G116))</f>
        <v>0</v>
      </c>
      <c r="T116" s="237">
        <f t="shared" si="27"/>
        <v>0</v>
      </c>
      <c r="U116" s="237">
        <f t="shared" si="27"/>
        <v>0</v>
      </c>
      <c r="V116" s="237">
        <f t="shared" si="27"/>
        <v>0</v>
      </c>
      <c r="W116" s="237">
        <f t="shared" si="27"/>
        <v>0</v>
      </c>
      <c r="X116" s="237">
        <f t="shared" si="27"/>
        <v>0</v>
      </c>
      <c r="Y116" s="237">
        <f t="shared" si="27"/>
        <v>0</v>
      </c>
      <c r="Z116" s="237">
        <f t="shared" si="27"/>
        <v>0</v>
      </c>
      <c r="AA116" s="237">
        <f t="shared" si="27"/>
        <v>0</v>
      </c>
      <c r="AB116" s="237">
        <f t="shared" si="27"/>
        <v>0</v>
      </c>
      <c r="AC116" s="237">
        <f t="shared" si="27"/>
        <v>0</v>
      </c>
      <c r="AD116" s="237">
        <f t="shared" si="27"/>
        <v>0</v>
      </c>
      <c r="AE116" s="237">
        <f t="shared" si="27"/>
        <v>0</v>
      </c>
      <c r="AF116" s="237">
        <f t="shared" si="27"/>
        <v>0</v>
      </c>
      <c r="AG116" s="237">
        <f t="shared" si="27"/>
        <v>0</v>
      </c>
      <c r="AH116" s="237">
        <f t="shared" si="27"/>
        <v>0</v>
      </c>
      <c r="AI116" s="237">
        <f t="shared" si="27"/>
        <v>0</v>
      </c>
      <c r="AJ116" s="237">
        <f t="shared" si="27"/>
        <v>0</v>
      </c>
      <c r="AK116" s="237">
        <f t="shared" si="27"/>
        <v>0</v>
      </c>
      <c r="AL116" s="237">
        <f t="shared" si="27"/>
        <v>0</v>
      </c>
      <c r="AM116" s="237">
        <f t="shared" si="27"/>
        <v>0</v>
      </c>
      <c r="AN116" s="237">
        <f t="shared" si="27"/>
        <v>0</v>
      </c>
      <c r="AO116" s="237">
        <f t="shared" si="27"/>
        <v>0</v>
      </c>
      <c r="AP116" s="237">
        <f t="shared" si="27"/>
        <v>0</v>
      </c>
      <c r="AQ116" s="237">
        <f t="shared" si="27"/>
        <v>0</v>
      </c>
      <c r="AR116" s="237">
        <f t="shared" si="27"/>
        <v>0</v>
      </c>
      <c r="AS116" s="237">
        <f t="shared" si="27"/>
        <v>0</v>
      </c>
      <c r="AT116" s="237">
        <f t="shared" si="27"/>
        <v>0</v>
      </c>
      <c r="AU116" s="237">
        <f t="shared" si="27"/>
        <v>0</v>
      </c>
      <c r="AV116" s="237">
        <f t="shared" si="27"/>
        <v>0</v>
      </c>
      <c r="AW116" s="237">
        <f t="shared" si="27"/>
        <v>0</v>
      </c>
      <c r="AX116" s="237">
        <f t="shared" si="27"/>
        <v>0</v>
      </c>
      <c r="AY116" s="237">
        <f t="shared" si="27"/>
        <v>0</v>
      </c>
      <c r="AZ116" s="237">
        <f t="shared" si="27"/>
        <v>0</v>
      </c>
      <c r="BA116" s="237">
        <f t="shared" si="27"/>
        <v>0</v>
      </c>
      <c r="BB116" s="237">
        <f t="shared" si="27"/>
        <v>0</v>
      </c>
      <c r="BC116" s="237">
        <f t="shared" si="27"/>
        <v>0</v>
      </c>
      <c r="BD116" s="237">
        <f t="shared" si="27"/>
        <v>0</v>
      </c>
      <c r="BE116" s="237">
        <f t="shared" si="27"/>
        <v>0</v>
      </c>
      <c r="BF116" s="237">
        <f t="shared" si="27"/>
        <v>0</v>
      </c>
      <c r="BG116" s="237">
        <f t="shared" si="27"/>
        <v>0</v>
      </c>
      <c r="BH116" s="120"/>
    </row>
    <row r="117" spans="3:60" outlineLevel="1">
      <c r="C117" s="62" t="str">
        <v>Channel fees</v>
      </c>
      <c r="D117" s="216">
        <v>0</v>
      </c>
      <c r="F117" s="180" t="str">
        <v/>
      </c>
      <c r="G117" s="235" t="str">
        <f>IF(F117="","",VLOOKUP(F117,Data!$E$53:$L$105,8,FALSE))</f>
        <v/>
      </c>
      <c r="H117"/>
      <c r="I117"/>
      <c r="J117" s="237">
        <f t="shared" si="3"/>
        <v>0</v>
      </c>
      <c r="K117" s="237">
        <f t="shared" si="24"/>
        <v>0</v>
      </c>
      <c r="L117" s="237">
        <f t="shared" si="24"/>
        <v>0</v>
      </c>
      <c r="M117" s="237">
        <f t="shared" si="24"/>
        <v>0</v>
      </c>
      <c r="N117" s="237">
        <f t="shared" si="24"/>
        <v>0</v>
      </c>
      <c r="O117" s="237">
        <f t="shared" si="24"/>
        <v>0</v>
      </c>
      <c r="P117" s="237">
        <f t="shared" si="24"/>
        <v>0</v>
      </c>
      <c r="Q117" s="237">
        <f t="shared" si="24"/>
        <v>0</v>
      </c>
      <c r="R117" s="237">
        <f t="shared" si="24"/>
        <v>0</v>
      </c>
      <c r="S117" s="237">
        <f t="shared" ref="S117:BG117" si="28">IF($G117="",0,ROUND(S56,$G117))</f>
        <v>0</v>
      </c>
      <c r="T117" s="237">
        <f t="shared" si="28"/>
        <v>0</v>
      </c>
      <c r="U117" s="237">
        <f t="shared" si="28"/>
        <v>0</v>
      </c>
      <c r="V117" s="237">
        <f t="shared" si="28"/>
        <v>0</v>
      </c>
      <c r="W117" s="237">
        <f t="shared" si="28"/>
        <v>0</v>
      </c>
      <c r="X117" s="237">
        <f t="shared" si="28"/>
        <v>0</v>
      </c>
      <c r="Y117" s="237">
        <f t="shared" si="28"/>
        <v>0</v>
      </c>
      <c r="Z117" s="237">
        <f t="shared" si="28"/>
        <v>0</v>
      </c>
      <c r="AA117" s="237">
        <f t="shared" si="28"/>
        <v>0</v>
      </c>
      <c r="AB117" s="237">
        <f t="shared" si="28"/>
        <v>0</v>
      </c>
      <c r="AC117" s="237">
        <f t="shared" si="28"/>
        <v>0</v>
      </c>
      <c r="AD117" s="237">
        <f t="shared" si="28"/>
        <v>0</v>
      </c>
      <c r="AE117" s="237">
        <f t="shared" si="28"/>
        <v>0</v>
      </c>
      <c r="AF117" s="237">
        <f t="shared" si="28"/>
        <v>0</v>
      </c>
      <c r="AG117" s="237">
        <f t="shared" si="28"/>
        <v>0</v>
      </c>
      <c r="AH117" s="237">
        <f t="shared" si="28"/>
        <v>0</v>
      </c>
      <c r="AI117" s="237">
        <f t="shared" si="28"/>
        <v>0</v>
      </c>
      <c r="AJ117" s="237">
        <f t="shared" si="28"/>
        <v>0</v>
      </c>
      <c r="AK117" s="237">
        <f t="shared" si="28"/>
        <v>0</v>
      </c>
      <c r="AL117" s="237">
        <f t="shared" si="28"/>
        <v>0</v>
      </c>
      <c r="AM117" s="237">
        <f t="shared" si="28"/>
        <v>0</v>
      </c>
      <c r="AN117" s="237">
        <f t="shared" si="28"/>
        <v>0</v>
      </c>
      <c r="AO117" s="237">
        <f t="shared" si="28"/>
        <v>0</v>
      </c>
      <c r="AP117" s="237">
        <f t="shared" si="28"/>
        <v>0</v>
      </c>
      <c r="AQ117" s="237">
        <f t="shared" si="28"/>
        <v>0</v>
      </c>
      <c r="AR117" s="237">
        <f t="shared" si="28"/>
        <v>0</v>
      </c>
      <c r="AS117" s="237">
        <f t="shared" si="28"/>
        <v>0</v>
      </c>
      <c r="AT117" s="237">
        <f t="shared" si="28"/>
        <v>0</v>
      </c>
      <c r="AU117" s="237">
        <f t="shared" si="28"/>
        <v>0</v>
      </c>
      <c r="AV117" s="237">
        <f t="shared" si="28"/>
        <v>0</v>
      </c>
      <c r="AW117" s="237">
        <f t="shared" si="28"/>
        <v>0</v>
      </c>
      <c r="AX117" s="237">
        <f t="shared" si="28"/>
        <v>0</v>
      </c>
      <c r="AY117" s="237">
        <f t="shared" si="28"/>
        <v>0</v>
      </c>
      <c r="AZ117" s="237">
        <f t="shared" si="28"/>
        <v>0</v>
      </c>
      <c r="BA117" s="237">
        <f t="shared" si="28"/>
        <v>0</v>
      </c>
      <c r="BB117" s="237">
        <f t="shared" si="28"/>
        <v>0</v>
      </c>
      <c r="BC117" s="237">
        <f t="shared" si="28"/>
        <v>0</v>
      </c>
      <c r="BD117" s="237">
        <f t="shared" si="28"/>
        <v>0</v>
      </c>
      <c r="BE117" s="237">
        <f t="shared" si="28"/>
        <v>0</v>
      </c>
      <c r="BF117" s="237">
        <f t="shared" si="28"/>
        <v>0</v>
      </c>
      <c r="BG117" s="237">
        <f t="shared" si="28"/>
        <v>0</v>
      </c>
      <c r="BH117" s="120"/>
    </row>
    <row r="118" spans="3:60" outlineLevel="1">
      <c r="C118" s="63" t="str">
        <v>Shared channels &lt;= 12.10m</v>
      </c>
      <c r="D118" s="216" t="str">
        <v>$ per GT</v>
      </c>
      <c r="F118" s="180">
        <v>19</v>
      </c>
      <c r="G118" s="235">
        <f>IF(F118="","",VLOOKUP(F118,Data!$E$53:$L$105,8,FALSE))</f>
        <v>4</v>
      </c>
      <c r="H118"/>
      <c r="I118"/>
      <c r="J118" s="238">
        <f t="shared" si="3"/>
        <v>0.18140000000000001</v>
      </c>
      <c r="K118" s="238">
        <f t="shared" si="24"/>
        <v>0.18529999999999999</v>
      </c>
      <c r="L118" s="238">
        <f t="shared" si="24"/>
        <v>0.1888</v>
      </c>
      <c r="M118" s="238">
        <f t="shared" si="24"/>
        <v>0.1913</v>
      </c>
      <c r="N118" s="238">
        <f t="shared" si="24"/>
        <v>0.19550000000000001</v>
      </c>
      <c r="O118" s="238">
        <f t="shared" si="24"/>
        <v>0.19769999999999999</v>
      </c>
      <c r="P118" s="238">
        <f t="shared" si="24"/>
        <v>0.2077</v>
      </c>
      <c r="Q118" s="238">
        <f t="shared" si="24"/>
        <v>0.2223</v>
      </c>
      <c r="R118" s="238">
        <f t="shared" ca="1" si="24"/>
        <v>0.23039999999999999</v>
      </c>
      <c r="S118" s="238">
        <f t="shared" ref="S118:BG118" si="29">IF($G118="",0,ROUND(S57,$G118))</f>
        <v>0</v>
      </c>
      <c r="T118" s="238">
        <f t="shared" si="29"/>
        <v>0</v>
      </c>
      <c r="U118" s="238">
        <f t="shared" si="29"/>
        <v>0</v>
      </c>
      <c r="V118" s="238">
        <f t="shared" si="29"/>
        <v>0</v>
      </c>
      <c r="W118" s="238">
        <f t="shared" si="29"/>
        <v>0</v>
      </c>
      <c r="X118" s="238">
        <f t="shared" si="29"/>
        <v>0</v>
      </c>
      <c r="Y118" s="238">
        <f t="shared" si="29"/>
        <v>0</v>
      </c>
      <c r="Z118" s="238">
        <f t="shared" si="29"/>
        <v>0</v>
      </c>
      <c r="AA118" s="238">
        <f t="shared" si="29"/>
        <v>0</v>
      </c>
      <c r="AB118" s="238">
        <f t="shared" si="29"/>
        <v>0</v>
      </c>
      <c r="AC118" s="238">
        <f t="shared" si="29"/>
        <v>0</v>
      </c>
      <c r="AD118" s="238">
        <f t="shared" si="29"/>
        <v>0</v>
      </c>
      <c r="AE118" s="238">
        <f t="shared" si="29"/>
        <v>0</v>
      </c>
      <c r="AF118" s="238">
        <f t="shared" si="29"/>
        <v>0</v>
      </c>
      <c r="AG118" s="238">
        <f t="shared" si="29"/>
        <v>0</v>
      </c>
      <c r="AH118" s="238">
        <f t="shared" si="29"/>
        <v>0</v>
      </c>
      <c r="AI118" s="238">
        <f t="shared" si="29"/>
        <v>0</v>
      </c>
      <c r="AJ118" s="238">
        <f t="shared" si="29"/>
        <v>0</v>
      </c>
      <c r="AK118" s="238">
        <f t="shared" si="29"/>
        <v>0</v>
      </c>
      <c r="AL118" s="238">
        <f t="shared" si="29"/>
        <v>0</v>
      </c>
      <c r="AM118" s="238">
        <f t="shared" si="29"/>
        <v>0</v>
      </c>
      <c r="AN118" s="238">
        <f t="shared" si="29"/>
        <v>0</v>
      </c>
      <c r="AO118" s="238">
        <f t="shared" si="29"/>
        <v>0</v>
      </c>
      <c r="AP118" s="238">
        <f t="shared" si="29"/>
        <v>0</v>
      </c>
      <c r="AQ118" s="238">
        <f t="shared" si="29"/>
        <v>0</v>
      </c>
      <c r="AR118" s="238">
        <f t="shared" si="29"/>
        <v>0</v>
      </c>
      <c r="AS118" s="238">
        <f t="shared" si="29"/>
        <v>0</v>
      </c>
      <c r="AT118" s="238">
        <f t="shared" si="29"/>
        <v>0</v>
      </c>
      <c r="AU118" s="238">
        <f t="shared" si="29"/>
        <v>0</v>
      </c>
      <c r="AV118" s="238">
        <f t="shared" si="29"/>
        <v>0</v>
      </c>
      <c r="AW118" s="238">
        <f t="shared" si="29"/>
        <v>0</v>
      </c>
      <c r="AX118" s="238">
        <f t="shared" si="29"/>
        <v>0</v>
      </c>
      <c r="AY118" s="238">
        <f t="shared" si="29"/>
        <v>0</v>
      </c>
      <c r="AZ118" s="238">
        <f t="shared" si="29"/>
        <v>0</v>
      </c>
      <c r="BA118" s="238">
        <f t="shared" si="29"/>
        <v>0</v>
      </c>
      <c r="BB118" s="238">
        <f t="shared" si="29"/>
        <v>0</v>
      </c>
      <c r="BC118" s="238">
        <f t="shared" si="29"/>
        <v>0</v>
      </c>
      <c r="BD118" s="238">
        <f t="shared" si="29"/>
        <v>0</v>
      </c>
      <c r="BE118" s="238">
        <f t="shared" si="29"/>
        <v>0</v>
      </c>
      <c r="BF118" s="238">
        <f t="shared" si="29"/>
        <v>0</v>
      </c>
      <c r="BG118" s="238">
        <f t="shared" si="29"/>
        <v>0</v>
      </c>
      <c r="BH118" s="120"/>
    </row>
    <row r="119" spans="3:60" outlineLevel="1">
      <c r="C119" s="63" t="str">
        <v>Dedicated channels &lt;= 12.10m</v>
      </c>
      <c r="D119" s="216" t="str">
        <v>$ per GT</v>
      </c>
      <c r="F119" s="180">
        <v>20</v>
      </c>
      <c r="G119" s="235">
        <f>IF(F119="","",VLOOKUP(F119,Data!$E$53:$L$105,8,FALSE))</f>
        <v>4</v>
      </c>
      <c r="H119"/>
      <c r="I119"/>
      <c r="J119" s="238">
        <f t="shared" si="3"/>
        <v>0.35460000000000003</v>
      </c>
      <c r="K119" s="238">
        <f t="shared" si="24"/>
        <v>0.36209999999999998</v>
      </c>
      <c r="L119" s="238">
        <f t="shared" si="24"/>
        <v>0.36899999999999999</v>
      </c>
      <c r="M119" s="238">
        <f t="shared" si="24"/>
        <v>0.37390000000000001</v>
      </c>
      <c r="N119" s="238">
        <f t="shared" si="24"/>
        <v>0.3821</v>
      </c>
      <c r="O119" s="238">
        <f t="shared" si="24"/>
        <v>0.38640000000000002</v>
      </c>
      <c r="P119" s="238">
        <f t="shared" si="24"/>
        <v>0.40610000000000002</v>
      </c>
      <c r="Q119" s="238">
        <f t="shared" ref="K119:R124" si="30">IF($G119="",0,ROUND(Q58,$G119))</f>
        <v>0.43459999999999999</v>
      </c>
      <c r="R119" s="238">
        <f t="shared" ca="1" si="30"/>
        <v>0.45029999999999998</v>
      </c>
      <c r="S119" s="238">
        <f t="shared" ref="S119:BG119" si="31">IF($G119="",0,ROUND(S58,$G119))</f>
        <v>0</v>
      </c>
      <c r="T119" s="238">
        <f t="shared" si="31"/>
        <v>0</v>
      </c>
      <c r="U119" s="238">
        <f t="shared" si="31"/>
        <v>0</v>
      </c>
      <c r="V119" s="238">
        <f t="shared" si="31"/>
        <v>0</v>
      </c>
      <c r="W119" s="238">
        <f t="shared" si="31"/>
        <v>0</v>
      </c>
      <c r="X119" s="238">
        <f t="shared" si="31"/>
        <v>0</v>
      </c>
      <c r="Y119" s="238">
        <f t="shared" si="31"/>
        <v>0</v>
      </c>
      <c r="Z119" s="238">
        <f t="shared" si="31"/>
        <v>0</v>
      </c>
      <c r="AA119" s="238">
        <f t="shared" si="31"/>
        <v>0</v>
      </c>
      <c r="AB119" s="238">
        <f t="shared" si="31"/>
        <v>0</v>
      </c>
      <c r="AC119" s="238">
        <f t="shared" si="31"/>
        <v>0</v>
      </c>
      <c r="AD119" s="238">
        <f t="shared" si="31"/>
        <v>0</v>
      </c>
      <c r="AE119" s="238">
        <f t="shared" si="31"/>
        <v>0</v>
      </c>
      <c r="AF119" s="238">
        <f t="shared" si="31"/>
        <v>0</v>
      </c>
      <c r="AG119" s="238">
        <f t="shared" si="31"/>
        <v>0</v>
      </c>
      <c r="AH119" s="238">
        <f t="shared" si="31"/>
        <v>0</v>
      </c>
      <c r="AI119" s="238">
        <f t="shared" si="31"/>
        <v>0</v>
      </c>
      <c r="AJ119" s="238">
        <f t="shared" si="31"/>
        <v>0</v>
      </c>
      <c r="AK119" s="238">
        <f t="shared" si="31"/>
        <v>0</v>
      </c>
      <c r="AL119" s="238">
        <f t="shared" si="31"/>
        <v>0</v>
      </c>
      <c r="AM119" s="238">
        <f t="shared" si="31"/>
        <v>0</v>
      </c>
      <c r="AN119" s="238">
        <f t="shared" si="31"/>
        <v>0</v>
      </c>
      <c r="AO119" s="238">
        <f t="shared" si="31"/>
        <v>0</v>
      </c>
      <c r="AP119" s="238">
        <f t="shared" si="31"/>
        <v>0</v>
      </c>
      <c r="AQ119" s="238">
        <f t="shared" si="31"/>
        <v>0</v>
      </c>
      <c r="AR119" s="238">
        <f t="shared" si="31"/>
        <v>0</v>
      </c>
      <c r="AS119" s="238">
        <f t="shared" si="31"/>
        <v>0</v>
      </c>
      <c r="AT119" s="238">
        <f t="shared" si="31"/>
        <v>0</v>
      </c>
      <c r="AU119" s="238">
        <f t="shared" si="31"/>
        <v>0</v>
      </c>
      <c r="AV119" s="238">
        <f t="shared" si="31"/>
        <v>0</v>
      </c>
      <c r="AW119" s="238">
        <f t="shared" si="31"/>
        <v>0</v>
      </c>
      <c r="AX119" s="238">
        <f t="shared" si="31"/>
        <v>0</v>
      </c>
      <c r="AY119" s="238">
        <f t="shared" si="31"/>
        <v>0</v>
      </c>
      <c r="AZ119" s="238">
        <f t="shared" si="31"/>
        <v>0</v>
      </c>
      <c r="BA119" s="238">
        <f t="shared" si="31"/>
        <v>0</v>
      </c>
      <c r="BB119" s="238">
        <f t="shared" si="31"/>
        <v>0</v>
      </c>
      <c r="BC119" s="238">
        <f t="shared" si="31"/>
        <v>0</v>
      </c>
      <c r="BD119" s="238">
        <f t="shared" si="31"/>
        <v>0</v>
      </c>
      <c r="BE119" s="238">
        <f t="shared" si="31"/>
        <v>0</v>
      </c>
      <c r="BF119" s="238">
        <f t="shared" si="31"/>
        <v>0</v>
      </c>
      <c r="BG119" s="238">
        <f t="shared" si="31"/>
        <v>0</v>
      </c>
      <c r="BH119" s="120"/>
    </row>
    <row r="120" spans="3:60" outlineLevel="1">
      <c r="C120" s="63" t="str">
        <v>Shared channels &gt; 12.10m</v>
      </c>
      <c r="D120" s="216" t="str">
        <v>$ per GT</v>
      </c>
      <c r="F120" s="180">
        <v>21</v>
      </c>
      <c r="G120" s="235">
        <f>IF(F120="","",VLOOKUP(F120,Data!$E$53:$L$105,8,FALSE))</f>
        <v>4</v>
      </c>
      <c r="H120"/>
      <c r="I120"/>
      <c r="J120" s="238">
        <f t="shared" si="3"/>
        <v>0.19350000000000001</v>
      </c>
      <c r="K120" s="238">
        <f t="shared" si="30"/>
        <v>0.1976</v>
      </c>
      <c r="L120" s="238">
        <f t="shared" si="30"/>
        <v>0.2014</v>
      </c>
      <c r="M120" s="238">
        <f t="shared" si="30"/>
        <v>0.2041</v>
      </c>
      <c r="N120" s="238">
        <f t="shared" si="30"/>
        <v>0.20849999999999999</v>
      </c>
      <c r="O120" s="238">
        <f t="shared" si="30"/>
        <v>0.21079999999999999</v>
      </c>
      <c r="P120" s="238">
        <f t="shared" si="30"/>
        <v>0.22159999999999999</v>
      </c>
      <c r="Q120" s="238">
        <f t="shared" si="30"/>
        <v>0.23710000000000001</v>
      </c>
      <c r="R120" s="238">
        <f t="shared" ca="1" si="30"/>
        <v>0.2457</v>
      </c>
      <c r="S120" s="238">
        <f t="shared" ref="S120:BG120" si="32">IF($G120="",0,ROUND(S59,$G120))</f>
        <v>0</v>
      </c>
      <c r="T120" s="238">
        <f t="shared" si="32"/>
        <v>0</v>
      </c>
      <c r="U120" s="238">
        <f t="shared" si="32"/>
        <v>0</v>
      </c>
      <c r="V120" s="238">
        <f t="shared" si="32"/>
        <v>0</v>
      </c>
      <c r="W120" s="238">
        <f t="shared" si="32"/>
        <v>0</v>
      </c>
      <c r="X120" s="238">
        <f t="shared" si="32"/>
        <v>0</v>
      </c>
      <c r="Y120" s="238">
        <f t="shared" si="32"/>
        <v>0</v>
      </c>
      <c r="Z120" s="238">
        <f t="shared" si="32"/>
        <v>0</v>
      </c>
      <c r="AA120" s="238">
        <f t="shared" si="32"/>
        <v>0</v>
      </c>
      <c r="AB120" s="238">
        <f t="shared" si="32"/>
        <v>0</v>
      </c>
      <c r="AC120" s="238">
        <f t="shared" si="32"/>
        <v>0</v>
      </c>
      <c r="AD120" s="238">
        <f t="shared" si="32"/>
        <v>0</v>
      </c>
      <c r="AE120" s="238">
        <f t="shared" si="32"/>
        <v>0</v>
      </c>
      <c r="AF120" s="238">
        <f t="shared" si="32"/>
        <v>0</v>
      </c>
      <c r="AG120" s="238">
        <f t="shared" si="32"/>
        <v>0</v>
      </c>
      <c r="AH120" s="238">
        <f t="shared" si="32"/>
        <v>0</v>
      </c>
      <c r="AI120" s="238">
        <f t="shared" si="32"/>
        <v>0</v>
      </c>
      <c r="AJ120" s="238">
        <f t="shared" si="32"/>
        <v>0</v>
      </c>
      <c r="AK120" s="238">
        <f t="shared" si="32"/>
        <v>0</v>
      </c>
      <c r="AL120" s="238">
        <f t="shared" si="32"/>
        <v>0</v>
      </c>
      <c r="AM120" s="238">
        <f t="shared" si="32"/>
        <v>0</v>
      </c>
      <c r="AN120" s="238">
        <f t="shared" si="32"/>
        <v>0</v>
      </c>
      <c r="AO120" s="238">
        <f t="shared" si="32"/>
        <v>0</v>
      </c>
      <c r="AP120" s="238">
        <f t="shared" si="32"/>
        <v>0</v>
      </c>
      <c r="AQ120" s="238">
        <f t="shared" si="32"/>
        <v>0</v>
      </c>
      <c r="AR120" s="238">
        <f t="shared" si="32"/>
        <v>0</v>
      </c>
      <c r="AS120" s="238">
        <f t="shared" si="32"/>
        <v>0</v>
      </c>
      <c r="AT120" s="238">
        <f t="shared" si="32"/>
        <v>0</v>
      </c>
      <c r="AU120" s="238">
        <f t="shared" si="32"/>
        <v>0</v>
      </c>
      <c r="AV120" s="238">
        <f t="shared" si="32"/>
        <v>0</v>
      </c>
      <c r="AW120" s="238">
        <f t="shared" si="32"/>
        <v>0</v>
      </c>
      <c r="AX120" s="238">
        <f t="shared" si="32"/>
        <v>0</v>
      </c>
      <c r="AY120" s="238">
        <f t="shared" si="32"/>
        <v>0</v>
      </c>
      <c r="AZ120" s="238">
        <f t="shared" si="32"/>
        <v>0</v>
      </c>
      <c r="BA120" s="238">
        <f t="shared" si="32"/>
        <v>0</v>
      </c>
      <c r="BB120" s="238">
        <f t="shared" si="32"/>
        <v>0</v>
      </c>
      <c r="BC120" s="238">
        <f t="shared" si="32"/>
        <v>0</v>
      </c>
      <c r="BD120" s="238">
        <f t="shared" si="32"/>
        <v>0</v>
      </c>
      <c r="BE120" s="238">
        <f t="shared" si="32"/>
        <v>0</v>
      </c>
      <c r="BF120" s="238">
        <f t="shared" si="32"/>
        <v>0</v>
      </c>
      <c r="BG120" s="238">
        <f t="shared" si="32"/>
        <v>0</v>
      </c>
      <c r="BH120" s="120"/>
    </row>
    <row r="121" spans="3:60" outlineLevel="1">
      <c r="C121" s="63" t="str">
        <v>Dedicated channels &gt; 12.10m</v>
      </c>
      <c r="D121" s="216" t="str">
        <v>$ per GT</v>
      </c>
      <c r="F121" s="180">
        <v>22</v>
      </c>
      <c r="G121" s="235">
        <f>IF(F121="","",VLOOKUP(F121,Data!$E$53:$L$105,8,FALSE))</f>
        <v>4</v>
      </c>
      <c r="H121"/>
      <c r="I121"/>
      <c r="J121" s="238">
        <f t="shared" si="3"/>
        <v>0.41399999999999998</v>
      </c>
      <c r="K121" s="238">
        <f t="shared" si="30"/>
        <v>0.42280000000000001</v>
      </c>
      <c r="L121" s="238">
        <f t="shared" si="30"/>
        <v>0.43080000000000002</v>
      </c>
      <c r="M121" s="238">
        <f t="shared" si="30"/>
        <v>0.43659999999999999</v>
      </c>
      <c r="N121" s="238">
        <f t="shared" si="30"/>
        <v>0.4461</v>
      </c>
      <c r="O121" s="238">
        <f t="shared" si="30"/>
        <v>0.4511</v>
      </c>
      <c r="P121" s="238">
        <f t="shared" si="30"/>
        <v>0.47410000000000002</v>
      </c>
      <c r="Q121" s="238">
        <f t="shared" si="30"/>
        <v>0.50739999999999996</v>
      </c>
      <c r="R121" s="238">
        <f t="shared" ca="1" si="30"/>
        <v>0.52569999999999995</v>
      </c>
      <c r="S121" s="238">
        <f t="shared" ref="S121:BG121" si="33">IF($G121="",0,ROUND(S60,$G121))</f>
        <v>0</v>
      </c>
      <c r="T121" s="238">
        <f t="shared" si="33"/>
        <v>0</v>
      </c>
      <c r="U121" s="238">
        <f t="shared" si="33"/>
        <v>0</v>
      </c>
      <c r="V121" s="238">
        <f t="shared" si="33"/>
        <v>0</v>
      </c>
      <c r="W121" s="238">
        <f t="shared" si="33"/>
        <v>0</v>
      </c>
      <c r="X121" s="238">
        <f t="shared" si="33"/>
        <v>0</v>
      </c>
      <c r="Y121" s="238">
        <f t="shared" si="33"/>
        <v>0</v>
      </c>
      <c r="Z121" s="238">
        <f t="shared" si="33"/>
        <v>0</v>
      </c>
      <c r="AA121" s="238">
        <f t="shared" si="33"/>
        <v>0</v>
      </c>
      <c r="AB121" s="238">
        <f t="shared" si="33"/>
        <v>0</v>
      </c>
      <c r="AC121" s="238">
        <f t="shared" si="33"/>
        <v>0</v>
      </c>
      <c r="AD121" s="238">
        <f t="shared" si="33"/>
        <v>0</v>
      </c>
      <c r="AE121" s="238">
        <f t="shared" si="33"/>
        <v>0</v>
      </c>
      <c r="AF121" s="238">
        <f t="shared" si="33"/>
        <v>0</v>
      </c>
      <c r="AG121" s="238">
        <f t="shared" si="33"/>
        <v>0</v>
      </c>
      <c r="AH121" s="238">
        <f t="shared" si="33"/>
        <v>0</v>
      </c>
      <c r="AI121" s="238">
        <f t="shared" si="33"/>
        <v>0</v>
      </c>
      <c r="AJ121" s="238">
        <f t="shared" si="33"/>
        <v>0</v>
      </c>
      <c r="AK121" s="238">
        <f t="shared" si="33"/>
        <v>0</v>
      </c>
      <c r="AL121" s="238">
        <f t="shared" si="33"/>
        <v>0</v>
      </c>
      <c r="AM121" s="238">
        <f t="shared" si="33"/>
        <v>0</v>
      </c>
      <c r="AN121" s="238">
        <f t="shared" si="33"/>
        <v>0</v>
      </c>
      <c r="AO121" s="238">
        <f t="shared" si="33"/>
        <v>0</v>
      </c>
      <c r="AP121" s="238">
        <f t="shared" si="33"/>
        <v>0</v>
      </c>
      <c r="AQ121" s="238">
        <f t="shared" si="33"/>
        <v>0</v>
      </c>
      <c r="AR121" s="238">
        <f t="shared" si="33"/>
        <v>0</v>
      </c>
      <c r="AS121" s="238">
        <f t="shared" si="33"/>
        <v>0</v>
      </c>
      <c r="AT121" s="238">
        <f t="shared" si="33"/>
        <v>0</v>
      </c>
      <c r="AU121" s="238">
        <f t="shared" si="33"/>
        <v>0</v>
      </c>
      <c r="AV121" s="238">
        <f t="shared" si="33"/>
        <v>0</v>
      </c>
      <c r="AW121" s="238">
        <f t="shared" si="33"/>
        <v>0</v>
      </c>
      <c r="AX121" s="238">
        <f t="shared" si="33"/>
        <v>0</v>
      </c>
      <c r="AY121" s="238">
        <f t="shared" si="33"/>
        <v>0</v>
      </c>
      <c r="AZ121" s="238">
        <f t="shared" si="33"/>
        <v>0</v>
      </c>
      <c r="BA121" s="238">
        <f t="shared" si="33"/>
        <v>0</v>
      </c>
      <c r="BB121" s="238">
        <f t="shared" si="33"/>
        <v>0</v>
      </c>
      <c r="BC121" s="238">
        <f t="shared" si="33"/>
        <v>0</v>
      </c>
      <c r="BD121" s="238">
        <f t="shared" si="33"/>
        <v>0</v>
      </c>
      <c r="BE121" s="238">
        <f t="shared" si="33"/>
        <v>0</v>
      </c>
      <c r="BF121" s="238">
        <f t="shared" si="33"/>
        <v>0</v>
      </c>
      <c r="BG121" s="238">
        <f t="shared" si="33"/>
        <v>0</v>
      </c>
      <c r="BH121" s="120"/>
    </row>
    <row r="122" spans="3:60" outlineLevel="1">
      <c r="C122" s="63" t="str">
        <v>Pure car carrier - Shared channels &lt;= 12.10m</v>
      </c>
      <c r="D122" s="217" t="str">
        <v>$ per GT</v>
      </c>
      <c r="F122" s="180">
        <v>23</v>
      </c>
      <c r="G122" s="235">
        <f>IF(F122="","",VLOOKUP(F122,Data!$E$53:$L$105,8,FALSE))</f>
        <v>4</v>
      </c>
      <c r="H122"/>
      <c r="I122"/>
      <c r="J122" s="238">
        <f t="shared" si="3"/>
        <v>0.1361</v>
      </c>
      <c r="K122" s="238">
        <f t="shared" si="30"/>
        <v>0.13900000000000001</v>
      </c>
      <c r="L122" s="238">
        <f t="shared" si="30"/>
        <v>0.1416</v>
      </c>
      <c r="M122" s="238">
        <f t="shared" si="30"/>
        <v>0.14349999999999999</v>
      </c>
      <c r="N122" s="238">
        <f t="shared" si="30"/>
        <v>0.14660000000000001</v>
      </c>
      <c r="O122" s="238">
        <f t="shared" si="30"/>
        <v>0.14829999999999999</v>
      </c>
      <c r="P122" s="238">
        <f t="shared" si="30"/>
        <v>0.15579999999999999</v>
      </c>
      <c r="Q122" s="238">
        <f t="shared" si="30"/>
        <v>0.16669999999999999</v>
      </c>
      <c r="R122" s="238">
        <f t="shared" ca="1" si="30"/>
        <v>0.17280000000000001</v>
      </c>
      <c r="S122" s="238">
        <f t="shared" ref="S122:BG122" si="34">IF($G122="",0,ROUND(S61,$G122))</f>
        <v>0</v>
      </c>
      <c r="T122" s="238">
        <f t="shared" si="34"/>
        <v>0</v>
      </c>
      <c r="U122" s="238">
        <f t="shared" si="34"/>
        <v>0</v>
      </c>
      <c r="V122" s="238">
        <f t="shared" si="34"/>
        <v>0</v>
      </c>
      <c r="W122" s="238">
        <f t="shared" si="34"/>
        <v>0</v>
      </c>
      <c r="X122" s="238">
        <f t="shared" si="34"/>
        <v>0</v>
      </c>
      <c r="Y122" s="238">
        <f t="shared" si="34"/>
        <v>0</v>
      </c>
      <c r="Z122" s="238">
        <f t="shared" si="34"/>
        <v>0</v>
      </c>
      <c r="AA122" s="238">
        <f t="shared" si="34"/>
        <v>0</v>
      </c>
      <c r="AB122" s="238">
        <f t="shared" si="34"/>
        <v>0</v>
      </c>
      <c r="AC122" s="238">
        <f t="shared" si="34"/>
        <v>0</v>
      </c>
      <c r="AD122" s="238">
        <f t="shared" si="34"/>
        <v>0</v>
      </c>
      <c r="AE122" s="238">
        <f t="shared" si="34"/>
        <v>0</v>
      </c>
      <c r="AF122" s="238">
        <f t="shared" si="34"/>
        <v>0</v>
      </c>
      <c r="AG122" s="238">
        <f t="shared" si="34"/>
        <v>0</v>
      </c>
      <c r="AH122" s="238">
        <f t="shared" si="34"/>
        <v>0</v>
      </c>
      <c r="AI122" s="238">
        <f t="shared" si="34"/>
        <v>0</v>
      </c>
      <c r="AJ122" s="238">
        <f t="shared" si="34"/>
        <v>0</v>
      </c>
      <c r="AK122" s="238">
        <f t="shared" si="34"/>
        <v>0</v>
      </c>
      <c r="AL122" s="238">
        <f t="shared" si="34"/>
        <v>0</v>
      </c>
      <c r="AM122" s="238">
        <f t="shared" si="34"/>
        <v>0</v>
      </c>
      <c r="AN122" s="238">
        <f t="shared" si="34"/>
        <v>0</v>
      </c>
      <c r="AO122" s="238">
        <f t="shared" si="34"/>
        <v>0</v>
      </c>
      <c r="AP122" s="238">
        <f t="shared" si="34"/>
        <v>0</v>
      </c>
      <c r="AQ122" s="238">
        <f t="shared" si="34"/>
        <v>0</v>
      </c>
      <c r="AR122" s="238">
        <f t="shared" si="34"/>
        <v>0</v>
      </c>
      <c r="AS122" s="238">
        <f t="shared" si="34"/>
        <v>0</v>
      </c>
      <c r="AT122" s="238">
        <f t="shared" si="34"/>
        <v>0</v>
      </c>
      <c r="AU122" s="238">
        <f t="shared" si="34"/>
        <v>0</v>
      </c>
      <c r="AV122" s="238">
        <f t="shared" si="34"/>
        <v>0</v>
      </c>
      <c r="AW122" s="238">
        <f t="shared" si="34"/>
        <v>0</v>
      </c>
      <c r="AX122" s="238">
        <f t="shared" si="34"/>
        <v>0</v>
      </c>
      <c r="AY122" s="238">
        <f t="shared" si="34"/>
        <v>0</v>
      </c>
      <c r="AZ122" s="238">
        <f t="shared" si="34"/>
        <v>0</v>
      </c>
      <c r="BA122" s="238">
        <f t="shared" si="34"/>
        <v>0</v>
      </c>
      <c r="BB122" s="238">
        <f t="shared" si="34"/>
        <v>0</v>
      </c>
      <c r="BC122" s="238">
        <f t="shared" si="34"/>
        <v>0</v>
      </c>
      <c r="BD122" s="238">
        <f t="shared" si="34"/>
        <v>0</v>
      </c>
      <c r="BE122" s="238">
        <f t="shared" si="34"/>
        <v>0</v>
      </c>
      <c r="BF122" s="238">
        <f t="shared" si="34"/>
        <v>0</v>
      </c>
      <c r="BG122" s="238">
        <f t="shared" si="34"/>
        <v>0</v>
      </c>
      <c r="BH122" s="120"/>
    </row>
    <row r="123" spans="3:60" outlineLevel="1">
      <c r="C123" s="63" t="str">
        <v>Pure car carrier - Dedicated channels &lt;= 12.10m</v>
      </c>
      <c r="D123" s="217" t="str">
        <v>$ per GT</v>
      </c>
      <c r="F123" s="180">
        <v>24</v>
      </c>
      <c r="G123" s="235">
        <f>IF(F123="","",VLOOKUP(F123,Data!$E$53:$L$105,8,FALSE))</f>
        <v>4</v>
      </c>
      <c r="H123"/>
      <c r="I123"/>
      <c r="J123" s="238">
        <f t="shared" si="3"/>
        <v>0.26600000000000001</v>
      </c>
      <c r="K123" s="238">
        <f t="shared" si="30"/>
        <v>0.27160000000000001</v>
      </c>
      <c r="L123" s="238">
        <f t="shared" si="30"/>
        <v>0.27679999999999999</v>
      </c>
      <c r="M123" s="238">
        <f t="shared" si="30"/>
        <v>0.28039999999999998</v>
      </c>
      <c r="N123" s="238">
        <f t="shared" si="30"/>
        <v>0.28660000000000002</v>
      </c>
      <c r="O123" s="238">
        <f t="shared" si="30"/>
        <v>0.2898</v>
      </c>
      <c r="P123" s="238">
        <f t="shared" si="30"/>
        <v>0.30449999999999999</v>
      </c>
      <c r="Q123" s="238">
        <f t="shared" si="30"/>
        <v>0.32590000000000002</v>
      </c>
      <c r="R123" s="238">
        <f t="shared" ca="1" si="30"/>
        <v>0.3377</v>
      </c>
      <c r="S123" s="238">
        <f t="shared" ref="S123:BG123" si="35">IF($G123="",0,ROUND(S62,$G123))</f>
        <v>0</v>
      </c>
      <c r="T123" s="238">
        <f t="shared" si="35"/>
        <v>0</v>
      </c>
      <c r="U123" s="238">
        <f t="shared" si="35"/>
        <v>0</v>
      </c>
      <c r="V123" s="238">
        <f t="shared" si="35"/>
        <v>0</v>
      </c>
      <c r="W123" s="238">
        <f t="shared" si="35"/>
        <v>0</v>
      </c>
      <c r="X123" s="238">
        <f t="shared" si="35"/>
        <v>0</v>
      </c>
      <c r="Y123" s="238">
        <f t="shared" si="35"/>
        <v>0</v>
      </c>
      <c r="Z123" s="238">
        <f t="shared" si="35"/>
        <v>0</v>
      </c>
      <c r="AA123" s="238">
        <f t="shared" si="35"/>
        <v>0</v>
      </c>
      <c r="AB123" s="238">
        <f t="shared" si="35"/>
        <v>0</v>
      </c>
      <c r="AC123" s="238">
        <f t="shared" si="35"/>
        <v>0</v>
      </c>
      <c r="AD123" s="238">
        <f t="shared" si="35"/>
        <v>0</v>
      </c>
      <c r="AE123" s="238">
        <f t="shared" si="35"/>
        <v>0</v>
      </c>
      <c r="AF123" s="238">
        <f t="shared" si="35"/>
        <v>0</v>
      </c>
      <c r="AG123" s="238">
        <f t="shared" si="35"/>
        <v>0</v>
      </c>
      <c r="AH123" s="238">
        <f t="shared" si="35"/>
        <v>0</v>
      </c>
      <c r="AI123" s="238">
        <f t="shared" si="35"/>
        <v>0</v>
      </c>
      <c r="AJ123" s="238">
        <f t="shared" si="35"/>
        <v>0</v>
      </c>
      <c r="AK123" s="238">
        <f t="shared" si="35"/>
        <v>0</v>
      </c>
      <c r="AL123" s="238">
        <f t="shared" si="35"/>
        <v>0</v>
      </c>
      <c r="AM123" s="238">
        <f t="shared" si="35"/>
        <v>0</v>
      </c>
      <c r="AN123" s="238">
        <f t="shared" si="35"/>
        <v>0</v>
      </c>
      <c r="AO123" s="238">
        <f t="shared" si="35"/>
        <v>0</v>
      </c>
      <c r="AP123" s="238">
        <f t="shared" si="35"/>
        <v>0</v>
      </c>
      <c r="AQ123" s="238">
        <f t="shared" si="35"/>
        <v>0</v>
      </c>
      <c r="AR123" s="238">
        <f t="shared" si="35"/>
        <v>0</v>
      </c>
      <c r="AS123" s="238">
        <f t="shared" si="35"/>
        <v>0</v>
      </c>
      <c r="AT123" s="238">
        <f t="shared" si="35"/>
        <v>0</v>
      </c>
      <c r="AU123" s="238">
        <f t="shared" si="35"/>
        <v>0</v>
      </c>
      <c r="AV123" s="238">
        <f t="shared" si="35"/>
        <v>0</v>
      </c>
      <c r="AW123" s="238">
        <f t="shared" si="35"/>
        <v>0</v>
      </c>
      <c r="AX123" s="238">
        <f t="shared" si="35"/>
        <v>0</v>
      </c>
      <c r="AY123" s="238">
        <f t="shared" si="35"/>
        <v>0</v>
      </c>
      <c r="AZ123" s="238">
        <f t="shared" si="35"/>
        <v>0</v>
      </c>
      <c r="BA123" s="238">
        <f t="shared" si="35"/>
        <v>0</v>
      </c>
      <c r="BB123" s="238">
        <f t="shared" si="35"/>
        <v>0</v>
      </c>
      <c r="BC123" s="238">
        <f t="shared" si="35"/>
        <v>0</v>
      </c>
      <c r="BD123" s="238">
        <f t="shared" si="35"/>
        <v>0</v>
      </c>
      <c r="BE123" s="238">
        <f t="shared" si="35"/>
        <v>0</v>
      </c>
      <c r="BF123" s="238">
        <f t="shared" si="35"/>
        <v>0</v>
      </c>
      <c r="BG123" s="238">
        <f t="shared" si="35"/>
        <v>0</v>
      </c>
      <c r="BH123" s="120"/>
    </row>
    <row r="124" spans="3:60" outlineLevel="1">
      <c r="C124" s="63" t="str">
        <v>Pure car carrier - Shared channels &gt; 12.10m</v>
      </c>
      <c r="D124" s="217" t="str">
        <v>$ per GT</v>
      </c>
      <c r="F124" s="180">
        <v>25</v>
      </c>
      <c r="G124" s="235">
        <f>IF(F124="","",VLOOKUP(F124,Data!$E$53:$L$105,8,FALSE))</f>
        <v>4</v>
      </c>
      <c r="H124"/>
      <c r="I124"/>
      <c r="J124" s="238">
        <f t="shared" si="3"/>
        <v>0.14510000000000001</v>
      </c>
      <c r="K124" s="238">
        <f t="shared" si="30"/>
        <v>0.1482</v>
      </c>
      <c r="L124" s="238">
        <f t="shared" si="30"/>
        <v>0.15110000000000001</v>
      </c>
      <c r="M124" s="238">
        <f t="shared" si="30"/>
        <v>0.15310000000000001</v>
      </c>
      <c r="N124" s="238">
        <f t="shared" si="30"/>
        <v>0.15640000000000001</v>
      </c>
      <c r="O124" s="238">
        <f t="shared" si="30"/>
        <v>0.15809999999999999</v>
      </c>
      <c r="P124" s="238">
        <f t="shared" si="30"/>
        <v>0.16619999999999999</v>
      </c>
      <c r="Q124" s="238">
        <f t="shared" si="30"/>
        <v>0.1779</v>
      </c>
      <c r="R124" s="238">
        <f t="shared" ca="1" si="30"/>
        <v>0.18429999999999999</v>
      </c>
      <c r="S124" s="238">
        <f t="shared" ref="S124:BG124" si="36">IF($G124="",0,ROUND(S63,$G124))</f>
        <v>0</v>
      </c>
      <c r="T124" s="238">
        <f t="shared" si="36"/>
        <v>0</v>
      </c>
      <c r="U124" s="238">
        <f t="shared" si="36"/>
        <v>0</v>
      </c>
      <c r="V124" s="238">
        <f t="shared" si="36"/>
        <v>0</v>
      </c>
      <c r="W124" s="238">
        <f t="shared" si="36"/>
        <v>0</v>
      </c>
      <c r="X124" s="238">
        <f t="shared" si="36"/>
        <v>0</v>
      </c>
      <c r="Y124" s="238">
        <f t="shared" si="36"/>
        <v>0</v>
      </c>
      <c r="Z124" s="238">
        <f t="shared" si="36"/>
        <v>0</v>
      </c>
      <c r="AA124" s="238">
        <f t="shared" si="36"/>
        <v>0</v>
      </c>
      <c r="AB124" s="238">
        <f t="shared" si="36"/>
        <v>0</v>
      </c>
      <c r="AC124" s="238">
        <f t="shared" si="36"/>
        <v>0</v>
      </c>
      <c r="AD124" s="238">
        <f t="shared" si="36"/>
        <v>0</v>
      </c>
      <c r="AE124" s="238">
        <f t="shared" si="36"/>
        <v>0</v>
      </c>
      <c r="AF124" s="238">
        <f t="shared" si="36"/>
        <v>0</v>
      </c>
      <c r="AG124" s="238">
        <f t="shared" si="36"/>
        <v>0</v>
      </c>
      <c r="AH124" s="238">
        <f t="shared" si="36"/>
        <v>0</v>
      </c>
      <c r="AI124" s="238">
        <f t="shared" si="36"/>
        <v>0</v>
      </c>
      <c r="AJ124" s="238">
        <f t="shared" si="36"/>
        <v>0</v>
      </c>
      <c r="AK124" s="238">
        <f t="shared" si="36"/>
        <v>0</v>
      </c>
      <c r="AL124" s="238">
        <f t="shared" si="36"/>
        <v>0</v>
      </c>
      <c r="AM124" s="238">
        <f t="shared" si="36"/>
        <v>0</v>
      </c>
      <c r="AN124" s="238">
        <f t="shared" si="36"/>
        <v>0</v>
      </c>
      <c r="AO124" s="238">
        <f t="shared" si="36"/>
        <v>0</v>
      </c>
      <c r="AP124" s="238">
        <f t="shared" si="36"/>
        <v>0</v>
      </c>
      <c r="AQ124" s="238">
        <f t="shared" si="36"/>
        <v>0</v>
      </c>
      <c r="AR124" s="238">
        <f t="shared" si="36"/>
        <v>0</v>
      </c>
      <c r="AS124" s="238">
        <f t="shared" si="36"/>
        <v>0</v>
      </c>
      <c r="AT124" s="238">
        <f t="shared" si="36"/>
        <v>0</v>
      </c>
      <c r="AU124" s="238">
        <f t="shared" si="36"/>
        <v>0</v>
      </c>
      <c r="AV124" s="238">
        <f t="shared" si="36"/>
        <v>0</v>
      </c>
      <c r="AW124" s="238">
        <f t="shared" si="36"/>
        <v>0</v>
      </c>
      <c r="AX124" s="238">
        <f t="shared" si="36"/>
        <v>0</v>
      </c>
      <c r="AY124" s="238">
        <f t="shared" si="36"/>
        <v>0</v>
      </c>
      <c r="AZ124" s="238">
        <f t="shared" si="36"/>
        <v>0</v>
      </c>
      <c r="BA124" s="238">
        <f t="shared" si="36"/>
        <v>0</v>
      </c>
      <c r="BB124" s="238">
        <f t="shared" si="36"/>
        <v>0</v>
      </c>
      <c r="BC124" s="238">
        <f t="shared" si="36"/>
        <v>0</v>
      </c>
      <c r="BD124" s="238">
        <f t="shared" si="36"/>
        <v>0</v>
      </c>
      <c r="BE124" s="238">
        <f t="shared" si="36"/>
        <v>0</v>
      </c>
      <c r="BF124" s="238">
        <f t="shared" si="36"/>
        <v>0</v>
      </c>
      <c r="BG124" s="238">
        <f t="shared" si="36"/>
        <v>0</v>
      </c>
      <c r="BH124" s="120"/>
    </row>
    <row r="125" spans="3:60" outlineLevel="1">
      <c r="C125" s="63" t="str">
        <v>Pure car carrier - Dedicated channels &gt; 12.10m</v>
      </c>
      <c r="D125" s="217" t="str">
        <v>$ per GT</v>
      </c>
      <c r="F125" s="180">
        <v>26</v>
      </c>
      <c r="G125" s="235">
        <f>IF(F125="","",VLOOKUP(F125,Data!$E$53:$L$105,8,FALSE))</f>
        <v>4</v>
      </c>
      <c r="H125"/>
      <c r="I125"/>
      <c r="J125" s="238">
        <f t="shared" si="3"/>
        <v>0.3105</v>
      </c>
      <c r="K125" s="238">
        <f t="shared" ref="K125:R129" si="37">IF($G125="",0,ROUND(K64,$G125))</f>
        <v>0.31709999999999999</v>
      </c>
      <c r="L125" s="238">
        <f t="shared" si="37"/>
        <v>0.3231</v>
      </c>
      <c r="M125" s="238">
        <f t="shared" si="37"/>
        <v>0.32750000000000001</v>
      </c>
      <c r="N125" s="238">
        <f t="shared" si="37"/>
        <v>0.33460000000000001</v>
      </c>
      <c r="O125" s="238">
        <f t="shared" si="37"/>
        <v>0.33829999999999999</v>
      </c>
      <c r="P125" s="238">
        <f t="shared" si="37"/>
        <v>0.35560000000000003</v>
      </c>
      <c r="Q125" s="238">
        <f t="shared" si="37"/>
        <v>0.3805</v>
      </c>
      <c r="R125" s="238">
        <f t="shared" ca="1" si="37"/>
        <v>0.39429999999999998</v>
      </c>
      <c r="S125" s="238">
        <f t="shared" ref="S125:BG125" si="38">IF($G125="",0,ROUND(S64,$G125))</f>
        <v>0</v>
      </c>
      <c r="T125" s="238">
        <f t="shared" si="38"/>
        <v>0</v>
      </c>
      <c r="U125" s="238">
        <f t="shared" si="38"/>
        <v>0</v>
      </c>
      <c r="V125" s="238">
        <f t="shared" si="38"/>
        <v>0</v>
      </c>
      <c r="W125" s="238">
        <f t="shared" si="38"/>
        <v>0</v>
      </c>
      <c r="X125" s="238">
        <f t="shared" si="38"/>
        <v>0</v>
      </c>
      <c r="Y125" s="238">
        <f t="shared" si="38"/>
        <v>0</v>
      </c>
      <c r="Z125" s="238">
        <f t="shared" si="38"/>
        <v>0</v>
      </c>
      <c r="AA125" s="238">
        <f t="shared" si="38"/>
        <v>0</v>
      </c>
      <c r="AB125" s="238">
        <f t="shared" si="38"/>
        <v>0</v>
      </c>
      <c r="AC125" s="238">
        <f t="shared" si="38"/>
        <v>0</v>
      </c>
      <c r="AD125" s="238">
        <f t="shared" si="38"/>
        <v>0</v>
      </c>
      <c r="AE125" s="238">
        <f t="shared" si="38"/>
        <v>0</v>
      </c>
      <c r="AF125" s="238">
        <f t="shared" si="38"/>
        <v>0</v>
      </c>
      <c r="AG125" s="238">
        <f t="shared" si="38"/>
        <v>0</v>
      </c>
      <c r="AH125" s="238">
        <f t="shared" si="38"/>
        <v>0</v>
      </c>
      <c r="AI125" s="238">
        <f t="shared" si="38"/>
        <v>0</v>
      </c>
      <c r="AJ125" s="238">
        <f t="shared" si="38"/>
        <v>0</v>
      </c>
      <c r="AK125" s="238">
        <f t="shared" si="38"/>
        <v>0</v>
      </c>
      <c r="AL125" s="238">
        <f t="shared" si="38"/>
        <v>0</v>
      </c>
      <c r="AM125" s="238">
        <f t="shared" si="38"/>
        <v>0</v>
      </c>
      <c r="AN125" s="238">
        <f t="shared" si="38"/>
        <v>0</v>
      </c>
      <c r="AO125" s="238">
        <f t="shared" si="38"/>
        <v>0</v>
      </c>
      <c r="AP125" s="238">
        <f t="shared" si="38"/>
        <v>0</v>
      </c>
      <c r="AQ125" s="238">
        <f t="shared" si="38"/>
        <v>0</v>
      </c>
      <c r="AR125" s="238">
        <f t="shared" si="38"/>
        <v>0</v>
      </c>
      <c r="AS125" s="238">
        <f t="shared" si="38"/>
        <v>0</v>
      </c>
      <c r="AT125" s="238">
        <f t="shared" si="38"/>
        <v>0</v>
      </c>
      <c r="AU125" s="238">
        <f t="shared" si="38"/>
        <v>0</v>
      </c>
      <c r="AV125" s="238">
        <f t="shared" si="38"/>
        <v>0</v>
      </c>
      <c r="AW125" s="238">
        <f t="shared" si="38"/>
        <v>0</v>
      </c>
      <c r="AX125" s="238">
        <f t="shared" si="38"/>
        <v>0</v>
      </c>
      <c r="AY125" s="238">
        <f t="shared" si="38"/>
        <v>0</v>
      </c>
      <c r="AZ125" s="238">
        <f t="shared" si="38"/>
        <v>0</v>
      </c>
      <c r="BA125" s="238">
        <f t="shared" si="38"/>
        <v>0</v>
      </c>
      <c r="BB125" s="238">
        <f t="shared" si="38"/>
        <v>0</v>
      </c>
      <c r="BC125" s="238">
        <f t="shared" si="38"/>
        <v>0</v>
      </c>
      <c r="BD125" s="238">
        <f t="shared" si="38"/>
        <v>0</v>
      </c>
      <c r="BE125" s="238">
        <f t="shared" si="38"/>
        <v>0</v>
      </c>
      <c r="BF125" s="238">
        <f t="shared" si="38"/>
        <v>0</v>
      </c>
      <c r="BG125" s="238">
        <f t="shared" si="38"/>
        <v>0</v>
      </c>
      <c r="BH125" s="120"/>
    </row>
    <row r="126" spans="3:60" outlineLevel="1">
      <c r="C126" s="63" t="str">
        <v>Passenger cruise vessel - Shared channels &lt;= 12.10m</v>
      </c>
      <c r="D126" s="217" t="str">
        <v>$ per GT</v>
      </c>
      <c r="F126" s="180">
        <v>27</v>
      </c>
      <c r="G126" s="235">
        <f>IF(F126="","",VLOOKUP(F126,Data!$E$53:$L$105,8,FALSE))</f>
        <v>4</v>
      </c>
      <c r="H126"/>
      <c r="I126"/>
      <c r="J126" s="238">
        <f t="shared" si="3"/>
        <v>0.1633</v>
      </c>
      <c r="K126" s="238">
        <f t="shared" si="37"/>
        <v>0.1668</v>
      </c>
      <c r="L126" s="238">
        <f t="shared" si="37"/>
        <v>0.1699</v>
      </c>
      <c r="M126" s="238">
        <f t="shared" si="37"/>
        <v>0.17219999999999999</v>
      </c>
      <c r="N126" s="238">
        <f t="shared" si="37"/>
        <v>0.17599999999999999</v>
      </c>
      <c r="O126" s="238">
        <f t="shared" si="37"/>
        <v>0.1779</v>
      </c>
      <c r="P126" s="238">
        <f t="shared" si="37"/>
        <v>0.18690000000000001</v>
      </c>
      <c r="Q126" s="238">
        <f t="shared" si="37"/>
        <v>0.2001</v>
      </c>
      <c r="R126" s="238">
        <f t="shared" ca="1" si="37"/>
        <v>0.20730000000000001</v>
      </c>
      <c r="S126" s="238">
        <f t="shared" ref="S126:BG126" si="39">IF($G126="",0,ROUND(S65,$G126))</f>
        <v>0</v>
      </c>
      <c r="T126" s="238">
        <f t="shared" si="39"/>
        <v>0</v>
      </c>
      <c r="U126" s="238">
        <f t="shared" si="39"/>
        <v>0</v>
      </c>
      <c r="V126" s="238">
        <f t="shared" si="39"/>
        <v>0</v>
      </c>
      <c r="W126" s="238">
        <f t="shared" si="39"/>
        <v>0</v>
      </c>
      <c r="X126" s="238">
        <f t="shared" si="39"/>
        <v>0</v>
      </c>
      <c r="Y126" s="238">
        <f t="shared" si="39"/>
        <v>0</v>
      </c>
      <c r="Z126" s="238">
        <f t="shared" si="39"/>
        <v>0</v>
      </c>
      <c r="AA126" s="238">
        <f t="shared" si="39"/>
        <v>0</v>
      </c>
      <c r="AB126" s="238">
        <f t="shared" si="39"/>
        <v>0</v>
      </c>
      <c r="AC126" s="238">
        <f t="shared" si="39"/>
        <v>0</v>
      </c>
      <c r="AD126" s="238">
        <f t="shared" si="39"/>
        <v>0</v>
      </c>
      <c r="AE126" s="238">
        <f t="shared" si="39"/>
        <v>0</v>
      </c>
      <c r="AF126" s="238">
        <f t="shared" si="39"/>
        <v>0</v>
      </c>
      <c r="AG126" s="238">
        <f t="shared" si="39"/>
        <v>0</v>
      </c>
      <c r="AH126" s="238">
        <f t="shared" si="39"/>
        <v>0</v>
      </c>
      <c r="AI126" s="238">
        <f t="shared" si="39"/>
        <v>0</v>
      </c>
      <c r="AJ126" s="238">
        <f t="shared" si="39"/>
        <v>0</v>
      </c>
      <c r="AK126" s="238">
        <f t="shared" si="39"/>
        <v>0</v>
      </c>
      <c r="AL126" s="238">
        <f t="shared" si="39"/>
        <v>0</v>
      </c>
      <c r="AM126" s="238">
        <f t="shared" si="39"/>
        <v>0</v>
      </c>
      <c r="AN126" s="238">
        <f t="shared" si="39"/>
        <v>0</v>
      </c>
      <c r="AO126" s="238">
        <f t="shared" si="39"/>
        <v>0</v>
      </c>
      <c r="AP126" s="238">
        <f t="shared" si="39"/>
        <v>0</v>
      </c>
      <c r="AQ126" s="238">
        <f t="shared" si="39"/>
        <v>0</v>
      </c>
      <c r="AR126" s="238">
        <f t="shared" si="39"/>
        <v>0</v>
      </c>
      <c r="AS126" s="238">
        <f t="shared" si="39"/>
        <v>0</v>
      </c>
      <c r="AT126" s="238">
        <f t="shared" si="39"/>
        <v>0</v>
      </c>
      <c r="AU126" s="238">
        <f t="shared" si="39"/>
        <v>0</v>
      </c>
      <c r="AV126" s="238">
        <f t="shared" si="39"/>
        <v>0</v>
      </c>
      <c r="AW126" s="238">
        <f t="shared" si="39"/>
        <v>0</v>
      </c>
      <c r="AX126" s="238">
        <f t="shared" si="39"/>
        <v>0</v>
      </c>
      <c r="AY126" s="238">
        <f t="shared" si="39"/>
        <v>0</v>
      </c>
      <c r="AZ126" s="238">
        <f t="shared" si="39"/>
        <v>0</v>
      </c>
      <c r="BA126" s="238">
        <f t="shared" si="39"/>
        <v>0</v>
      </c>
      <c r="BB126" s="238">
        <f t="shared" si="39"/>
        <v>0</v>
      </c>
      <c r="BC126" s="238">
        <f t="shared" si="39"/>
        <v>0</v>
      </c>
      <c r="BD126" s="238">
        <f t="shared" si="39"/>
        <v>0</v>
      </c>
      <c r="BE126" s="238">
        <f t="shared" si="39"/>
        <v>0</v>
      </c>
      <c r="BF126" s="238">
        <f t="shared" si="39"/>
        <v>0</v>
      </c>
      <c r="BG126" s="238">
        <f t="shared" si="39"/>
        <v>0</v>
      </c>
      <c r="BH126" s="120"/>
    </row>
    <row r="127" spans="3:60" outlineLevel="1">
      <c r="C127" s="63" t="str">
        <v>Passenger cruise vessel - Dedicated channels &lt;= 12.10m</v>
      </c>
      <c r="D127" s="217" t="str">
        <v>$ per GT</v>
      </c>
      <c r="F127" s="180">
        <v>28</v>
      </c>
      <c r="G127" s="235">
        <f>IF(F127="","",VLOOKUP(F127,Data!$E$53:$L$105,8,FALSE))</f>
        <v>4</v>
      </c>
      <c r="H127"/>
      <c r="I127"/>
      <c r="J127" s="238">
        <f t="shared" si="3"/>
        <v>0.31909999999999999</v>
      </c>
      <c r="K127" s="238">
        <f t="shared" si="37"/>
        <v>0.32590000000000002</v>
      </c>
      <c r="L127" s="238">
        <f t="shared" si="37"/>
        <v>0.33210000000000001</v>
      </c>
      <c r="M127" s="238">
        <f t="shared" si="37"/>
        <v>0.33650000000000002</v>
      </c>
      <c r="N127" s="238">
        <f t="shared" si="37"/>
        <v>0.34389999999999998</v>
      </c>
      <c r="O127" s="238">
        <f t="shared" si="37"/>
        <v>0.3478</v>
      </c>
      <c r="P127" s="238">
        <f t="shared" si="37"/>
        <v>0.3654</v>
      </c>
      <c r="Q127" s="238">
        <f t="shared" si="37"/>
        <v>0.3911</v>
      </c>
      <c r="R127" s="238">
        <f t="shared" ca="1" si="37"/>
        <v>0.40529999999999999</v>
      </c>
      <c r="S127" s="238">
        <f t="shared" ref="S127:BG127" si="40">IF($G127="",0,ROUND(S66,$G127))</f>
        <v>0</v>
      </c>
      <c r="T127" s="238">
        <f t="shared" si="40"/>
        <v>0</v>
      </c>
      <c r="U127" s="238">
        <f t="shared" si="40"/>
        <v>0</v>
      </c>
      <c r="V127" s="238">
        <f t="shared" si="40"/>
        <v>0</v>
      </c>
      <c r="W127" s="238">
        <f t="shared" si="40"/>
        <v>0</v>
      </c>
      <c r="X127" s="238">
        <f t="shared" si="40"/>
        <v>0</v>
      </c>
      <c r="Y127" s="238">
        <f t="shared" si="40"/>
        <v>0</v>
      </c>
      <c r="Z127" s="238">
        <f t="shared" si="40"/>
        <v>0</v>
      </c>
      <c r="AA127" s="238">
        <f t="shared" si="40"/>
        <v>0</v>
      </c>
      <c r="AB127" s="238">
        <f t="shared" si="40"/>
        <v>0</v>
      </c>
      <c r="AC127" s="238">
        <f t="shared" si="40"/>
        <v>0</v>
      </c>
      <c r="AD127" s="238">
        <f t="shared" si="40"/>
        <v>0</v>
      </c>
      <c r="AE127" s="238">
        <f t="shared" si="40"/>
        <v>0</v>
      </c>
      <c r="AF127" s="238">
        <f t="shared" si="40"/>
        <v>0</v>
      </c>
      <c r="AG127" s="238">
        <f t="shared" si="40"/>
        <v>0</v>
      </c>
      <c r="AH127" s="238">
        <f t="shared" si="40"/>
        <v>0</v>
      </c>
      <c r="AI127" s="238">
        <f t="shared" si="40"/>
        <v>0</v>
      </c>
      <c r="AJ127" s="238">
        <f t="shared" si="40"/>
        <v>0</v>
      </c>
      <c r="AK127" s="238">
        <f t="shared" si="40"/>
        <v>0</v>
      </c>
      <c r="AL127" s="238">
        <f t="shared" si="40"/>
        <v>0</v>
      </c>
      <c r="AM127" s="238">
        <f t="shared" si="40"/>
        <v>0</v>
      </c>
      <c r="AN127" s="238">
        <f t="shared" si="40"/>
        <v>0</v>
      </c>
      <c r="AO127" s="238">
        <f t="shared" si="40"/>
        <v>0</v>
      </c>
      <c r="AP127" s="238">
        <f t="shared" si="40"/>
        <v>0</v>
      </c>
      <c r="AQ127" s="238">
        <f t="shared" si="40"/>
        <v>0</v>
      </c>
      <c r="AR127" s="238">
        <f t="shared" si="40"/>
        <v>0</v>
      </c>
      <c r="AS127" s="238">
        <f t="shared" si="40"/>
        <v>0</v>
      </c>
      <c r="AT127" s="238">
        <f t="shared" si="40"/>
        <v>0</v>
      </c>
      <c r="AU127" s="238">
        <f t="shared" si="40"/>
        <v>0</v>
      </c>
      <c r="AV127" s="238">
        <f t="shared" si="40"/>
        <v>0</v>
      </c>
      <c r="AW127" s="238">
        <f t="shared" si="40"/>
        <v>0</v>
      </c>
      <c r="AX127" s="238">
        <f t="shared" si="40"/>
        <v>0</v>
      </c>
      <c r="AY127" s="238">
        <f t="shared" si="40"/>
        <v>0</v>
      </c>
      <c r="AZ127" s="238">
        <f t="shared" si="40"/>
        <v>0</v>
      </c>
      <c r="BA127" s="238">
        <f t="shared" si="40"/>
        <v>0</v>
      </c>
      <c r="BB127" s="238">
        <f t="shared" si="40"/>
        <v>0</v>
      </c>
      <c r="BC127" s="238">
        <f t="shared" si="40"/>
        <v>0</v>
      </c>
      <c r="BD127" s="238">
        <f t="shared" si="40"/>
        <v>0</v>
      </c>
      <c r="BE127" s="238">
        <f t="shared" si="40"/>
        <v>0</v>
      </c>
      <c r="BF127" s="238">
        <f t="shared" si="40"/>
        <v>0</v>
      </c>
      <c r="BG127" s="238">
        <f t="shared" si="40"/>
        <v>0</v>
      </c>
      <c r="BH127" s="120"/>
    </row>
    <row r="128" spans="3:60" outlineLevel="1">
      <c r="C128" s="63" t="str">
        <v>Passenger cruise vessel - Shared channels &gt; 12.10m</v>
      </c>
      <c r="D128" s="217" t="str">
        <v>$ per GT</v>
      </c>
      <c r="F128" s="180">
        <v>29</v>
      </c>
      <c r="G128" s="235">
        <f>IF(F128="","",VLOOKUP(F128,Data!$E$53:$L$105,8,FALSE))</f>
        <v>4</v>
      </c>
      <c r="H128"/>
      <c r="I128"/>
      <c r="J128" s="238">
        <f t="shared" si="3"/>
        <v>0.17419999999999999</v>
      </c>
      <c r="K128" s="238">
        <f t="shared" si="37"/>
        <v>0.17780000000000001</v>
      </c>
      <c r="L128" s="238">
        <f t="shared" si="37"/>
        <v>0.18129999999999999</v>
      </c>
      <c r="M128" s="238">
        <f t="shared" si="37"/>
        <v>0.1837</v>
      </c>
      <c r="N128" s="238">
        <f t="shared" si="37"/>
        <v>0.18770000000000001</v>
      </c>
      <c r="O128" s="238">
        <f t="shared" si="37"/>
        <v>0.18970000000000001</v>
      </c>
      <c r="P128" s="238">
        <f t="shared" si="37"/>
        <v>0.19939999999999999</v>
      </c>
      <c r="Q128" s="238">
        <f t="shared" si="37"/>
        <v>0.21340000000000001</v>
      </c>
      <c r="R128" s="238">
        <f t="shared" ca="1" si="37"/>
        <v>0.22109999999999999</v>
      </c>
      <c r="S128" s="238">
        <f t="shared" ref="S128:BG128" si="41">IF($G128="",0,ROUND(S67,$G128))</f>
        <v>0</v>
      </c>
      <c r="T128" s="238">
        <f t="shared" si="41"/>
        <v>0</v>
      </c>
      <c r="U128" s="238">
        <f t="shared" si="41"/>
        <v>0</v>
      </c>
      <c r="V128" s="238">
        <f t="shared" si="41"/>
        <v>0</v>
      </c>
      <c r="W128" s="238">
        <f t="shared" si="41"/>
        <v>0</v>
      </c>
      <c r="X128" s="238">
        <f t="shared" si="41"/>
        <v>0</v>
      </c>
      <c r="Y128" s="238">
        <f t="shared" si="41"/>
        <v>0</v>
      </c>
      <c r="Z128" s="238">
        <f t="shared" si="41"/>
        <v>0</v>
      </c>
      <c r="AA128" s="238">
        <f t="shared" si="41"/>
        <v>0</v>
      </c>
      <c r="AB128" s="238">
        <f t="shared" si="41"/>
        <v>0</v>
      </c>
      <c r="AC128" s="238">
        <f t="shared" si="41"/>
        <v>0</v>
      </c>
      <c r="AD128" s="238">
        <f t="shared" si="41"/>
        <v>0</v>
      </c>
      <c r="AE128" s="238">
        <f t="shared" si="41"/>
        <v>0</v>
      </c>
      <c r="AF128" s="238">
        <f t="shared" si="41"/>
        <v>0</v>
      </c>
      <c r="AG128" s="238">
        <f t="shared" si="41"/>
        <v>0</v>
      </c>
      <c r="AH128" s="238">
        <f t="shared" si="41"/>
        <v>0</v>
      </c>
      <c r="AI128" s="238">
        <f t="shared" si="41"/>
        <v>0</v>
      </c>
      <c r="AJ128" s="238">
        <f t="shared" si="41"/>
        <v>0</v>
      </c>
      <c r="AK128" s="238">
        <f t="shared" si="41"/>
        <v>0</v>
      </c>
      <c r="AL128" s="238">
        <f t="shared" si="41"/>
        <v>0</v>
      </c>
      <c r="AM128" s="238">
        <f t="shared" si="41"/>
        <v>0</v>
      </c>
      <c r="AN128" s="238">
        <f t="shared" si="41"/>
        <v>0</v>
      </c>
      <c r="AO128" s="238">
        <f t="shared" si="41"/>
        <v>0</v>
      </c>
      <c r="AP128" s="238">
        <f t="shared" si="41"/>
        <v>0</v>
      </c>
      <c r="AQ128" s="238">
        <f t="shared" si="41"/>
        <v>0</v>
      </c>
      <c r="AR128" s="238">
        <f t="shared" si="41"/>
        <v>0</v>
      </c>
      <c r="AS128" s="238">
        <f t="shared" si="41"/>
        <v>0</v>
      </c>
      <c r="AT128" s="238">
        <f t="shared" si="41"/>
        <v>0</v>
      </c>
      <c r="AU128" s="238">
        <f t="shared" si="41"/>
        <v>0</v>
      </c>
      <c r="AV128" s="238">
        <f t="shared" si="41"/>
        <v>0</v>
      </c>
      <c r="AW128" s="238">
        <f t="shared" si="41"/>
        <v>0</v>
      </c>
      <c r="AX128" s="238">
        <f t="shared" si="41"/>
        <v>0</v>
      </c>
      <c r="AY128" s="238">
        <f t="shared" si="41"/>
        <v>0</v>
      </c>
      <c r="AZ128" s="238">
        <f t="shared" si="41"/>
        <v>0</v>
      </c>
      <c r="BA128" s="238">
        <f t="shared" si="41"/>
        <v>0</v>
      </c>
      <c r="BB128" s="238">
        <f t="shared" si="41"/>
        <v>0</v>
      </c>
      <c r="BC128" s="238">
        <f t="shared" si="41"/>
        <v>0</v>
      </c>
      <c r="BD128" s="238">
        <f t="shared" si="41"/>
        <v>0</v>
      </c>
      <c r="BE128" s="238">
        <f t="shared" si="41"/>
        <v>0</v>
      </c>
      <c r="BF128" s="238">
        <f t="shared" si="41"/>
        <v>0</v>
      </c>
      <c r="BG128" s="238">
        <f t="shared" si="41"/>
        <v>0</v>
      </c>
      <c r="BH128" s="120"/>
    </row>
    <row r="129" spans="3:60" outlineLevel="1">
      <c r="C129" s="63" t="str">
        <v>Passenger cruise vessel - Dedicated channels &gt; 12.10m</v>
      </c>
      <c r="D129" s="217" t="str">
        <v>$ per GT</v>
      </c>
      <c r="F129" s="180">
        <v>30</v>
      </c>
      <c r="G129" s="235">
        <f>IF(F129="","",VLOOKUP(F129,Data!$E$53:$L$105,8,FALSE))</f>
        <v>4</v>
      </c>
      <c r="H129"/>
      <c r="I129"/>
      <c r="J129" s="238">
        <f t="shared" si="3"/>
        <v>0.37259999999999999</v>
      </c>
      <c r="K129" s="238">
        <f t="shared" si="37"/>
        <v>0.3805</v>
      </c>
      <c r="L129" s="238">
        <f t="shared" si="37"/>
        <v>0.38769999999999999</v>
      </c>
      <c r="M129" s="238">
        <f t="shared" si="37"/>
        <v>0.39290000000000003</v>
      </c>
      <c r="N129" s="238">
        <f t="shared" si="37"/>
        <v>0.40150000000000002</v>
      </c>
      <c r="O129" s="238">
        <f t="shared" si="37"/>
        <v>0.40600000000000003</v>
      </c>
      <c r="P129" s="238">
        <f t="shared" si="37"/>
        <v>0.42670000000000002</v>
      </c>
      <c r="Q129" s="238">
        <f t="shared" si="37"/>
        <v>0.45660000000000001</v>
      </c>
      <c r="R129" s="238">
        <f t="shared" ca="1" si="37"/>
        <v>0.47320000000000001</v>
      </c>
      <c r="S129" s="238">
        <f t="shared" ref="S129:BG129" si="42">IF($G129="",0,ROUND(S68,$G129))</f>
        <v>0</v>
      </c>
      <c r="T129" s="238">
        <f t="shared" si="42"/>
        <v>0</v>
      </c>
      <c r="U129" s="238">
        <f t="shared" si="42"/>
        <v>0</v>
      </c>
      <c r="V129" s="238">
        <f t="shared" si="42"/>
        <v>0</v>
      </c>
      <c r="W129" s="238">
        <f t="shared" si="42"/>
        <v>0</v>
      </c>
      <c r="X129" s="238">
        <f t="shared" si="42"/>
        <v>0</v>
      </c>
      <c r="Y129" s="238">
        <f t="shared" si="42"/>
        <v>0</v>
      </c>
      <c r="Z129" s="238">
        <f t="shared" si="42"/>
        <v>0</v>
      </c>
      <c r="AA129" s="238">
        <f t="shared" si="42"/>
        <v>0</v>
      </c>
      <c r="AB129" s="238">
        <f t="shared" si="42"/>
        <v>0</v>
      </c>
      <c r="AC129" s="238">
        <f t="shared" si="42"/>
        <v>0</v>
      </c>
      <c r="AD129" s="238">
        <f t="shared" si="42"/>
        <v>0</v>
      </c>
      <c r="AE129" s="238">
        <f t="shared" si="42"/>
        <v>0</v>
      </c>
      <c r="AF129" s="238">
        <f t="shared" si="42"/>
        <v>0</v>
      </c>
      <c r="AG129" s="238">
        <f t="shared" si="42"/>
        <v>0</v>
      </c>
      <c r="AH129" s="238">
        <f t="shared" si="42"/>
        <v>0</v>
      </c>
      <c r="AI129" s="238">
        <f t="shared" si="42"/>
        <v>0</v>
      </c>
      <c r="AJ129" s="238">
        <f t="shared" si="42"/>
        <v>0</v>
      </c>
      <c r="AK129" s="238">
        <f t="shared" si="42"/>
        <v>0</v>
      </c>
      <c r="AL129" s="238">
        <f t="shared" si="42"/>
        <v>0</v>
      </c>
      <c r="AM129" s="238">
        <f t="shared" si="42"/>
        <v>0</v>
      </c>
      <c r="AN129" s="238">
        <f t="shared" si="42"/>
        <v>0</v>
      </c>
      <c r="AO129" s="238">
        <f t="shared" si="42"/>
        <v>0</v>
      </c>
      <c r="AP129" s="238">
        <f t="shared" si="42"/>
        <v>0</v>
      </c>
      <c r="AQ129" s="238">
        <f t="shared" si="42"/>
        <v>0</v>
      </c>
      <c r="AR129" s="238">
        <f t="shared" si="42"/>
        <v>0</v>
      </c>
      <c r="AS129" s="238">
        <f t="shared" si="42"/>
        <v>0</v>
      </c>
      <c r="AT129" s="238">
        <f t="shared" si="42"/>
        <v>0</v>
      </c>
      <c r="AU129" s="238">
        <f t="shared" si="42"/>
        <v>0</v>
      </c>
      <c r="AV129" s="238">
        <f t="shared" si="42"/>
        <v>0</v>
      </c>
      <c r="AW129" s="238">
        <f t="shared" si="42"/>
        <v>0</v>
      </c>
      <c r="AX129" s="238">
        <f t="shared" si="42"/>
        <v>0</v>
      </c>
      <c r="AY129" s="238">
        <f t="shared" si="42"/>
        <v>0</v>
      </c>
      <c r="AZ129" s="238">
        <f t="shared" si="42"/>
        <v>0</v>
      </c>
      <c r="BA129" s="238">
        <f t="shared" si="42"/>
        <v>0</v>
      </c>
      <c r="BB129" s="238">
        <f t="shared" si="42"/>
        <v>0</v>
      </c>
      <c r="BC129" s="238">
        <f t="shared" si="42"/>
        <v>0</v>
      </c>
      <c r="BD129" s="238">
        <f t="shared" si="42"/>
        <v>0</v>
      </c>
      <c r="BE129" s="238">
        <f t="shared" si="42"/>
        <v>0</v>
      </c>
      <c r="BF129" s="238">
        <f t="shared" si="42"/>
        <v>0</v>
      </c>
      <c r="BG129" s="238">
        <f t="shared" si="42"/>
        <v>0</v>
      </c>
      <c r="BH129" s="120"/>
    </row>
    <row r="130" spans="3:60" outlineLevel="1">
      <c r="C130" s="63" t="str">
        <v>Coastal liner vessel - Shared channels &lt;= 12.10m</v>
      </c>
      <c r="D130" s="217" t="str">
        <v>$ per GT</v>
      </c>
      <c r="F130" s="180">
        <v>31</v>
      </c>
      <c r="G130" s="235">
        <f>IF(F130="","",VLOOKUP(F130,Data!$E$53:$L$105,8,FALSE))</f>
        <v>4</v>
      </c>
      <c r="H130"/>
      <c r="I130"/>
      <c r="J130" s="238">
        <f t="shared" ref="J130:J150" si="43">IF($G130="",0,ROUND(J69,$G130))</f>
        <v>0.10879999999999999</v>
      </c>
      <c r="K130" s="238">
        <f t="shared" ref="K130:R134" si="44">IF($G130="",0,ROUND(K69,$G130))</f>
        <v>0.11119999999999999</v>
      </c>
      <c r="L130" s="238">
        <f t="shared" si="44"/>
        <v>0.1133</v>
      </c>
      <c r="M130" s="238">
        <f t="shared" si="44"/>
        <v>0.1148</v>
      </c>
      <c r="N130" s="238">
        <f t="shared" si="44"/>
        <v>0.1173</v>
      </c>
      <c r="O130" s="238">
        <f t="shared" si="44"/>
        <v>0.1186</v>
      </c>
      <c r="P130" s="238">
        <f t="shared" si="44"/>
        <v>0.1246</v>
      </c>
      <c r="Q130" s="238">
        <f t="shared" si="44"/>
        <v>0.13339999999999999</v>
      </c>
      <c r="R130" s="238">
        <f t="shared" ca="1" si="44"/>
        <v>0.13819999999999999</v>
      </c>
      <c r="S130" s="238">
        <f t="shared" ref="S130:BG130" si="45">IF($G130="",0,ROUND(S69,$G130))</f>
        <v>0</v>
      </c>
      <c r="T130" s="238">
        <f t="shared" si="45"/>
        <v>0</v>
      </c>
      <c r="U130" s="238">
        <f t="shared" si="45"/>
        <v>0</v>
      </c>
      <c r="V130" s="238">
        <f t="shared" si="45"/>
        <v>0</v>
      </c>
      <c r="W130" s="238">
        <f t="shared" si="45"/>
        <v>0</v>
      </c>
      <c r="X130" s="238">
        <f t="shared" si="45"/>
        <v>0</v>
      </c>
      <c r="Y130" s="238">
        <f t="shared" si="45"/>
        <v>0</v>
      </c>
      <c r="Z130" s="238">
        <f t="shared" si="45"/>
        <v>0</v>
      </c>
      <c r="AA130" s="238">
        <f t="shared" si="45"/>
        <v>0</v>
      </c>
      <c r="AB130" s="238">
        <f t="shared" si="45"/>
        <v>0</v>
      </c>
      <c r="AC130" s="238">
        <f t="shared" si="45"/>
        <v>0</v>
      </c>
      <c r="AD130" s="238">
        <f t="shared" si="45"/>
        <v>0</v>
      </c>
      <c r="AE130" s="238">
        <f t="shared" si="45"/>
        <v>0</v>
      </c>
      <c r="AF130" s="238">
        <f t="shared" si="45"/>
        <v>0</v>
      </c>
      <c r="AG130" s="238">
        <f t="shared" si="45"/>
        <v>0</v>
      </c>
      <c r="AH130" s="238">
        <f t="shared" si="45"/>
        <v>0</v>
      </c>
      <c r="AI130" s="238">
        <f t="shared" si="45"/>
        <v>0</v>
      </c>
      <c r="AJ130" s="238">
        <f t="shared" si="45"/>
        <v>0</v>
      </c>
      <c r="AK130" s="238">
        <f t="shared" si="45"/>
        <v>0</v>
      </c>
      <c r="AL130" s="238">
        <f t="shared" si="45"/>
        <v>0</v>
      </c>
      <c r="AM130" s="238">
        <f t="shared" si="45"/>
        <v>0</v>
      </c>
      <c r="AN130" s="238">
        <f t="shared" si="45"/>
        <v>0</v>
      </c>
      <c r="AO130" s="238">
        <f t="shared" si="45"/>
        <v>0</v>
      </c>
      <c r="AP130" s="238">
        <f t="shared" si="45"/>
        <v>0</v>
      </c>
      <c r="AQ130" s="238">
        <f t="shared" si="45"/>
        <v>0</v>
      </c>
      <c r="AR130" s="238">
        <f t="shared" si="45"/>
        <v>0</v>
      </c>
      <c r="AS130" s="238">
        <f t="shared" si="45"/>
        <v>0</v>
      </c>
      <c r="AT130" s="238">
        <f t="shared" si="45"/>
        <v>0</v>
      </c>
      <c r="AU130" s="238">
        <f t="shared" si="45"/>
        <v>0</v>
      </c>
      <c r="AV130" s="238">
        <f t="shared" si="45"/>
        <v>0</v>
      </c>
      <c r="AW130" s="238">
        <f t="shared" si="45"/>
        <v>0</v>
      </c>
      <c r="AX130" s="238">
        <f t="shared" si="45"/>
        <v>0</v>
      </c>
      <c r="AY130" s="238">
        <f t="shared" si="45"/>
        <v>0</v>
      </c>
      <c r="AZ130" s="238">
        <f t="shared" si="45"/>
        <v>0</v>
      </c>
      <c r="BA130" s="238">
        <f t="shared" si="45"/>
        <v>0</v>
      </c>
      <c r="BB130" s="238">
        <f t="shared" si="45"/>
        <v>0</v>
      </c>
      <c r="BC130" s="238">
        <f t="shared" si="45"/>
        <v>0</v>
      </c>
      <c r="BD130" s="238">
        <f t="shared" si="45"/>
        <v>0</v>
      </c>
      <c r="BE130" s="238">
        <f t="shared" si="45"/>
        <v>0</v>
      </c>
      <c r="BF130" s="238">
        <f t="shared" si="45"/>
        <v>0</v>
      </c>
      <c r="BG130" s="238">
        <f t="shared" si="45"/>
        <v>0</v>
      </c>
      <c r="BH130" s="120"/>
    </row>
    <row r="131" spans="3:60" outlineLevel="1">
      <c r="C131" s="63" t="str">
        <v>Coastal liner vessel - Dedicated channels &lt;= 12.10m</v>
      </c>
      <c r="D131" s="217" t="str">
        <v>$ per GT</v>
      </c>
      <c r="F131" s="180">
        <v>32</v>
      </c>
      <c r="G131" s="235">
        <f>IF(F131="","",VLOOKUP(F131,Data!$E$53:$L$105,8,FALSE))</f>
        <v>4</v>
      </c>
      <c r="H131"/>
      <c r="I131"/>
      <c r="J131" s="238">
        <f t="shared" si="43"/>
        <v>0.21279999999999999</v>
      </c>
      <c r="K131" s="238">
        <f t="shared" si="44"/>
        <v>0.21729999999999999</v>
      </c>
      <c r="L131" s="238">
        <f t="shared" si="44"/>
        <v>0.22140000000000001</v>
      </c>
      <c r="M131" s="238">
        <f t="shared" si="44"/>
        <v>0.2243</v>
      </c>
      <c r="N131" s="238">
        <f t="shared" si="44"/>
        <v>0.2293</v>
      </c>
      <c r="O131" s="238">
        <f t="shared" si="44"/>
        <v>0.23180000000000001</v>
      </c>
      <c r="P131" s="238">
        <f t="shared" si="44"/>
        <v>0.24360000000000001</v>
      </c>
      <c r="Q131" s="238">
        <f t="shared" si="44"/>
        <v>0.26069999999999999</v>
      </c>
      <c r="R131" s="238">
        <f t="shared" ca="1" si="44"/>
        <v>0.2702</v>
      </c>
      <c r="S131" s="238">
        <f t="shared" ref="S131:BG131" si="46">IF($G131="",0,ROUND(S70,$G131))</f>
        <v>0</v>
      </c>
      <c r="T131" s="238">
        <f t="shared" si="46"/>
        <v>0</v>
      </c>
      <c r="U131" s="238">
        <f t="shared" si="46"/>
        <v>0</v>
      </c>
      <c r="V131" s="238">
        <f t="shared" si="46"/>
        <v>0</v>
      </c>
      <c r="W131" s="238">
        <f t="shared" si="46"/>
        <v>0</v>
      </c>
      <c r="X131" s="238">
        <f t="shared" si="46"/>
        <v>0</v>
      </c>
      <c r="Y131" s="238">
        <f t="shared" si="46"/>
        <v>0</v>
      </c>
      <c r="Z131" s="238">
        <f t="shared" si="46"/>
        <v>0</v>
      </c>
      <c r="AA131" s="238">
        <f t="shared" si="46"/>
        <v>0</v>
      </c>
      <c r="AB131" s="238">
        <f t="shared" si="46"/>
        <v>0</v>
      </c>
      <c r="AC131" s="238">
        <f t="shared" si="46"/>
        <v>0</v>
      </c>
      <c r="AD131" s="238">
        <f t="shared" si="46"/>
        <v>0</v>
      </c>
      <c r="AE131" s="238">
        <f t="shared" si="46"/>
        <v>0</v>
      </c>
      <c r="AF131" s="238">
        <f t="shared" si="46"/>
        <v>0</v>
      </c>
      <c r="AG131" s="238">
        <f t="shared" si="46"/>
        <v>0</v>
      </c>
      <c r="AH131" s="238">
        <f t="shared" si="46"/>
        <v>0</v>
      </c>
      <c r="AI131" s="238">
        <f t="shared" si="46"/>
        <v>0</v>
      </c>
      <c r="AJ131" s="238">
        <f t="shared" si="46"/>
        <v>0</v>
      </c>
      <c r="AK131" s="238">
        <f t="shared" si="46"/>
        <v>0</v>
      </c>
      <c r="AL131" s="238">
        <f t="shared" si="46"/>
        <v>0</v>
      </c>
      <c r="AM131" s="238">
        <f t="shared" si="46"/>
        <v>0</v>
      </c>
      <c r="AN131" s="238">
        <f t="shared" si="46"/>
        <v>0</v>
      </c>
      <c r="AO131" s="238">
        <f t="shared" si="46"/>
        <v>0</v>
      </c>
      <c r="AP131" s="238">
        <f t="shared" si="46"/>
        <v>0</v>
      </c>
      <c r="AQ131" s="238">
        <f t="shared" si="46"/>
        <v>0</v>
      </c>
      <c r="AR131" s="238">
        <f t="shared" si="46"/>
        <v>0</v>
      </c>
      <c r="AS131" s="238">
        <f t="shared" si="46"/>
        <v>0</v>
      </c>
      <c r="AT131" s="238">
        <f t="shared" si="46"/>
        <v>0</v>
      </c>
      <c r="AU131" s="238">
        <f t="shared" si="46"/>
        <v>0</v>
      </c>
      <c r="AV131" s="238">
        <f t="shared" si="46"/>
        <v>0</v>
      </c>
      <c r="AW131" s="238">
        <f t="shared" si="46"/>
        <v>0</v>
      </c>
      <c r="AX131" s="238">
        <f t="shared" si="46"/>
        <v>0</v>
      </c>
      <c r="AY131" s="238">
        <f t="shared" si="46"/>
        <v>0</v>
      </c>
      <c r="AZ131" s="238">
        <f t="shared" si="46"/>
        <v>0</v>
      </c>
      <c r="BA131" s="238">
        <f t="shared" si="46"/>
        <v>0</v>
      </c>
      <c r="BB131" s="238">
        <f t="shared" si="46"/>
        <v>0</v>
      </c>
      <c r="BC131" s="238">
        <f t="shared" si="46"/>
        <v>0</v>
      </c>
      <c r="BD131" s="238">
        <f t="shared" si="46"/>
        <v>0</v>
      </c>
      <c r="BE131" s="238">
        <f t="shared" si="46"/>
        <v>0</v>
      </c>
      <c r="BF131" s="238">
        <f t="shared" si="46"/>
        <v>0</v>
      </c>
      <c r="BG131" s="238">
        <f t="shared" si="46"/>
        <v>0</v>
      </c>
      <c r="BH131" s="120"/>
    </row>
    <row r="132" spans="3:60" outlineLevel="1">
      <c r="C132" s="63" t="str">
        <v>Coastal liner vessel - Shared channels &gt; 12.10m</v>
      </c>
      <c r="D132" s="217" t="str">
        <v>$ per GT</v>
      </c>
      <c r="F132" s="180">
        <v>33</v>
      </c>
      <c r="G132" s="235">
        <f>IF(F132="","",VLOOKUP(F132,Data!$E$53:$L$105,8,FALSE))</f>
        <v>4</v>
      </c>
      <c r="H132"/>
      <c r="I132"/>
      <c r="J132" s="238">
        <f t="shared" si="43"/>
        <v>0.11609999999999999</v>
      </c>
      <c r="K132" s="238">
        <f t="shared" si="44"/>
        <v>0.1186</v>
      </c>
      <c r="L132" s="238">
        <f t="shared" si="44"/>
        <v>0.1208</v>
      </c>
      <c r="M132" s="238">
        <f t="shared" si="44"/>
        <v>0.1225</v>
      </c>
      <c r="N132" s="238">
        <f t="shared" si="44"/>
        <v>0.12509999999999999</v>
      </c>
      <c r="O132" s="238">
        <f t="shared" si="44"/>
        <v>0.1265</v>
      </c>
      <c r="P132" s="238">
        <f t="shared" si="44"/>
        <v>0.13289999999999999</v>
      </c>
      <c r="Q132" s="238">
        <f t="shared" si="44"/>
        <v>0.14230000000000001</v>
      </c>
      <c r="R132" s="238">
        <f t="shared" ca="1" si="44"/>
        <v>0.1474</v>
      </c>
      <c r="S132" s="238">
        <f t="shared" ref="S132:BG132" si="47">IF($G132="",0,ROUND(S71,$G132))</f>
        <v>0</v>
      </c>
      <c r="T132" s="238">
        <f t="shared" si="47"/>
        <v>0</v>
      </c>
      <c r="U132" s="238">
        <f t="shared" si="47"/>
        <v>0</v>
      </c>
      <c r="V132" s="238">
        <f t="shared" si="47"/>
        <v>0</v>
      </c>
      <c r="W132" s="238">
        <f t="shared" si="47"/>
        <v>0</v>
      </c>
      <c r="X132" s="238">
        <f t="shared" si="47"/>
        <v>0</v>
      </c>
      <c r="Y132" s="238">
        <f t="shared" si="47"/>
        <v>0</v>
      </c>
      <c r="Z132" s="238">
        <f t="shared" si="47"/>
        <v>0</v>
      </c>
      <c r="AA132" s="238">
        <f t="shared" si="47"/>
        <v>0</v>
      </c>
      <c r="AB132" s="238">
        <f t="shared" si="47"/>
        <v>0</v>
      </c>
      <c r="AC132" s="238">
        <f t="shared" si="47"/>
        <v>0</v>
      </c>
      <c r="AD132" s="238">
        <f t="shared" si="47"/>
        <v>0</v>
      </c>
      <c r="AE132" s="238">
        <f t="shared" si="47"/>
        <v>0</v>
      </c>
      <c r="AF132" s="238">
        <f t="shared" si="47"/>
        <v>0</v>
      </c>
      <c r="AG132" s="238">
        <f t="shared" si="47"/>
        <v>0</v>
      </c>
      <c r="AH132" s="238">
        <f t="shared" si="47"/>
        <v>0</v>
      </c>
      <c r="AI132" s="238">
        <f t="shared" si="47"/>
        <v>0</v>
      </c>
      <c r="AJ132" s="238">
        <f t="shared" si="47"/>
        <v>0</v>
      </c>
      <c r="AK132" s="238">
        <f t="shared" si="47"/>
        <v>0</v>
      </c>
      <c r="AL132" s="238">
        <f t="shared" si="47"/>
        <v>0</v>
      </c>
      <c r="AM132" s="238">
        <f t="shared" si="47"/>
        <v>0</v>
      </c>
      <c r="AN132" s="238">
        <f t="shared" si="47"/>
        <v>0</v>
      </c>
      <c r="AO132" s="238">
        <f t="shared" si="47"/>
        <v>0</v>
      </c>
      <c r="AP132" s="238">
        <f t="shared" si="47"/>
        <v>0</v>
      </c>
      <c r="AQ132" s="238">
        <f t="shared" si="47"/>
        <v>0</v>
      </c>
      <c r="AR132" s="238">
        <f t="shared" si="47"/>
        <v>0</v>
      </c>
      <c r="AS132" s="238">
        <f t="shared" si="47"/>
        <v>0</v>
      </c>
      <c r="AT132" s="238">
        <f t="shared" si="47"/>
        <v>0</v>
      </c>
      <c r="AU132" s="238">
        <f t="shared" si="47"/>
        <v>0</v>
      </c>
      <c r="AV132" s="238">
        <f t="shared" si="47"/>
        <v>0</v>
      </c>
      <c r="AW132" s="238">
        <f t="shared" si="47"/>
        <v>0</v>
      </c>
      <c r="AX132" s="238">
        <f t="shared" si="47"/>
        <v>0</v>
      </c>
      <c r="AY132" s="238">
        <f t="shared" si="47"/>
        <v>0</v>
      </c>
      <c r="AZ132" s="238">
        <f t="shared" si="47"/>
        <v>0</v>
      </c>
      <c r="BA132" s="238">
        <f t="shared" si="47"/>
        <v>0</v>
      </c>
      <c r="BB132" s="238">
        <f t="shared" si="47"/>
        <v>0</v>
      </c>
      <c r="BC132" s="238">
        <f t="shared" si="47"/>
        <v>0</v>
      </c>
      <c r="BD132" s="238">
        <f t="shared" si="47"/>
        <v>0</v>
      </c>
      <c r="BE132" s="238">
        <f t="shared" si="47"/>
        <v>0</v>
      </c>
      <c r="BF132" s="238">
        <f t="shared" si="47"/>
        <v>0</v>
      </c>
      <c r="BG132" s="238">
        <f t="shared" si="47"/>
        <v>0</v>
      </c>
      <c r="BH132" s="120"/>
    </row>
    <row r="133" spans="3:60" outlineLevel="1">
      <c r="C133" s="63" t="str">
        <v>Coastal liner vessel - Dedicated channels &gt; 12.10m</v>
      </c>
      <c r="D133" s="217" t="str">
        <v>$ per GT</v>
      </c>
      <c r="F133" s="180">
        <v>34</v>
      </c>
      <c r="G133" s="235">
        <f>IF(F133="","",VLOOKUP(F133,Data!$E$53:$L$105,8,FALSE))</f>
        <v>4</v>
      </c>
      <c r="H133"/>
      <c r="I133"/>
      <c r="J133" s="238">
        <f t="shared" si="43"/>
        <v>0.24840000000000001</v>
      </c>
      <c r="K133" s="238">
        <f t="shared" si="44"/>
        <v>0.25369999999999998</v>
      </c>
      <c r="L133" s="238">
        <f t="shared" si="44"/>
        <v>0.25850000000000001</v>
      </c>
      <c r="M133" s="238">
        <f t="shared" si="44"/>
        <v>0.26200000000000001</v>
      </c>
      <c r="N133" s="238">
        <f t="shared" si="44"/>
        <v>0.26769999999999999</v>
      </c>
      <c r="O133" s="238">
        <f t="shared" si="44"/>
        <v>0.2707</v>
      </c>
      <c r="P133" s="238">
        <f t="shared" si="44"/>
        <v>0.28439999999999999</v>
      </c>
      <c r="Q133" s="238">
        <f t="shared" si="44"/>
        <v>0.3044</v>
      </c>
      <c r="R133" s="238">
        <f t="shared" ca="1" si="44"/>
        <v>0.31540000000000001</v>
      </c>
      <c r="S133" s="238">
        <f t="shared" ref="S133:BG133" si="48">IF($G133="",0,ROUND(S72,$G133))</f>
        <v>0</v>
      </c>
      <c r="T133" s="238">
        <f t="shared" si="48"/>
        <v>0</v>
      </c>
      <c r="U133" s="238">
        <f t="shared" si="48"/>
        <v>0</v>
      </c>
      <c r="V133" s="238">
        <f t="shared" si="48"/>
        <v>0</v>
      </c>
      <c r="W133" s="238">
        <f t="shared" si="48"/>
        <v>0</v>
      </c>
      <c r="X133" s="238">
        <f t="shared" si="48"/>
        <v>0</v>
      </c>
      <c r="Y133" s="238">
        <f t="shared" si="48"/>
        <v>0</v>
      </c>
      <c r="Z133" s="238">
        <f t="shared" si="48"/>
        <v>0</v>
      </c>
      <c r="AA133" s="238">
        <f t="shared" si="48"/>
        <v>0</v>
      </c>
      <c r="AB133" s="238">
        <f t="shared" si="48"/>
        <v>0</v>
      </c>
      <c r="AC133" s="238">
        <f t="shared" si="48"/>
        <v>0</v>
      </c>
      <c r="AD133" s="238">
        <f t="shared" si="48"/>
        <v>0</v>
      </c>
      <c r="AE133" s="238">
        <f t="shared" si="48"/>
        <v>0</v>
      </c>
      <c r="AF133" s="238">
        <f t="shared" si="48"/>
        <v>0</v>
      </c>
      <c r="AG133" s="238">
        <f t="shared" si="48"/>
        <v>0</v>
      </c>
      <c r="AH133" s="238">
        <f t="shared" si="48"/>
        <v>0</v>
      </c>
      <c r="AI133" s="238">
        <f t="shared" si="48"/>
        <v>0</v>
      </c>
      <c r="AJ133" s="238">
        <f t="shared" si="48"/>
        <v>0</v>
      </c>
      <c r="AK133" s="238">
        <f t="shared" si="48"/>
        <v>0</v>
      </c>
      <c r="AL133" s="238">
        <f t="shared" si="48"/>
        <v>0</v>
      </c>
      <c r="AM133" s="238">
        <f t="shared" si="48"/>
        <v>0</v>
      </c>
      <c r="AN133" s="238">
        <f t="shared" si="48"/>
        <v>0</v>
      </c>
      <c r="AO133" s="238">
        <f t="shared" si="48"/>
        <v>0</v>
      </c>
      <c r="AP133" s="238">
        <f t="shared" si="48"/>
        <v>0</v>
      </c>
      <c r="AQ133" s="238">
        <f t="shared" si="48"/>
        <v>0</v>
      </c>
      <c r="AR133" s="238">
        <f t="shared" si="48"/>
        <v>0</v>
      </c>
      <c r="AS133" s="238">
        <f t="shared" si="48"/>
        <v>0</v>
      </c>
      <c r="AT133" s="238">
        <f t="shared" si="48"/>
        <v>0</v>
      </c>
      <c r="AU133" s="238">
        <f t="shared" si="48"/>
        <v>0</v>
      </c>
      <c r="AV133" s="238">
        <f t="shared" si="48"/>
        <v>0</v>
      </c>
      <c r="AW133" s="238">
        <f t="shared" si="48"/>
        <v>0</v>
      </c>
      <c r="AX133" s="238">
        <f t="shared" si="48"/>
        <v>0</v>
      </c>
      <c r="AY133" s="238">
        <f t="shared" si="48"/>
        <v>0</v>
      </c>
      <c r="AZ133" s="238">
        <f t="shared" si="48"/>
        <v>0</v>
      </c>
      <c r="BA133" s="238">
        <f t="shared" si="48"/>
        <v>0</v>
      </c>
      <c r="BB133" s="238">
        <f t="shared" si="48"/>
        <v>0</v>
      </c>
      <c r="BC133" s="238">
        <f t="shared" si="48"/>
        <v>0</v>
      </c>
      <c r="BD133" s="238">
        <f t="shared" si="48"/>
        <v>0</v>
      </c>
      <c r="BE133" s="238">
        <f t="shared" si="48"/>
        <v>0</v>
      </c>
      <c r="BF133" s="238">
        <f t="shared" si="48"/>
        <v>0</v>
      </c>
      <c r="BG133" s="238">
        <f t="shared" si="48"/>
        <v>0</v>
      </c>
      <c r="BH133" s="120"/>
    </row>
    <row r="134" spans="3:60" outlineLevel="1">
      <c r="C134" s="63" t="str">
        <v>Vessels using Dedicated and Geelong channels on the same entry to Port Phillip Bay - Dedicated channels &lt;= 12.10m</v>
      </c>
      <c r="D134" s="217" t="str">
        <v>$ per GT</v>
      </c>
      <c r="F134" s="180">
        <v>35</v>
      </c>
      <c r="G134" s="235">
        <f>IF(F134="","",VLOOKUP(F134,Data!$E$53:$L$105,8,FALSE))</f>
        <v>4</v>
      </c>
      <c r="H134"/>
      <c r="I134"/>
      <c r="J134" s="238">
        <f t="shared" si="43"/>
        <v>0.26600000000000001</v>
      </c>
      <c r="K134" s="238">
        <f t="shared" si="44"/>
        <v>0.27160000000000001</v>
      </c>
      <c r="L134" s="238">
        <f t="shared" si="44"/>
        <v>0.27679999999999999</v>
      </c>
      <c r="M134" s="238">
        <f t="shared" si="44"/>
        <v>0.28039999999999998</v>
      </c>
      <c r="N134" s="238">
        <f t="shared" si="44"/>
        <v>0.28660000000000002</v>
      </c>
      <c r="O134" s="238">
        <f t="shared" si="44"/>
        <v>0.2898</v>
      </c>
      <c r="P134" s="238">
        <f t="shared" si="44"/>
        <v>0.30449999999999999</v>
      </c>
      <c r="Q134" s="238">
        <f t="shared" si="44"/>
        <v>0.32590000000000002</v>
      </c>
      <c r="R134" s="238">
        <f t="shared" ca="1" si="44"/>
        <v>0.3377</v>
      </c>
      <c r="S134" s="238">
        <f t="shared" ref="S134:BG134" si="49">IF($G134="",0,ROUND(S73,$G134))</f>
        <v>0</v>
      </c>
      <c r="T134" s="238">
        <f t="shared" si="49"/>
        <v>0</v>
      </c>
      <c r="U134" s="238">
        <f t="shared" si="49"/>
        <v>0</v>
      </c>
      <c r="V134" s="238">
        <f t="shared" si="49"/>
        <v>0</v>
      </c>
      <c r="W134" s="238">
        <f t="shared" si="49"/>
        <v>0</v>
      </c>
      <c r="X134" s="238">
        <f t="shared" si="49"/>
        <v>0</v>
      </c>
      <c r="Y134" s="238">
        <f t="shared" si="49"/>
        <v>0</v>
      </c>
      <c r="Z134" s="238">
        <f t="shared" si="49"/>
        <v>0</v>
      </c>
      <c r="AA134" s="238">
        <f t="shared" si="49"/>
        <v>0</v>
      </c>
      <c r="AB134" s="238">
        <f t="shared" si="49"/>
        <v>0</v>
      </c>
      <c r="AC134" s="238">
        <f t="shared" si="49"/>
        <v>0</v>
      </c>
      <c r="AD134" s="238">
        <f t="shared" si="49"/>
        <v>0</v>
      </c>
      <c r="AE134" s="238">
        <f t="shared" si="49"/>
        <v>0</v>
      </c>
      <c r="AF134" s="238">
        <f t="shared" si="49"/>
        <v>0</v>
      </c>
      <c r="AG134" s="238">
        <f t="shared" si="49"/>
        <v>0</v>
      </c>
      <c r="AH134" s="238">
        <f t="shared" si="49"/>
        <v>0</v>
      </c>
      <c r="AI134" s="238">
        <f t="shared" si="49"/>
        <v>0</v>
      </c>
      <c r="AJ134" s="238">
        <f t="shared" si="49"/>
        <v>0</v>
      </c>
      <c r="AK134" s="238">
        <f t="shared" si="49"/>
        <v>0</v>
      </c>
      <c r="AL134" s="238">
        <f t="shared" si="49"/>
        <v>0</v>
      </c>
      <c r="AM134" s="238">
        <f t="shared" si="49"/>
        <v>0</v>
      </c>
      <c r="AN134" s="238">
        <f t="shared" si="49"/>
        <v>0</v>
      </c>
      <c r="AO134" s="238">
        <f t="shared" si="49"/>
        <v>0</v>
      </c>
      <c r="AP134" s="238">
        <f t="shared" si="49"/>
        <v>0</v>
      </c>
      <c r="AQ134" s="238">
        <f t="shared" si="49"/>
        <v>0</v>
      </c>
      <c r="AR134" s="238">
        <f t="shared" si="49"/>
        <v>0</v>
      </c>
      <c r="AS134" s="238">
        <f t="shared" si="49"/>
        <v>0</v>
      </c>
      <c r="AT134" s="238">
        <f t="shared" si="49"/>
        <v>0</v>
      </c>
      <c r="AU134" s="238">
        <f t="shared" si="49"/>
        <v>0</v>
      </c>
      <c r="AV134" s="238">
        <f t="shared" si="49"/>
        <v>0</v>
      </c>
      <c r="AW134" s="238">
        <f t="shared" si="49"/>
        <v>0</v>
      </c>
      <c r="AX134" s="238">
        <f t="shared" si="49"/>
        <v>0</v>
      </c>
      <c r="AY134" s="238">
        <f t="shared" si="49"/>
        <v>0</v>
      </c>
      <c r="AZ134" s="238">
        <f t="shared" si="49"/>
        <v>0</v>
      </c>
      <c r="BA134" s="238">
        <f t="shared" si="49"/>
        <v>0</v>
      </c>
      <c r="BB134" s="238">
        <f t="shared" si="49"/>
        <v>0</v>
      </c>
      <c r="BC134" s="238">
        <f t="shared" si="49"/>
        <v>0</v>
      </c>
      <c r="BD134" s="238">
        <f t="shared" si="49"/>
        <v>0</v>
      </c>
      <c r="BE134" s="238">
        <f t="shared" si="49"/>
        <v>0</v>
      </c>
      <c r="BF134" s="238">
        <f t="shared" si="49"/>
        <v>0</v>
      </c>
      <c r="BG134" s="238">
        <f t="shared" si="49"/>
        <v>0</v>
      </c>
      <c r="BH134" s="120"/>
    </row>
    <row r="135" spans="3:60" outlineLevel="1">
      <c r="C135" s="63" t="str">
        <v>Vessels using Dedicated and Geelong channels on the same entry to Port Phillip Bay - Dedicated channels &gt; 12.10m</v>
      </c>
      <c r="D135" s="217" t="str">
        <v>$ per GT</v>
      </c>
      <c r="F135" s="180">
        <v>36</v>
      </c>
      <c r="G135" s="235">
        <f>IF(F135="","",VLOOKUP(F135,Data!$E$53:$L$105,8,FALSE))</f>
        <v>4</v>
      </c>
      <c r="H135"/>
      <c r="I135"/>
      <c r="J135" s="238">
        <f t="shared" si="43"/>
        <v>0.3105</v>
      </c>
      <c r="K135" s="238">
        <f t="shared" ref="K135:R139" si="50">IF($G135="",0,ROUND(K74,$G135))</f>
        <v>0.31709999999999999</v>
      </c>
      <c r="L135" s="238">
        <f t="shared" si="50"/>
        <v>0.3231</v>
      </c>
      <c r="M135" s="238">
        <f t="shared" si="50"/>
        <v>0.32750000000000001</v>
      </c>
      <c r="N135" s="238">
        <f t="shared" si="50"/>
        <v>0.33460000000000001</v>
      </c>
      <c r="O135" s="238">
        <f t="shared" si="50"/>
        <v>0.33829999999999999</v>
      </c>
      <c r="P135" s="238">
        <f t="shared" si="50"/>
        <v>0.35560000000000003</v>
      </c>
      <c r="Q135" s="238">
        <f t="shared" si="50"/>
        <v>0.3805</v>
      </c>
      <c r="R135" s="238">
        <f t="shared" ca="1" si="50"/>
        <v>0.39429999999999998</v>
      </c>
      <c r="S135" s="238">
        <f t="shared" ref="S135:BG135" si="51">IF($G135="",0,ROUND(S74,$G135))</f>
        <v>0</v>
      </c>
      <c r="T135" s="238">
        <f t="shared" si="51"/>
        <v>0</v>
      </c>
      <c r="U135" s="238">
        <f t="shared" si="51"/>
        <v>0</v>
      </c>
      <c r="V135" s="238">
        <f t="shared" si="51"/>
        <v>0</v>
      </c>
      <c r="W135" s="238">
        <f t="shared" si="51"/>
        <v>0</v>
      </c>
      <c r="X135" s="238">
        <f t="shared" si="51"/>
        <v>0</v>
      </c>
      <c r="Y135" s="238">
        <f t="shared" si="51"/>
        <v>0</v>
      </c>
      <c r="Z135" s="238">
        <f t="shared" si="51"/>
        <v>0</v>
      </c>
      <c r="AA135" s="238">
        <f t="shared" si="51"/>
        <v>0</v>
      </c>
      <c r="AB135" s="238">
        <f t="shared" si="51"/>
        <v>0</v>
      </c>
      <c r="AC135" s="238">
        <f t="shared" si="51"/>
        <v>0</v>
      </c>
      <c r="AD135" s="238">
        <f t="shared" si="51"/>
        <v>0</v>
      </c>
      <c r="AE135" s="238">
        <f t="shared" si="51"/>
        <v>0</v>
      </c>
      <c r="AF135" s="238">
        <f t="shared" si="51"/>
        <v>0</v>
      </c>
      <c r="AG135" s="238">
        <f t="shared" si="51"/>
        <v>0</v>
      </c>
      <c r="AH135" s="238">
        <f t="shared" si="51"/>
        <v>0</v>
      </c>
      <c r="AI135" s="238">
        <f t="shared" si="51"/>
        <v>0</v>
      </c>
      <c r="AJ135" s="238">
        <f t="shared" si="51"/>
        <v>0</v>
      </c>
      <c r="AK135" s="238">
        <f t="shared" si="51"/>
        <v>0</v>
      </c>
      <c r="AL135" s="238">
        <f t="shared" si="51"/>
        <v>0</v>
      </c>
      <c r="AM135" s="238">
        <f t="shared" si="51"/>
        <v>0</v>
      </c>
      <c r="AN135" s="238">
        <f t="shared" si="51"/>
        <v>0</v>
      </c>
      <c r="AO135" s="238">
        <f t="shared" si="51"/>
        <v>0</v>
      </c>
      <c r="AP135" s="238">
        <f t="shared" si="51"/>
        <v>0</v>
      </c>
      <c r="AQ135" s="238">
        <f t="shared" si="51"/>
        <v>0</v>
      </c>
      <c r="AR135" s="238">
        <f t="shared" si="51"/>
        <v>0</v>
      </c>
      <c r="AS135" s="238">
        <f t="shared" si="51"/>
        <v>0</v>
      </c>
      <c r="AT135" s="238">
        <f t="shared" si="51"/>
        <v>0</v>
      </c>
      <c r="AU135" s="238">
        <f t="shared" si="51"/>
        <v>0</v>
      </c>
      <c r="AV135" s="238">
        <f t="shared" si="51"/>
        <v>0</v>
      </c>
      <c r="AW135" s="238">
        <f t="shared" si="51"/>
        <v>0</v>
      </c>
      <c r="AX135" s="238">
        <f t="shared" si="51"/>
        <v>0</v>
      </c>
      <c r="AY135" s="238">
        <f t="shared" si="51"/>
        <v>0</v>
      </c>
      <c r="AZ135" s="238">
        <f t="shared" si="51"/>
        <v>0</v>
      </c>
      <c r="BA135" s="238">
        <f t="shared" si="51"/>
        <v>0</v>
      </c>
      <c r="BB135" s="238">
        <f t="shared" si="51"/>
        <v>0</v>
      </c>
      <c r="BC135" s="238">
        <f t="shared" si="51"/>
        <v>0</v>
      </c>
      <c r="BD135" s="238">
        <f t="shared" si="51"/>
        <v>0</v>
      </c>
      <c r="BE135" s="238">
        <f t="shared" si="51"/>
        <v>0</v>
      </c>
      <c r="BF135" s="238">
        <f t="shared" si="51"/>
        <v>0</v>
      </c>
      <c r="BG135" s="238">
        <f t="shared" si="51"/>
        <v>0</v>
      </c>
      <c r="BH135" s="120"/>
    </row>
    <row r="136" spans="3:60" outlineLevel="1">
      <c r="C136" s="62">
        <v>0</v>
      </c>
      <c r="D136" s="218">
        <v>0</v>
      </c>
      <c r="F136" s="180" t="str">
        <v/>
      </c>
      <c r="G136" s="235" t="str">
        <f>IF(F136="","",VLOOKUP(F136,Data!$E$53:$L$105,8,FALSE))</f>
        <v/>
      </c>
      <c r="H136"/>
      <c r="I136"/>
      <c r="J136" s="237">
        <f t="shared" si="43"/>
        <v>0</v>
      </c>
      <c r="K136" s="237">
        <f t="shared" si="50"/>
        <v>0</v>
      </c>
      <c r="L136" s="237">
        <f t="shared" si="50"/>
        <v>0</v>
      </c>
      <c r="M136" s="237">
        <f t="shared" si="50"/>
        <v>0</v>
      </c>
      <c r="N136" s="237">
        <f t="shared" si="50"/>
        <v>0</v>
      </c>
      <c r="O136" s="237">
        <f t="shared" si="50"/>
        <v>0</v>
      </c>
      <c r="P136" s="237">
        <f t="shared" si="50"/>
        <v>0</v>
      </c>
      <c r="Q136" s="237">
        <f t="shared" si="50"/>
        <v>0</v>
      </c>
      <c r="R136" s="237">
        <f t="shared" si="50"/>
        <v>0</v>
      </c>
      <c r="S136" s="237">
        <f t="shared" ref="S136:BG136" si="52">IF($G136="",0,ROUND(S75,$G136))</f>
        <v>0</v>
      </c>
      <c r="T136" s="237">
        <f t="shared" si="52"/>
        <v>0</v>
      </c>
      <c r="U136" s="237">
        <f t="shared" si="52"/>
        <v>0</v>
      </c>
      <c r="V136" s="237">
        <f t="shared" si="52"/>
        <v>0</v>
      </c>
      <c r="W136" s="237">
        <f t="shared" si="52"/>
        <v>0</v>
      </c>
      <c r="X136" s="237">
        <f t="shared" si="52"/>
        <v>0</v>
      </c>
      <c r="Y136" s="237">
        <f t="shared" si="52"/>
        <v>0</v>
      </c>
      <c r="Z136" s="237">
        <f t="shared" si="52"/>
        <v>0</v>
      </c>
      <c r="AA136" s="237">
        <f t="shared" si="52"/>
        <v>0</v>
      </c>
      <c r="AB136" s="237">
        <f t="shared" si="52"/>
        <v>0</v>
      </c>
      <c r="AC136" s="237">
        <f t="shared" si="52"/>
        <v>0</v>
      </c>
      <c r="AD136" s="237">
        <f t="shared" si="52"/>
        <v>0</v>
      </c>
      <c r="AE136" s="237">
        <f t="shared" si="52"/>
        <v>0</v>
      </c>
      <c r="AF136" s="237">
        <f t="shared" si="52"/>
        <v>0</v>
      </c>
      <c r="AG136" s="237">
        <f t="shared" si="52"/>
        <v>0</v>
      </c>
      <c r="AH136" s="237">
        <f t="shared" si="52"/>
        <v>0</v>
      </c>
      <c r="AI136" s="237">
        <f t="shared" si="52"/>
        <v>0</v>
      </c>
      <c r="AJ136" s="237">
        <f t="shared" si="52"/>
        <v>0</v>
      </c>
      <c r="AK136" s="237">
        <f t="shared" si="52"/>
        <v>0</v>
      </c>
      <c r="AL136" s="237">
        <f t="shared" si="52"/>
        <v>0</v>
      </c>
      <c r="AM136" s="237">
        <f t="shared" si="52"/>
        <v>0</v>
      </c>
      <c r="AN136" s="237">
        <f t="shared" si="52"/>
        <v>0</v>
      </c>
      <c r="AO136" s="237">
        <f t="shared" si="52"/>
        <v>0</v>
      </c>
      <c r="AP136" s="237">
        <f t="shared" si="52"/>
        <v>0</v>
      </c>
      <c r="AQ136" s="237">
        <f t="shared" si="52"/>
        <v>0</v>
      </c>
      <c r="AR136" s="237">
        <f t="shared" si="52"/>
        <v>0</v>
      </c>
      <c r="AS136" s="237">
        <f t="shared" si="52"/>
        <v>0</v>
      </c>
      <c r="AT136" s="237">
        <f t="shared" si="52"/>
        <v>0</v>
      </c>
      <c r="AU136" s="237">
        <f t="shared" si="52"/>
        <v>0</v>
      </c>
      <c r="AV136" s="237">
        <f t="shared" si="52"/>
        <v>0</v>
      </c>
      <c r="AW136" s="237">
        <f t="shared" si="52"/>
        <v>0</v>
      </c>
      <c r="AX136" s="237">
        <f t="shared" si="52"/>
        <v>0</v>
      </c>
      <c r="AY136" s="237">
        <f t="shared" si="52"/>
        <v>0</v>
      </c>
      <c r="AZ136" s="237">
        <f t="shared" si="52"/>
        <v>0</v>
      </c>
      <c r="BA136" s="237">
        <f t="shared" si="52"/>
        <v>0</v>
      </c>
      <c r="BB136" s="237">
        <f t="shared" si="52"/>
        <v>0</v>
      </c>
      <c r="BC136" s="237">
        <f t="shared" si="52"/>
        <v>0</v>
      </c>
      <c r="BD136" s="237">
        <f t="shared" si="52"/>
        <v>0</v>
      </c>
      <c r="BE136" s="237">
        <f t="shared" si="52"/>
        <v>0</v>
      </c>
      <c r="BF136" s="237">
        <f t="shared" si="52"/>
        <v>0</v>
      </c>
      <c r="BG136" s="237">
        <f t="shared" si="52"/>
        <v>0</v>
      </c>
      <c r="BH136" s="120"/>
    </row>
    <row r="137" spans="3:60" outlineLevel="1">
      <c r="C137" s="62" t="str">
        <v>Hire fees</v>
      </c>
      <c r="D137" s="216">
        <v>0</v>
      </c>
      <c r="F137" s="180" t="str">
        <v/>
      </c>
      <c r="G137" s="235" t="str">
        <f>IF(F137="","",VLOOKUP(F137,Data!$E$53:$L$105,8,FALSE))</f>
        <v/>
      </c>
      <c r="H137"/>
      <c r="I137"/>
      <c r="J137" s="237">
        <f t="shared" si="43"/>
        <v>0</v>
      </c>
      <c r="K137" s="237">
        <f t="shared" si="50"/>
        <v>0</v>
      </c>
      <c r="L137" s="237">
        <f t="shared" si="50"/>
        <v>0</v>
      </c>
      <c r="M137" s="237">
        <f t="shared" si="50"/>
        <v>0</v>
      </c>
      <c r="N137" s="237">
        <f t="shared" si="50"/>
        <v>0</v>
      </c>
      <c r="O137" s="237">
        <f t="shared" si="50"/>
        <v>0</v>
      </c>
      <c r="P137" s="237">
        <f t="shared" si="50"/>
        <v>0</v>
      </c>
      <c r="Q137" s="237">
        <f t="shared" si="50"/>
        <v>0</v>
      </c>
      <c r="R137" s="237">
        <f t="shared" si="50"/>
        <v>0</v>
      </c>
      <c r="S137" s="237">
        <f t="shared" ref="S137:BG137" si="53">IF($G137="",0,ROUND(S76,$G137))</f>
        <v>0</v>
      </c>
      <c r="T137" s="237">
        <f t="shared" si="53"/>
        <v>0</v>
      </c>
      <c r="U137" s="237">
        <f t="shared" si="53"/>
        <v>0</v>
      </c>
      <c r="V137" s="237">
        <f t="shared" si="53"/>
        <v>0</v>
      </c>
      <c r="W137" s="237">
        <f t="shared" si="53"/>
        <v>0</v>
      </c>
      <c r="X137" s="237">
        <f t="shared" si="53"/>
        <v>0</v>
      </c>
      <c r="Y137" s="237">
        <f t="shared" si="53"/>
        <v>0</v>
      </c>
      <c r="Z137" s="237">
        <f t="shared" si="53"/>
        <v>0</v>
      </c>
      <c r="AA137" s="237">
        <f t="shared" si="53"/>
        <v>0</v>
      </c>
      <c r="AB137" s="237">
        <f t="shared" si="53"/>
        <v>0</v>
      </c>
      <c r="AC137" s="237">
        <f t="shared" si="53"/>
        <v>0</v>
      </c>
      <c r="AD137" s="237">
        <f t="shared" si="53"/>
        <v>0</v>
      </c>
      <c r="AE137" s="237">
        <f t="shared" si="53"/>
        <v>0</v>
      </c>
      <c r="AF137" s="237">
        <f t="shared" si="53"/>
        <v>0</v>
      </c>
      <c r="AG137" s="237">
        <f t="shared" si="53"/>
        <v>0</v>
      </c>
      <c r="AH137" s="237">
        <f t="shared" si="53"/>
        <v>0</v>
      </c>
      <c r="AI137" s="237">
        <f t="shared" si="53"/>
        <v>0</v>
      </c>
      <c r="AJ137" s="237">
        <f t="shared" si="53"/>
        <v>0</v>
      </c>
      <c r="AK137" s="237">
        <f t="shared" si="53"/>
        <v>0</v>
      </c>
      <c r="AL137" s="237">
        <f t="shared" si="53"/>
        <v>0</v>
      </c>
      <c r="AM137" s="237">
        <f t="shared" si="53"/>
        <v>0</v>
      </c>
      <c r="AN137" s="237">
        <f t="shared" si="53"/>
        <v>0</v>
      </c>
      <c r="AO137" s="237">
        <f t="shared" si="53"/>
        <v>0</v>
      </c>
      <c r="AP137" s="237">
        <f t="shared" si="53"/>
        <v>0</v>
      </c>
      <c r="AQ137" s="237">
        <f t="shared" si="53"/>
        <v>0</v>
      </c>
      <c r="AR137" s="237">
        <f t="shared" si="53"/>
        <v>0</v>
      </c>
      <c r="AS137" s="237">
        <f t="shared" si="53"/>
        <v>0</v>
      </c>
      <c r="AT137" s="237">
        <f t="shared" si="53"/>
        <v>0</v>
      </c>
      <c r="AU137" s="237">
        <f t="shared" si="53"/>
        <v>0</v>
      </c>
      <c r="AV137" s="237">
        <f t="shared" si="53"/>
        <v>0</v>
      </c>
      <c r="AW137" s="237">
        <f t="shared" si="53"/>
        <v>0</v>
      </c>
      <c r="AX137" s="237">
        <f t="shared" si="53"/>
        <v>0</v>
      </c>
      <c r="AY137" s="237">
        <f t="shared" si="53"/>
        <v>0</v>
      </c>
      <c r="AZ137" s="237">
        <f t="shared" si="53"/>
        <v>0</v>
      </c>
      <c r="BA137" s="237">
        <f t="shared" si="53"/>
        <v>0</v>
      </c>
      <c r="BB137" s="237">
        <f t="shared" si="53"/>
        <v>0</v>
      </c>
      <c r="BC137" s="237">
        <f t="shared" si="53"/>
        <v>0</v>
      </c>
      <c r="BD137" s="237">
        <f t="shared" si="53"/>
        <v>0</v>
      </c>
      <c r="BE137" s="237">
        <f t="shared" si="53"/>
        <v>0</v>
      </c>
      <c r="BF137" s="237">
        <f t="shared" si="53"/>
        <v>0</v>
      </c>
      <c r="BG137" s="237">
        <f t="shared" si="53"/>
        <v>0</v>
      </c>
      <c r="BH137" s="120"/>
    </row>
    <row r="138" spans="3:60" outlineLevel="1">
      <c r="C138" s="63" t="str">
        <v>Berth hire - Full charge - Maribyrnong No.1</v>
      </c>
      <c r="D138" s="216" t="str">
        <v>$ per hour</v>
      </c>
      <c r="F138" s="180">
        <v>37</v>
      </c>
      <c r="G138" s="235">
        <f>IF(F138="","",VLOOKUP(F138,Data!$E$53:$L$105,8,FALSE))</f>
        <v>2</v>
      </c>
      <c r="H138"/>
      <c r="I138"/>
      <c r="J138" s="237">
        <f t="shared" si="43"/>
        <v>351.8</v>
      </c>
      <c r="K138" s="237">
        <f t="shared" si="50"/>
        <v>359.28</v>
      </c>
      <c r="L138" s="237">
        <f t="shared" si="50"/>
        <v>366.11</v>
      </c>
      <c r="M138" s="237">
        <f t="shared" si="50"/>
        <v>370.98</v>
      </c>
      <c r="N138" s="237">
        <f t="shared" si="50"/>
        <v>379.11</v>
      </c>
      <c r="O138" s="237">
        <f t="shared" si="50"/>
        <v>383.34</v>
      </c>
      <c r="P138" s="237">
        <f t="shared" si="50"/>
        <v>402.85</v>
      </c>
      <c r="Q138" s="237">
        <f t="shared" si="50"/>
        <v>431.13</v>
      </c>
      <c r="R138" s="237">
        <f t="shared" ca="1" si="50"/>
        <v>446.74</v>
      </c>
      <c r="S138" s="237">
        <f t="shared" ref="S138:BG138" si="54">IF($G138="",0,ROUND(S77,$G138))</f>
        <v>0</v>
      </c>
      <c r="T138" s="237">
        <f t="shared" si="54"/>
        <v>0</v>
      </c>
      <c r="U138" s="237">
        <f t="shared" si="54"/>
        <v>0</v>
      </c>
      <c r="V138" s="237">
        <f t="shared" si="54"/>
        <v>0</v>
      </c>
      <c r="W138" s="237">
        <f t="shared" si="54"/>
        <v>0</v>
      </c>
      <c r="X138" s="237">
        <f t="shared" si="54"/>
        <v>0</v>
      </c>
      <c r="Y138" s="237">
        <f t="shared" si="54"/>
        <v>0</v>
      </c>
      <c r="Z138" s="237">
        <f t="shared" si="54"/>
        <v>0</v>
      </c>
      <c r="AA138" s="237">
        <f t="shared" si="54"/>
        <v>0</v>
      </c>
      <c r="AB138" s="237">
        <f t="shared" si="54"/>
        <v>0</v>
      </c>
      <c r="AC138" s="237">
        <f t="shared" si="54"/>
        <v>0</v>
      </c>
      <c r="AD138" s="237">
        <f t="shared" si="54"/>
        <v>0</v>
      </c>
      <c r="AE138" s="237">
        <f t="shared" si="54"/>
        <v>0</v>
      </c>
      <c r="AF138" s="237">
        <f t="shared" si="54"/>
        <v>0</v>
      </c>
      <c r="AG138" s="237">
        <f t="shared" si="54"/>
        <v>0</v>
      </c>
      <c r="AH138" s="237">
        <f t="shared" si="54"/>
        <v>0</v>
      </c>
      <c r="AI138" s="237">
        <f t="shared" si="54"/>
        <v>0</v>
      </c>
      <c r="AJ138" s="237">
        <f t="shared" si="54"/>
        <v>0</v>
      </c>
      <c r="AK138" s="237">
        <f t="shared" si="54"/>
        <v>0</v>
      </c>
      <c r="AL138" s="237">
        <f t="shared" si="54"/>
        <v>0</v>
      </c>
      <c r="AM138" s="237">
        <f t="shared" si="54"/>
        <v>0</v>
      </c>
      <c r="AN138" s="237">
        <f t="shared" si="54"/>
        <v>0</v>
      </c>
      <c r="AO138" s="237">
        <f t="shared" si="54"/>
        <v>0</v>
      </c>
      <c r="AP138" s="237">
        <f t="shared" si="54"/>
        <v>0</v>
      </c>
      <c r="AQ138" s="237">
        <f t="shared" si="54"/>
        <v>0</v>
      </c>
      <c r="AR138" s="237">
        <f t="shared" si="54"/>
        <v>0</v>
      </c>
      <c r="AS138" s="237">
        <f t="shared" si="54"/>
        <v>0</v>
      </c>
      <c r="AT138" s="237">
        <f t="shared" si="54"/>
        <v>0</v>
      </c>
      <c r="AU138" s="237">
        <f t="shared" si="54"/>
        <v>0</v>
      </c>
      <c r="AV138" s="237">
        <f t="shared" si="54"/>
        <v>0</v>
      </c>
      <c r="AW138" s="237">
        <f t="shared" si="54"/>
        <v>0</v>
      </c>
      <c r="AX138" s="237">
        <f t="shared" si="54"/>
        <v>0</v>
      </c>
      <c r="AY138" s="237">
        <f t="shared" si="54"/>
        <v>0</v>
      </c>
      <c r="AZ138" s="237">
        <f t="shared" si="54"/>
        <v>0</v>
      </c>
      <c r="BA138" s="237">
        <f t="shared" si="54"/>
        <v>0</v>
      </c>
      <c r="BB138" s="237">
        <f t="shared" si="54"/>
        <v>0</v>
      </c>
      <c r="BC138" s="237">
        <f t="shared" si="54"/>
        <v>0</v>
      </c>
      <c r="BD138" s="237">
        <f t="shared" si="54"/>
        <v>0</v>
      </c>
      <c r="BE138" s="237">
        <f t="shared" si="54"/>
        <v>0</v>
      </c>
      <c r="BF138" s="237">
        <f t="shared" si="54"/>
        <v>0</v>
      </c>
      <c r="BG138" s="237">
        <f t="shared" si="54"/>
        <v>0</v>
      </c>
      <c r="BH138" s="120"/>
    </row>
    <row r="139" spans="3:60" outlineLevel="1">
      <c r="C139" s="63" t="str">
        <v>Berth hire - Full charge - Holden Dock</v>
      </c>
      <c r="D139" s="216" t="str">
        <v>$ per hour</v>
      </c>
      <c r="F139" s="180">
        <v>38</v>
      </c>
      <c r="G139" s="235">
        <f>IF(F139="","",VLOOKUP(F139,Data!$E$53:$L$105,8,FALSE))</f>
        <v>2</v>
      </c>
      <c r="H139"/>
      <c r="I139"/>
      <c r="J139" s="237">
        <f t="shared" si="43"/>
        <v>466.2</v>
      </c>
      <c r="K139" s="237">
        <f t="shared" si="50"/>
        <v>476.11</v>
      </c>
      <c r="L139" s="237">
        <f t="shared" si="50"/>
        <v>485.16</v>
      </c>
      <c r="M139" s="237">
        <f t="shared" si="50"/>
        <v>491.62</v>
      </c>
      <c r="N139" s="237">
        <f t="shared" si="50"/>
        <v>502.39</v>
      </c>
      <c r="O139" s="237">
        <f t="shared" si="50"/>
        <v>507.99</v>
      </c>
      <c r="P139" s="237">
        <f t="shared" si="50"/>
        <v>533.85</v>
      </c>
      <c r="Q139" s="237">
        <f t="shared" si="50"/>
        <v>571.33000000000004</v>
      </c>
      <c r="R139" s="237">
        <f t="shared" ca="1" si="50"/>
        <v>592.01</v>
      </c>
      <c r="S139" s="237">
        <f t="shared" ref="S139:BG139" si="55">IF($G139="",0,ROUND(S78,$G139))</f>
        <v>0</v>
      </c>
      <c r="T139" s="237">
        <f t="shared" si="55"/>
        <v>0</v>
      </c>
      <c r="U139" s="237">
        <f t="shared" si="55"/>
        <v>0</v>
      </c>
      <c r="V139" s="237">
        <f t="shared" si="55"/>
        <v>0</v>
      </c>
      <c r="W139" s="237">
        <f t="shared" si="55"/>
        <v>0</v>
      </c>
      <c r="X139" s="237">
        <f t="shared" si="55"/>
        <v>0</v>
      </c>
      <c r="Y139" s="237">
        <f t="shared" si="55"/>
        <v>0</v>
      </c>
      <c r="Z139" s="237">
        <f t="shared" si="55"/>
        <v>0</v>
      </c>
      <c r="AA139" s="237">
        <f t="shared" si="55"/>
        <v>0</v>
      </c>
      <c r="AB139" s="237">
        <f t="shared" si="55"/>
        <v>0</v>
      </c>
      <c r="AC139" s="237">
        <f t="shared" si="55"/>
        <v>0</v>
      </c>
      <c r="AD139" s="237">
        <f t="shared" si="55"/>
        <v>0</v>
      </c>
      <c r="AE139" s="237">
        <f t="shared" si="55"/>
        <v>0</v>
      </c>
      <c r="AF139" s="237">
        <f t="shared" si="55"/>
        <v>0</v>
      </c>
      <c r="AG139" s="237">
        <f t="shared" si="55"/>
        <v>0</v>
      </c>
      <c r="AH139" s="237">
        <f t="shared" si="55"/>
        <v>0</v>
      </c>
      <c r="AI139" s="237">
        <f t="shared" si="55"/>
        <v>0</v>
      </c>
      <c r="AJ139" s="237">
        <f t="shared" si="55"/>
        <v>0</v>
      </c>
      <c r="AK139" s="237">
        <f t="shared" si="55"/>
        <v>0</v>
      </c>
      <c r="AL139" s="237">
        <f t="shared" si="55"/>
        <v>0</v>
      </c>
      <c r="AM139" s="237">
        <f t="shared" si="55"/>
        <v>0</v>
      </c>
      <c r="AN139" s="237">
        <f t="shared" si="55"/>
        <v>0</v>
      </c>
      <c r="AO139" s="237">
        <f t="shared" si="55"/>
        <v>0</v>
      </c>
      <c r="AP139" s="237">
        <f t="shared" si="55"/>
        <v>0</v>
      </c>
      <c r="AQ139" s="237">
        <f t="shared" si="55"/>
        <v>0</v>
      </c>
      <c r="AR139" s="237">
        <f t="shared" si="55"/>
        <v>0</v>
      </c>
      <c r="AS139" s="237">
        <f t="shared" si="55"/>
        <v>0</v>
      </c>
      <c r="AT139" s="237">
        <f t="shared" si="55"/>
        <v>0</v>
      </c>
      <c r="AU139" s="237">
        <f t="shared" si="55"/>
        <v>0</v>
      </c>
      <c r="AV139" s="237">
        <f t="shared" si="55"/>
        <v>0</v>
      </c>
      <c r="AW139" s="237">
        <f t="shared" si="55"/>
        <v>0</v>
      </c>
      <c r="AX139" s="237">
        <f t="shared" si="55"/>
        <v>0</v>
      </c>
      <c r="AY139" s="237">
        <f t="shared" si="55"/>
        <v>0</v>
      </c>
      <c r="AZ139" s="237">
        <f t="shared" si="55"/>
        <v>0</v>
      </c>
      <c r="BA139" s="237">
        <f t="shared" si="55"/>
        <v>0</v>
      </c>
      <c r="BB139" s="237">
        <f t="shared" si="55"/>
        <v>0</v>
      </c>
      <c r="BC139" s="237">
        <f t="shared" si="55"/>
        <v>0</v>
      </c>
      <c r="BD139" s="237">
        <f t="shared" si="55"/>
        <v>0</v>
      </c>
      <c r="BE139" s="237">
        <f t="shared" si="55"/>
        <v>0</v>
      </c>
      <c r="BF139" s="237">
        <f t="shared" si="55"/>
        <v>0</v>
      </c>
      <c r="BG139" s="237">
        <f t="shared" si="55"/>
        <v>0</v>
      </c>
      <c r="BH139" s="120"/>
    </row>
    <row r="140" spans="3:60" outlineLevel="1">
      <c r="C140" s="63" t="str">
        <v>Berth hire - Full charge - Passenger cruise ships at a berth other than Station Pier</v>
      </c>
      <c r="D140" s="216" t="str">
        <v>$ per hour</v>
      </c>
      <c r="F140" s="180">
        <v>39</v>
      </c>
      <c r="G140" s="235">
        <f>IF(F140="","",VLOOKUP(F140,Data!$E$53:$L$105,8,FALSE))</f>
        <v>2</v>
      </c>
      <c r="H140"/>
      <c r="I140"/>
      <c r="J140" s="237">
        <f t="shared" si="43"/>
        <v>580</v>
      </c>
      <c r="K140" s="237">
        <f t="shared" ref="K140:R145" si="56">IF($G140="",0,ROUND(K79,$G140))</f>
        <v>592.33000000000004</v>
      </c>
      <c r="L140" s="237">
        <f t="shared" si="56"/>
        <v>603.59</v>
      </c>
      <c r="M140" s="237">
        <f t="shared" si="56"/>
        <v>611.63</v>
      </c>
      <c r="N140" s="237">
        <f t="shared" si="56"/>
        <v>625.03</v>
      </c>
      <c r="O140" s="237">
        <f t="shared" si="56"/>
        <v>632</v>
      </c>
      <c r="P140" s="237">
        <f t="shared" si="56"/>
        <v>664.16</v>
      </c>
      <c r="Q140" s="237">
        <f t="shared" si="56"/>
        <v>710.79</v>
      </c>
      <c r="R140" s="237">
        <f t="shared" ca="1" si="56"/>
        <v>736.52</v>
      </c>
      <c r="S140" s="237">
        <f t="shared" ref="S140:BG140" si="57">IF($G140="",0,ROUND(S79,$G140))</f>
        <v>0</v>
      </c>
      <c r="T140" s="237">
        <f t="shared" si="57"/>
        <v>0</v>
      </c>
      <c r="U140" s="237">
        <f t="shared" si="57"/>
        <v>0</v>
      </c>
      <c r="V140" s="237">
        <f t="shared" si="57"/>
        <v>0</v>
      </c>
      <c r="W140" s="237">
        <f t="shared" si="57"/>
        <v>0</v>
      </c>
      <c r="X140" s="237">
        <f t="shared" si="57"/>
        <v>0</v>
      </c>
      <c r="Y140" s="237">
        <f t="shared" si="57"/>
        <v>0</v>
      </c>
      <c r="Z140" s="237">
        <f t="shared" si="57"/>
        <v>0</v>
      </c>
      <c r="AA140" s="237">
        <f t="shared" si="57"/>
        <v>0</v>
      </c>
      <c r="AB140" s="237">
        <f t="shared" si="57"/>
        <v>0</v>
      </c>
      <c r="AC140" s="237">
        <f t="shared" si="57"/>
        <v>0</v>
      </c>
      <c r="AD140" s="237">
        <f t="shared" si="57"/>
        <v>0</v>
      </c>
      <c r="AE140" s="237">
        <f t="shared" si="57"/>
        <v>0</v>
      </c>
      <c r="AF140" s="237">
        <f t="shared" si="57"/>
        <v>0</v>
      </c>
      <c r="AG140" s="237">
        <f t="shared" si="57"/>
        <v>0</v>
      </c>
      <c r="AH140" s="237">
        <f t="shared" si="57"/>
        <v>0</v>
      </c>
      <c r="AI140" s="237">
        <f t="shared" si="57"/>
        <v>0</v>
      </c>
      <c r="AJ140" s="237">
        <f t="shared" si="57"/>
        <v>0</v>
      </c>
      <c r="AK140" s="237">
        <f t="shared" si="57"/>
        <v>0</v>
      </c>
      <c r="AL140" s="237">
        <f t="shared" si="57"/>
        <v>0</v>
      </c>
      <c r="AM140" s="237">
        <f t="shared" si="57"/>
        <v>0</v>
      </c>
      <c r="AN140" s="237">
        <f t="shared" si="57"/>
        <v>0</v>
      </c>
      <c r="AO140" s="237">
        <f t="shared" si="57"/>
        <v>0</v>
      </c>
      <c r="AP140" s="237">
        <f t="shared" si="57"/>
        <v>0</v>
      </c>
      <c r="AQ140" s="237">
        <f t="shared" si="57"/>
        <v>0</v>
      </c>
      <c r="AR140" s="237">
        <f t="shared" si="57"/>
        <v>0</v>
      </c>
      <c r="AS140" s="237">
        <f t="shared" si="57"/>
        <v>0</v>
      </c>
      <c r="AT140" s="237">
        <f t="shared" si="57"/>
        <v>0</v>
      </c>
      <c r="AU140" s="237">
        <f t="shared" si="57"/>
        <v>0</v>
      </c>
      <c r="AV140" s="237">
        <f t="shared" si="57"/>
        <v>0</v>
      </c>
      <c r="AW140" s="237">
        <f t="shared" si="57"/>
        <v>0</v>
      </c>
      <c r="AX140" s="237">
        <f t="shared" si="57"/>
        <v>0</v>
      </c>
      <c r="AY140" s="237">
        <f t="shared" si="57"/>
        <v>0</v>
      </c>
      <c r="AZ140" s="237">
        <f t="shared" si="57"/>
        <v>0</v>
      </c>
      <c r="BA140" s="237">
        <f t="shared" si="57"/>
        <v>0</v>
      </c>
      <c r="BB140" s="237">
        <f t="shared" si="57"/>
        <v>0</v>
      </c>
      <c r="BC140" s="237">
        <f t="shared" si="57"/>
        <v>0</v>
      </c>
      <c r="BD140" s="237">
        <f t="shared" si="57"/>
        <v>0</v>
      </c>
      <c r="BE140" s="237">
        <f t="shared" si="57"/>
        <v>0</v>
      </c>
      <c r="BF140" s="237">
        <f t="shared" si="57"/>
        <v>0</v>
      </c>
      <c r="BG140" s="237">
        <f t="shared" si="57"/>
        <v>0</v>
      </c>
      <c r="BH140" s="120"/>
    </row>
    <row r="141" spans="3:60" outlineLevel="1">
      <c r="C141" s="63" t="str">
        <v>Berth hire - Lay-up charge (24 Victoria Dock; Holden Dock; Maribyrnong No. 1; 24, 27, 28, 29 &amp; 33 South Wharf; 6 Yarraville and F Appleton Dock)</v>
      </c>
      <c r="D141" s="216" t="str">
        <v>$ per hour</v>
      </c>
      <c r="F141" s="180">
        <v>40</v>
      </c>
      <c r="G141" s="235">
        <f>IF(F141="","",VLOOKUP(F141,Data!$E$53:$L$105,8,FALSE))</f>
        <v>2</v>
      </c>
      <c r="H141"/>
      <c r="I141"/>
      <c r="J141" s="237">
        <f t="shared" si="43"/>
        <v>123</v>
      </c>
      <c r="K141" s="237">
        <f t="shared" si="56"/>
        <v>125.61</v>
      </c>
      <c r="L141" s="237">
        <f t="shared" si="56"/>
        <v>128</v>
      </c>
      <c r="M141" s="237">
        <f t="shared" si="56"/>
        <v>129.71</v>
      </c>
      <c r="N141" s="237">
        <f t="shared" si="56"/>
        <v>132.55000000000001</v>
      </c>
      <c r="O141" s="237">
        <f t="shared" si="56"/>
        <v>134.03</v>
      </c>
      <c r="P141" s="237">
        <f t="shared" si="56"/>
        <v>140.85</v>
      </c>
      <c r="Q141" s="237">
        <f t="shared" si="56"/>
        <v>150.74</v>
      </c>
      <c r="R141" s="237">
        <f t="shared" ca="1" si="56"/>
        <v>156.19</v>
      </c>
      <c r="S141" s="237">
        <f t="shared" ref="S141:BG141" si="58">IF($G141="",0,ROUND(S80,$G141))</f>
        <v>0</v>
      </c>
      <c r="T141" s="237">
        <f t="shared" si="58"/>
        <v>0</v>
      </c>
      <c r="U141" s="237">
        <f t="shared" si="58"/>
        <v>0</v>
      </c>
      <c r="V141" s="237">
        <f t="shared" si="58"/>
        <v>0</v>
      </c>
      <c r="W141" s="237">
        <f t="shared" si="58"/>
        <v>0</v>
      </c>
      <c r="X141" s="237">
        <f t="shared" si="58"/>
        <v>0</v>
      </c>
      <c r="Y141" s="237">
        <f t="shared" si="58"/>
        <v>0</v>
      </c>
      <c r="Z141" s="237">
        <f t="shared" si="58"/>
        <v>0</v>
      </c>
      <c r="AA141" s="237">
        <f t="shared" si="58"/>
        <v>0</v>
      </c>
      <c r="AB141" s="237">
        <f t="shared" si="58"/>
        <v>0</v>
      </c>
      <c r="AC141" s="237">
        <f t="shared" si="58"/>
        <v>0</v>
      </c>
      <c r="AD141" s="237">
        <f t="shared" si="58"/>
        <v>0</v>
      </c>
      <c r="AE141" s="237">
        <f t="shared" si="58"/>
        <v>0</v>
      </c>
      <c r="AF141" s="237">
        <f t="shared" si="58"/>
        <v>0</v>
      </c>
      <c r="AG141" s="237">
        <f t="shared" si="58"/>
        <v>0</v>
      </c>
      <c r="AH141" s="237">
        <f t="shared" si="58"/>
        <v>0</v>
      </c>
      <c r="AI141" s="237">
        <f t="shared" si="58"/>
        <v>0</v>
      </c>
      <c r="AJ141" s="237">
        <f t="shared" si="58"/>
        <v>0</v>
      </c>
      <c r="AK141" s="237">
        <f t="shared" si="58"/>
        <v>0</v>
      </c>
      <c r="AL141" s="237">
        <f t="shared" si="58"/>
        <v>0</v>
      </c>
      <c r="AM141" s="237">
        <f t="shared" si="58"/>
        <v>0</v>
      </c>
      <c r="AN141" s="237">
        <f t="shared" si="58"/>
        <v>0</v>
      </c>
      <c r="AO141" s="237">
        <f t="shared" si="58"/>
        <v>0</v>
      </c>
      <c r="AP141" s="237">
        <f t="shared" si="58"/>
        <v>0</v>
      </c>
      <c r="AQ141" s="237">
        <f t="shared" si="58"/>
        <v>0</v>
      </c>
      <c r="AR141" s="237">
        <f t="shared" si="58"/>
        <v>0</v>
      </c>
      <c r="AS141" s="237">
        <f t="shared" si="58"/>
        <v>0</v>
      </c>
      <c r="AT141" s="237">
        <f t="shared" si="58"/>
        <v>0</v>
      </c>
      <c r="AU141" s="237">
        <f t="shared" si="58"/>
        <v>0</v>
      </c>
      <c r="AV141" s="237">
        <f t="shared" si="58"/>
        <v>0</v>
      </c>
      <c r="AW141" s="237">
        <f t="shared" si="58"/>
        <v>0</v>
      </c>
      <c r="AX141" s="237">
        <f t="shared" si="58"/>
        <v>0</v>
      </c>
      <c r="AY141" s="237">
        <f t="shared" si="58"/>
        <v>0</v>
      </c>
      <c r="AZ141" s="237">
        <f t="shared" si="58"/>
        <v>0</v>
      </c>
      <c r="BA141" s="237">
        <f t="shared" si="58"/>
        <v>0</v>
      </c>
      <c r="BB141" s="237">
        <f t="shared" si="58"/>
        <v>0</v>
      </c>
      <c r="BC141" s="237">
        <f t="shared" si="58"/>
        <v>0</v>
      </c>
      <c r="BD141" s="237">
        <f t="shared" si="58"/>
        <v>0</v>
      </c>
      <c r="BE141" s="237">
        <f t="shared" si="58"/>
        <v>0</v>
      </c>
      <c r="BF141" s="237">
        <f t="shared" si="58"/>
        <v>0</v>
      </c>
      <c r="BG141" s="237">
        <f t="shared" si="58"/>
        <v>0</v>
      </c>
      <c r="BH141" s="120"/>
    </row>
    <row r="142" spans="3:60" outlineLevel="1">
      <c r="C142" s="63" t="str">
        <v>Wharf access - Cargo</v>
      </c>
      <c r="D142" s="216" t="str">
        <v>$ per tonne</v>
      </c>
      <c r="F142" s="180">
        <v>41</v>
      </c>
      <c r="G142" s="235">
        <f>IF(F142="","",VLOOKUP(F142,Data!$E$53:$L$105,8,FALSE))</f>
        <v>2</v>
      </c>
      <c r="H142"/>
      <c r="I142"/>
      <c r="J142" s="237">
        <f t="shared" si="43"/>
        <v>0.93</v>
      </c>
      <c r="K142" s="237">
        <f t="shared" si="56"/>
        <v>0.95</v>
      </c>
      <c r="L142" s="237">
        <f t="shared" si="56"/>
        <v>0.97</v>
      </c>
      <c r="M142" s="237">
        <f t="shared" si="56"/>
        <v>0.98</v>
      </c>
      <c r="N142" s="237">
        <f t="shared" si="56"/>
        <v>1</v>
      </c>
      <c r="O142" s="237">
        <f t="shared" si="56"/>
        <v>1.01</v>
      </c>
      <c r="P142" s="237">
        <f t="shared" si="56"/>
        <v>1.06</v>
      </c>
      <c r="Q142" s="237">
        <f t="shared" si="56"/>
        <v>1.1399999999999999</v>
      </c>
      <c r="R142" s="237">
        <f t="shared" ca="1" si="56"/>
        <v>1.18</v>
      </c>
      <c r="S142" s="237">
        <f t="shared" ref="S142:BG142" si="59">IF($G142="",0,ROUND(S81,$G142))</f>
        <v>0</v>
      </c>
      <c r="T142" s="237">
        <f t="shared" si="59"/>
        <v>0</v>
      </c>
      <c r="U142" s="237">
        <f t="shared" si="59"/>
        <v>0</v>
      </c>
      <c r="V142" s="237">
        <f t="shared" si="59"/>
        <v>0</v>
      </c>
      <c r="W142" s="237">
        <f t="shared" si="59"/>
        <v>0</v>
      </c>
      <c r="X142" s="237">
        <f t="shared" si="59"/>
        <v>0</v>
      </c>
      <c r="Y142" s="237">
        <f t="shared" si="59"/>
        <v>0</v>
      </c>
      <c r="Z142" s="237">
        <f t="shared" si="59"/>
        <v>0</v>
      </c>
      <c r="AA142" s="237">
        <f t="shared" si="59"/>
        <v>0</v>
      </c>
      <c r="AB142" s="237">
        <f t="shared" si="59"/>
        <v>0</v>
      </c>
      <c r="AC142" s="237">
        <f t="shared" si="59"/>
        <v>0</v>
      </c>
      <c r="AD142" s="237">
        <f t="shared" si="59"/>
        <v>0</v>
      </c>
      <c r="AE142" s="237">
        <f t="shared" si="59"/>
        <v>0</v>
      </c>
      <c r="AF142" s="237">
        <f t="shared" si="59"/>
        <v>0</v>
      </c>
      <c r="AG142" s="237">
        <f t="shared" si="59"/>
        <v>0</v>
      </c>
      <c r="AH142" s="237">
        <f t="shared" si="59"/>
        <v>0</v>
      </c>
      <c r="AI142" s="237">
        <f t="shared" si="59"/>
        <v>0</v>
      </c>
      <c r="AJ142" s="237">
        <f t="shared" si="59"/>
        <v>0</v>
      </c>
      <c r="AK142" s="237">
        <f t="shared" si="59"/>
        <v>0</v>
      </c>
      <c r="AL142" s="237">
        <f t="shared" si="59"/>
        <v>0</v>
      </c>
      <c r="AM142" s="237">
        <f t="shared" si="59"/>
        <v>0</v>
      </c>
      <c r="AN142" s="237">
        <f t="shared" si="59"/>
        <v>0</v>
      </c>
      <c r="AO142" s="237">
        <f t="shared" si="59"/>
        <v>0</v>
      </c>
      <c r="AP142" s="237">
        <f t="shared" si="59"/>
        <v>0</v>
      </c>
      <c r="AQ142" s="237">
        <f t="shared" si="59"/>
        <v>0</v>
      </c>
      <c r="AR142" s="237">
        <f t="shared" si="59"/>
        <v>0</v>
      </c>
      <c r="AS142" s="237">
        <f t="shared" si="59"/>
        <v>0</v>
      </c>
      <c r="AT142" s="237">
        <f t="shared" si="59"/>
        <v>0</v>
      </c>
      <c r="AU142" s="237">
        <f t="shared" si="59"/>
        <v>0</v>
      </c>
      <c r="AV142" s="237">
        <f t="shared" si="59"/>
        <v>0</v>
      </c>
      <c r="AW142" s="237">
        <f t="shared" si="59"/>
        <v>0</v>
      </c>
      <c r="AX142" s="237">
        <f t="shared" si="59"/>
        <v>0</v>
      </c>
      <c r="AY142" s="237">
        <f t="shared" si="59"/>
        <v>0</v>
      </c>
      <c r="AZ142" s="237">
        <f t="shared" si="59"/>
        <v>0</v>
      </c>
      <c r="BA142" s="237">
        <f t="shared" si="59"/>
        <v>0</v>
      </c>
      <c r="BB142" s="237">
        <f t="shared" si="59"/>
        <v>0</v>
      </c>
      <c r="BC142" s="237">
        <f t="shared" si="59"/>
        <v>0</v>
      </c>
      <c r="BD142" s="237">
        <f t="shared" si="59"/>
        <v>0</v>
      </c>
      <c r="BE142" s="237">
        <f t="shared" si="59"/>
        <v>0</v>
      </c>
      <c r="BF142" s="237">
        <f t="shared" si="59"/>
        <v>0</v>
      </c>
      <c r="BG142" s="237">
        <f t="shared" si="59"/>
        <v>0</v>
      </c>
      <c r="BH142" s="120"/>
    </row>
    <row r="143" spans="3:60" outlineLevel="1">
      <c r="C143" s="63" t="str">
        <v>Area hire - Standard rate - 6 Yarraville</v>
      </c>
      <c r="D143" s="216" t="str">
        <v>$ per hour</v>
      </c>
      <c r="F143" s="180">
        <v>42</v>
      </c>
      <c r="G143" s="235">
        <f>IF(F143="","",VLOOKUP(F143,Data!$E$53:$L$105,8,FALSE))</f>
        <v>2</v>
      </c>
      <c r="H143"/>
      <c r="I143"/>
      <c r="J143" s="237">
        <f t="shared" si="43"/>
        <v>69.400000000000006</v>
      </c>
      <c r="K143" s="237">
        <f t="shared" si="56"/>
        <v>70.88</v>
      </c>
      <c r="L143" s="237">
        <f t="shared" si="56"/>
        <v>72.22</v>
      </c>
      <c r="M143" s="237">
        <f t="shared" si="56"/>
        <v>73.180000000000007</v>
      </c>
      <c r="N143" s="237">
        <f t="shared" si="56"/>
        <v>74.790000000000006</v>
      </c>
      <c r="O143" s="237">
        <f t="shared" si="56"/>
        <v>75.62</v>
      </c>
      <c r="P143" s="237">
        <f t="shared" si="56"/>
        <v>79.47</v>
      </c>
      <c r="Q143" s="237">
        <f t="shared" si="56"/>
        <v>85.05</v>
      </c>
      <c r="R143" s="237">
        <f t="shared" ca="1" si="56"/>
        <v>88.13</v>
      </c>
      <c r="S143" s="237">
        <f t="shared" ref="S143:BG143" si="60">IF($G143="",0,ROUND(S82,$G143))</f>
        <v>0</v>
      </c>
      <c r="T143" s="237">
        <f t="shared" si="60"/>
        <v>0</v>
      </c>
      <c r="U143" s="237">
        <f t="shared" si="60"/>
        <v>0</v>
      </c>
      <c r="V143" s="237">
        <f t="shared" si="60"/>
        <v>0</v>
      </c>
      <c r="W143" s="237">
        <f t="shared" si="60"/>
        <v>0</v>
      </c>
      <c r="X143" s="237">
        <f t="shared" si="60"/>
        <v>0</v>
      </c>
      <c r="Y143" s="237">
        <f t="shared" si="60"/>
        <v>0</v>
      </c>
      <c r="Z143" s="237">
        <f t="shared" si="60"/>
        <v>0</v>
      </c>
      <c r="AA143" s="237">
        <f t="shared" si="60"/>
        <v>0</v>
      </c>
      <c r="AB143" s="237">
        <f t="shared" si="60"/>
        <v>0</v>
      </c>
      <c r="AC143" s="237">
        <f t="shared" si="60"/>
        <v>0</v>
      </c>
      <c r="AD143" s="237">
        <f t="shared" si="60"/>
        <v>0</v>
      </c>
      <c r="AE143" s="237">
        <f t="shared" si="60"/>
        <v>0</v>
      </c>
      <c r="AF143" s="237">
        <f t="shared" si="60"/>
        <v>0</v>
      </c>
      <c r="AG143" s="237">
        <f t="shared" si="60"/>
        <v>0</v>
      </c>
      <c r="AH143" s="237">
        <f t="shared" si="60"/>
        <v>0</v>
      </c>
      <c r="AI143" s="237">
        <f t="shared" si="60"/>
        <v>0</v>
      </c>
      <c r="AJ143" s="237">
        <f t="shared" si="60"/>
        <v>0</v>
      </c>
      <c r="AK143" s="237">
        <f t="shared" si="60"/>
        <v>0</v>
      </c>
      <c r="AL143" s="237">
        <f t="shared" si="60"/>
        <v>0</v>
      </c>
      <c r="AM143" s="237">
        <f t="shared" si="60"/>
        <v>0</v>
      </c>
      <c r="AN143" s="237">
        <f t="shared" si="60"/>
        <v>0</v>
      </c>
      <c r="AO143" s="237">
        <f t="shared" si="60"/>
        <v>0</v>
      </c>
      <c r="AP143" s="237">
        <f t="shared" si="60"/>
        <v>0</v>
      </c>
      <c r="AQ143" s="237">
        <f t="shared" si="60"/>
        <v>0</v>
      </c>
      <c r="AR143" s="237">
        <f t="shared" si="60"/>
        <v>0</v>
      </c>
      <c r="AS143" s="237">
        <f t="shared" si="60"/>
        <v>0</v>
      </c>
      <c r="AT143" s="237">
        <f t="shared" si="60"/>
        <v>0</v>
      </c>
      <c r="AU143" s="237">
        <f t="shared" si="60"/>
        <v>0</v>
      </c>
      <c r="AV143" s="237">
        <f t="shared" si="60"/>
        <v>0</v>
      </c>
      <c r="AW143" s="237">
        <f t="shared" si="60"/>
        <v>0</v>
      </c>
      <c r="AX143" s="237">
        <f t="shared" si="60"/>
        <v>0</v>
      </c>
      <c r="AY143" s="237">
        <f t="shared" si="60"/>
        <v>0</v>
      </c>
      <c r="AZ143" s="237">
        <f t="shared" si="60"/>
        <v>0</v>
      </c>
      <c r="BA143" s="237">
        <f t="shared" si="60"/>
        <v>0</v>
      </c>
      <c r="BB143" s="237">
        <f t="shared" si="60"/>
        <v>0</v>
      </c>
      <c r="BC143" s="237">
        <f t="shared" si="60"/>
        <v>0</v>
      </c>
      <c r="BD143" s="237">
        <f t="shared" si="60"/>
        <v>0</v>
      </c>
      <c r="BE143" s="237">
        <f t="shared" si="60"/>
        <v>0</v>
      </c>
      <c r="BF143" s="237">
        <f t="shared" si="60"/>
        <v>0</v>
      </c>
      <c r="BG143" s="237">
        <f t="shared" si="60"/>
        <v>0</v>
      </c>
      <c r="BH143" s="120"/>
    </row>
    <row r="144" spans="3:60" outlineLevel="1">
      <c r="C144" s="63" t="str">
        <v>Area hire - Standard rate - F Appleton Dock</v>
      </c>
      <c r="D144" s="216" t="str">
        <v>$ per hour</v>
      </c>
      <c r="F144" s="180">
        <v>43</v>
      </c>
      <c r="G144" s="235">
        <f>IF(F144="","",VLOOKUP(F144,Data!$E$53:$L$105,8,FALSE))</f>
        <v>2</v>
      </c>
      <c r="H144"/>
      <c r="I144"/>
      <c r="J144" s="237">
        <f t="shared" si="43"/>
        <v>45.1</v>
      </c>
      <c r="K144" s="237">
        <f t="shared" si="56"/>
        <v>46.06</v>
      </c>
      <c r="L144" s="237">
        <f t="shared" si="56"/>
        <v>46.93</v>
      </c>
      <c r="M144" s="237">
        <f t="shared" si="56"/>
        <v>47.56</v>
      </c>
      <c r="N144" s="237">
        <f t="shared" si="56"/>
        <v>48.6</v>
      </c>
      <c r="O144" s="237">
        <f t="shared" si="56"/>
        <v>49.14</v>
      </c>
      <c r="P144" s="237">
        <f t="shared" si="56"/>
        <v>51.64</v>
      </c>
      <c r="Q144" s="237">
        <f t="shared" si="56"/>
        <v>55.27</v>
      </c>
      <c r="R144" s="237">
        <f t="shared" ca="1" si="56"/>
        <v>57.27</v>
      </c>
      <c r="S144" s="237">
        <f t="shared" ref="S144:BG144" si="61">IF($G144="",0,ROUND(S83,$G144))</f>
        <v>0</v>
      </c>
      <c r="T144" s="237">
        <f t="shared" si="61"/>
        <v>0</v>
      </c>
      <c r="U144" s="237">
        <f t="shared" si="61"/>
        <v>0</v>
      </c>
      <c r="V144" s="237">
        <f t="shared" si="61"/>
        <v>0</v>
      </c>
      <c r="W144" s="237">
        <f t="shared" si="61"/>
        <v>0</v>
      </c>
      <c r="X144" s="237">
        <f t="shared" si="61"/>
        <v>0</v>
      </c>
      <c r="Y144" s="237">
        <f t="shared" si="61"/>
        <v>0</v>
      </c>
      <c r="Z144" s="237">
        <f t="shared" si="61"/>
        <v>0</v>
      </c>
      <c r="AA144" s="237">
        <f t="shared" si="61"/>
        <v>0</v>
      </c>
      <c r="AB144" s="237">
        <f t="shared" si="61"/>
        <v>0</v>
      </c>
      <c r="AC144" s="237">
        <f t="shared" si="61"/>
        <v>0</v>
      </c>
      <c r="AD144" s="237">
        <f t="shared" si="61"/>
        <v>0</v>
      </c>
      <c r="AE144" s="237">
        <f t="shared" si="61"/>
        <v>0</v>
      </c>
      <c r="AF144" s="237">
        <f t="shared" si="61"/>
        <v>0</v>
      </c>
      <c r="AG144" s="237">
        <f t="shared" si="61"/>
        <v>0</v>
      </c>
      <c r="AH144" s="237">
        <f t="shared" si="61"/>
        <v>0</v>
      </c>
      <c r="AI144" s="237">
        <f t="shared" si="61"/>
        <v>0</v>
      </c>
      <c r="AJ144" s="237">
        <f t="shared" si="61"/>
        <v>0</v>
      </c>
      <c r="AK144" s="237">
        <f t="shared" si="61"/>
        <v>0</v>
      </c>
      <c r="AL144" s="237">
        <f t="shared" si="61"/>
        <v>0</v>
      </c>
      <c r="AM144" s="237">
        <f t="shared" si="61"/>
        <v>0</v>
      </c>
      <c r="AN144" s="237">
        <f t="shared" si="61"/>
        <v>0</v>
      </c>
      <c r="AO144" s="237">
        <f t="shared" si="61"/>
        <v>0</v>
      </c>
      <c r="AP144" s="237">
        <f t="shared" si="61"/>
        <v>0</v>
      </c>
      <c r="AQ144" s="237">
        <f t="shared" si="61"/>
        <v>0</v>
      </c>
      <c r="AR144" s="237">
        <f t="shared" si="61"/>
        <v>0</v>
      </c>
      <c r="AS144" s="237">
        <f t="shared" si="61"/>
        <v>0</v>
      </c>
      <c r="AT144" s="237">
        <f t="shared" si="61"/>
        <v>0</v>
      </c>
      <c r="AU144" s="237">
        <f t="shared" si="61"/>
        <v>0</v>
      </c>
      <c r="AV144" s="237">
        <f t="shared" si="61"/>
        <v>0</v>
      </c>
      <c r="AW144" s="237">
        <f t="shared" si="61"/>
        <v>0</v>
      </c>
      <c r="AX144" s="237">
        <f t="shared" si="61"/>
        <v>0</v>
      </c>
      <c r="AY144" s="237">
        <f t="shared" si="61"/>
        <v>0</v>
      </c>
      <c r="AZ144" s="237">
        <f t="shared" si="61"/>
        <v>0</v>
      </c>
      <c r="BA144" s="237">
        <f t="shared" si="61"/>
        <v>0</v>
      </c>
      <c r="BB144" s="237">
        <f t="shared" si="61"/>
        <v>0</v>
      </c>
      <c r="BC144" s="237">
        <f t="shared" si="61"/>
        <v>0</v>
      </c>
      <c r="BD144" s="237">
        <f t="shared" si="61"/>
        <v>0</v>
      </c>
      <c r="BE144" s="237">
        <f t="shared" si="61"/>
        <v>0</v>
      </c>
      <c r="BF144" s="237">
        <f t="shared" si="61"/>
        <v>0</v>
      </c>
      <c r="BG144" s="237">
        <f t="shared" si="61"/>
        <v>0</v>
      </c>
      <c r="BH144" s="120"/>
    </row>
    <row r="145" spans="1:60" outlineLevel="1">
      <c r="C145" s="62">
        <v>0</v>
      </c>
      <c r="D145" s="218">
        <v>0</v>
      </c>
      <c r="F145" s="180" t="str">
        <v/>
      </c>
      <c r="G145" s="235" t="str">
        <f>IF(F145="","",VLOOKUP(F145,Data!$E$53:$L$105,8,FALSE))</f>
        <v/>
      </c>
      <c r="H145"/>
      <c r="I145"/>
      <c r="J145" s="237">
        <f t="shared" si="43"/>
        <v>0</v>
      </c>
      <c r="K145" s="237">
        <f t="shared" si="56"/>
        <v>0</v>
      </c>
      <c r="L145" s="237">
        <f t="shared" si="56"/>
        <v>0</v>
      </c>
      <c r="M145" s="237">
        <f t="shared" si="56"/>
        <v>0</v>
      </c>
      <c r="N145" s="237">
        <f t="shared" si="56"/>
        <v>0</v>
      </c>
      <c r="O145" s="237">
        <f t="shared" si="56"/>
        <v>0</v>
      </c>
      <c r="P145" s="237">
        <f t="shared" si="56"/>
        <v>0</v>
      </c>
      <c r="Q145" s="237">
        <f t="shared" si="56"/>
        <v>0</v>
      </c>
      <c r="R145" s="237">
        <f t="shared" ref="K145:R150" si="62">IF($G145="",0,ROUND(R84,$G145))</f>
        <v>0</v>
      </c>
      <c r="S145" s="237">
        <f t="shared" ref="S145:BG145" si="63">IF($G145="",0,ROUND(S84,$G145))</f>
        <v>0</v>
      </c>
      <c r="T145" s="237">
        <f t="shared" si="63"/>
        <v>0</v>
      </c>
      <c r="U145" s="237">
        <f t="shared" si="63"/>
        <v>0</v>
      </c>
      <c r="V145" s="237">
        <f t="shared" si="63"/>
        <v>0</v>
      </c>
      <c r="W145" s="237">
        <f t="shared" si="63"/>
        <v>0</v>
      </c>
      <c r="X145" s="237">
        <f t="shared" si="63"/>
        <v>0</v>
      </c>
      <c r="Y145" s="237">
        <f t="shared" si="63"/>
        <v>0</v>
      </c>
      <c r="Z145" s="237">
        <f t="shared" si="63"/>
        <v>0</v>
      </c>
      <c r="AA145" s="237">
        <f t="shared" si="63"/>
        <v>0</v>
      </c>
      <c r="AB145" s="237">
        <f t="shared" si="63"/>
        <v>0</v>
      </c>
      <c r="AC145" s="237">
        <f t="shared" si="63"/>
        <v>0</v>
      </c>
      <c r="AD145" s="237">
        <f t="shared" si="63"/>
        <v>0</v>
      </c>
      <c r="AE145" s="237">
        <f t="shared" si="63"/>
        <v>0</v>
      </c>
      <c r="AF145" s="237">
        <f t="shared" si="63"/>
        <v>0</v>
      </c>
      <c r="AG145" s="237">
        <f t="shared" si="63"/>
        <v>0</v>
      </c>
      <c r="AH145" s="237">
        <f t="shared" si="63"/>
        <v>0</v>
      </c>
      <c r="AI145" s="237">
        <f t="shared" si="63"/>
        <v>0</v>
      </c>
      <c r="AJ145" s="237">
        <f t="shared" si="63"/>
        <v>0</v>
      </c>
      <c r="AK145" s="237">
        <f t="shared" si="63"/>
        <v>0</v>
      </c>
      <c r="AL145" s="237">
        <f t="shared" si="63"/>
        <v>0</v>
      </c>
      <c r="AM145" s="237">
        <f t="shared" si="63"/>
        <v>0</v>
      </c>
      <c r="AN145" s="237">
        <f t="shared" si="63"/>
        <v>0</v>
      </c>
      <c r="AO145" s="237">
        <f t="shared" si="63"/>
        <v>0</v>
      </c>
      <c r="AP145" s="237">
        <f t="shared" si="63"/>
        <v>0</v>
      </c>
      <c r="AQ145" s="237">
        <f t="shared" si="63"/>
        <v>0</v>
      </c>
      <c r="AR145" s="237">
        <f t="shared" si="63"/>
        <v>0</v>
      </c>
      <c r="AS145" s="237">
        <f t="shared" si="63"/>
        <v>0</v>
      </c>
      <c r="AT145" s="237">
        <f t="shared" si="63"/>
        <v>0</v>
      </c>
      <c r="AU145" s="237">
        <f t="shared" si="63"/>
        <v>0</v>
      </c>
      <c r="AV145" s="237">
        <f t="shared" si="63"/>
        <v>0</v>
      </c>
      <c r="AW145" s="237">
        <f t="shared" si="63"/>
        <v>0</v>
      </c>
      <c r="AX145" s="237">
        <f t="shared" si="63"/>
        <v>0</v>
      </c>
      <c r="AY145" s="237">
        <f t="shared" si="63"/>
        <v>0</v>
      </c>
      <c r="AZ145" s="237">
        <f t="shared" si="63"/>
        <v>0</v>
      </c>
      <c r="BA145" s="237">
        <f t="shared" si="63"/>
        <v>0</v>
      </c>
      <c r="BB145" s="237">
        <f t="shared" si="63"/>
        <v>0</v>
      </c>
      <c r="BC145" s="237">
        <f t="shared" si="63"/>
        <v>0</v>
      </c>
      <c r="BD145" s="237">
        <f t="shared" si="63"/>
        <v>0</v>
      </c>
      <c r="BE145" s="237">
        <f t="shared" si="63"/>
        <v>0</v>
      </c>
      <c r="BF145" s="237">
        <f t="shared" si="63"/>
        <v>0</v>
      </c>
      <c r="BG145" s="237">
        <f t="shared" si="63"/>
        <v>0</v>
      </c>
      <c r="BH145" s="120"/>
    </row>
    <row r="146" spans="1:60" outlineLevel="1">
      <c r="C146" s="62" t="str">
        <v>Other fees</v>
      </c>
      <c r="D146" s="216">
        <v>0</v>
      </c>
      <c r="F146" s="180" t="str">
        <v/>
      </c>
      <c r="G146" s="235" t="str">
        <f>IF(F146="","",VLOOKUP(F146,Data!$E$53:$L$105,8,FALSE))</f>
        <v/>
      </c>
      <c r="H146"/>
      <c r="I146"/>
      <c r="J146" s="237">
        <f t="shared" si="43"/>
        <v>0</v>
      </c>
      <c r="K146" s="237">
        <f t="shared" si="62"/>
        <v>0</v>
      </c>
      <c r="L146" s="237">
        <f t="shared" si="62"/>
        <v>0</v>
      </c>
      <c r="M146" s="237">
        <f t="shared" si="62"/>
        <v>0</v>
      </c>
      <c r="N146" s="237">
        <f t="shared" si="62"/>
        <v>0</v>
      </c>
      <c r="O146" s="237">
        <f t="shared" si="62"/>
        <v>0</v>
      </c>
      <c r="P146" s="237">
        <f t="shared" si="62"/>
        <v>0</v>
      </c>
      <c r="Q146" s="237">
        <f t="shared" si="62"/>
        <v>0</v>
      </c>
      <c r="R146" s="237">
        <f t="shared" si="62"/>
        <v>0</v>
      </c>
      <c r="S146" s="237">
        <f t="shared" ref="S146:BG146" si="64">IF($G146="",0,ROUND(S85,$G146))</f>
        <v>0</v>
      </c>
      <c r="T146" s="237">
        <f t="shared" si="64"/>
        <v>0</v>
      </c>
      <c r="U146" s="237">
        <f t="shared" si="64"/>
        <v>0</v>
      </c>
      <c r="V146" s="237">
        <f t="shared" si="64"/>
        <v>0</v>
      </c>
      <c r="W146" s="237">
        <f t="shared" si="64"/>
        <v>0</v>
      </c>
      <c r="X146" s="237">
        <f t="shared" si="64"/>
        <v>0</v>
      </c>
      <c r="Y146" s="237">
        <f t="shared" si="64"/>
        <v>0</v>
      </c>
      <c r="Z146" s="237">
        <f t="shared" si="64"/>
        <v>0</v>
      </c>
      <c r="AA146" s="237">
        <f t="shared" si="64"/>
        <v>0</v>
      </c>
      <c r="AB146" s="237">
        <f t="shared" si="64"/>
        <v>0</v>
      </c>
      <c r="AC146" s="237">
        <f t="shared" si="64"/>
        <v>0</v>
      </c>
      <c r="AD146" s="237">
        <f t="shared" si="64"/>
        <v>0</v>
      </c>
      <c r="AE146" s="237">
        <f t="shared" si="64"/>
        <v>0</v>
      </c>
      <c r="AF146" s="237">
        <f t="shared" si="64"/>
        <v>0</v>
      </c>
      <c r="AG146" s="237">
        <f t="shared" si="64"/>
        <v>0</v>
      </c>
      <c r="AH146" s="237">
        <f t="shared" si="64"/>
        <v>0</v>
      </c>
      <c r="AI146" s="237">
        <f t="shared" si="64"/>
        <v>0</v>
      </c>
      <c r="AJ146" s="237">
        <f t="shared" si="64"/>
        <v>0</v>
      </c>
      <c r="AK146" s="237">
        <f t="shared" si="64"/>
        <v>0</v>
      </c>
      <c r="AL146" s="237">
        <f t="shared" si="64"/>
        <v>0</v>
      </c>
      <c r="AM146" s="237">
        <f t="shared" si="64"/>
        <v>0</v>
      </c>
      <c r="AN146" s="237">
        <f t="shared" si="64"/>
        <v>0</v>
      </c>
      <c r="AO146" s="237">
        <f t="shared" si="64"/>
        <v>0</v>
      </c>
      <c r="AP146" s="237">
        <f t="shared" si="64"/>
        <v>0</v>
      </c>
      <c r="AQ146" s="237">
        <f t="shared" si="64"/>
        <v>0</v>
      </c>
      <c r="AR146" s="237">
        <f t="shared" si="64"/>
        <v>0</v>
      </c>
      <c r="AS146" s="237">
        <f t="shared" si="64"/>
        <v>0</v>
      </c>
      <c r="AT146" s="237">
        <f t="shared" si="64"/>
        <v>0</v>
      </c>
      <c r="AU146" s="237">
        <f t="shared" si="64"/>
        <v>0</v>
      </c>
      <c r="AV146" s="237">
        <f t="shared" si="64"/>
        <v>0</v>
      </c>
      <c r="AW146" s="237">
        <f t="shared" si="64"/>
        <v>0</v>
      </c>
      <c r="AX146" s="237">
        <f t="shared" si="64"/>
        <v>0</v>
      </c>
      <c r="AY146" s="237">
        <f t="shared" si="64"/>
        <v>0</v>
      </c>
      <c r="AZ146" s="237">
        <f t="shared" si="64"/>
        <v>0</v>
      </c>
      <c r="BA146" s="237">
        <f t="shared" si="64"/>
        <v>0</v>
      </c>
      <c r="BB146" s="237">
        <f t="shared" si="64"/>
        <v>0</v>
      </c>
      <c r="BC146" s="237">
        <f t="shared" si="64"/>
        <v>0</v>
      </c>
      <c r="BD146" s="237">
        <f t="shared" si="64"/>
        <v>0</v>
      </c>
      <c r="BE146" s="237">
        <f t="shared" si="64"/>
        <v>0</v>
      </c>
      <c r="BF146" s="237">
        <f t="shared" si="64"/>
        <v>0</v>
      </c>
      <c r="BG146" s="237">
        <f t="shared" si="64"/>
        <v>0</v>
      </c>
      <c r="BH146" s="120"/>
    </row>
    <row r="147" spans="1:60" outlineLevel="1">
      <c r="C147" s="63" t="str">
        <v>Tanker inspection</v>
      </c>
      <c r="D147" s="216" t="str">
        <v>$ per inspection</v>
      </c>
      <c r="F147" s="180">
        <v>44</v>
      </c>
      <c r="G147" s="235">
        <f>IF(F147="","",VLOOKUP(F147,Data!$E$53:$L$105,8,FALSE))</f>
        <v>2</v>
      </c>
      <c r="H147"/>
      <c r="I147"/>
      <c r="J147" s="237">
        <f t="shared" si="43"/>
        <v>700.13</v>
      </c>
      <c r="K147" s="237">
        <f t="shared" si="62"/>
        <v>715.01</v>
      </c>
      <c r="L147" s="237">
        <f t="shared" si="62"/>
        <v>728.6</v>
      </c>
      <c r="M147" s="237">
        <f t="shared" si="62"/>
        <v>738.31</v>
      </c>
      <c r="N147" s="237">
        <f t="shared" si="62"/>
        <v>754.48</v>
      </c>
      <c r="O147" s="237">
        <f t="shared" si="62"/>
        <v>762.9</v>
      </c>
      <c r="P147" s="237">
        <f t="shared" si="62"/>
        <v>801.72</v>
      </c>
      <c r="Q147" s="237">
        <f t="shared" si="62"/>
        <v>858.02</v>
      </c>
      <c r="R147" s="237">
        <f t="shared" ca="1" si="62"/>
        <v>889.07</v>
      </c>
      <c r="S147" s="237">
        <f t="shared" ref="S147:BG147" si="65">IF($G147="",0,ROUND(S86,$G147))</f>
        <v>0</v>
      </c>
      <c r="T147" s="237">
        <f t="shared" si="65"/>
        <v>0</v>
      </c>
      <c r="U147" s="237">
        <f t="shared" si="65"/>
        <v>0</v>
      </c>
      <c r="V147" s="237">
        <f t="shared" si="65"/>
        <v>0</v>
      </c>
      <c r="W147" s="237">
        <f t="shared" si="65"/>
        <v>0</v>
      </c>
      <c r="X147" s="237">
        <f t="shared" si="65"/>
        <v>0</v>
      </c>
      <c r="Y147" s="237">
        <f t="shared" si="65"/>
        <v>0</v>
      </c>
      <c r="Z147" s="237">
        <f t="shared" si="65"/>
        <v>0</v>
      </c>
      <c r="AA147" s="237">
        <f t="shared" si="65"/>
        <v>0</v>
      </c>
      <c r="AB147" s="237">
        <f t="shared" si="65"/>
        <v>0</v>
      </c>
      <c r="AC147" s="237">
        <f t="shared" si="65"/>
        <v>0</v>
      </c>
      <c r="AD147" s="237">
        <f t="shared" si="65"/>
        <v>0</v>
      </c>
      <c r="AE147" s="237">
        <f t="shared" si="65"/>
        <v>0</v>
      </c>
      <c r="AF147" s="237">
        <f t="shared" si="65"/>
        <v>0</v>
      </c>
      <c r="AG147" s="237">
        <f t="shared" si="65"/>
        <v>0</v>
      </c>
      <c r="AH147" s="237">
        <f t="shared" si="65"/>
        <v>0</v>
      </c>
      <c r="AI147" s="237">
        <f t="shared" si="65"/>
        <v>0</v>
      </c>
      <c r="AJ147" s="237">
        <f t="shared" si="65"/>
        <v>0</v>
      </c>
      <c r="AK147" s="237">
        <f t="shared" si="65"/>
        <v>0</v>
      </c>
      <c r="AL147" s="237">
        <f t="shared" si="65"/>
        <v>0</v>
      </c>
      <c r="AM147" s="237">
        <f t="shared" si="65"/>
        <v>0</v>
      </c>
      <c r="AN147" s="237">
        <f t="shared" si="65"/>
        <v>0</v>
      </c>
      <c r="AO147" s="237">
        <f t="shared" si="65"/>
        <v>0</v>
      </c>
      <c r="AP147" s="237">
        <f t="shared" si="65"/>
        <v>0</v>
      </c>
      <c r="AQ147" s="237">
        <f t="shared" si="65"/>
        <v>0</v>
      </c>
      <c r="AR147" s="237">
        <f t="shared" si="65"/>
        <v>0</v>
      </c>
      <c r="AS147" s="237">
        <f t="shared" si="65"/>
        <v>0</v>
      </c>
      <c r="AT147" s="237">
        <f t="shared" si="65"/>
        <v>0</v>
      </c>
      <c r="AU147" s="237">
        <f t="shared" si="65"/>
        <v>0</v>
      </c>
      <c r="AV147" s="237">
        <f t="shared" si="65"/>
        <v>0</v>
      </c>
      <c r="AW147" s="237">
        <f t="shared" si="65"/>
        <v>0</v>
      </c>
      <c r="AX147" s="237">
        <f t="shared" si="65"/>
        <v>0</v>
      </c>
      <c r="AY147" s="237">
        <f t="shared" si="65"/>
        <v>0</v>
      </c>
      <c r="AZ147" s="237">
        <f t="shared" si="65"/>
        <v>0</v>
      </c>
      <c r="BA147" s="237">
        <f t="shared" si="65"/>
        <v>0</v>
      </c>
      <c r="BB147" s="237">
        <f t="shared" si="65"/>
        <v>0</v>
      </c>
      <c r="BC147" s="237">
        <f t="shared" si="65"/>
        <v>0</v>
      </c>
      <c r="BD147" s="237">
        <f t="shared" si="65"/>
        <v>0</v>
      </c>
      <c r="BE147" s="237">
        <f t="shared" si="65"/>
        <v>0</v>
      </c>
      <c r="BF147" s="237">
        <f t="shared" si="65"/>
        <v>0</v>
      </c>
      <c r="BG147" s="237">
        <f t="shared" si="65"/>
        <v>0</v>
      </c>
      <c r="BH147" s="120"/>
    </row>
    <row r="148" spans="1:60" outlineLevel="1">
      <c r="C148" s="63" t="str">
        <v>Other gangway hire</v>
      </c>
      <c r="D148" s="216" t="str">
        <v>$ per day or part thereof (minimum charge 24 hours)</v>
      </c>
      <c r="F148" s="180">
        <v>45</v>
      </c>
      <c r="G148" s="235">
        <f>IF(F148="","",VLOOKUP(F148,Data!$E$53:$L$105,8,FALSE))</f>
        <v>2</v>
      </c>
      <c r="H148"/>
      <c r="I148"/>
      <c r="J148" s="237">
        <f t="shared" si="43"/>
        <v>211.2</v>
      </c>
      <c r="K148" s="237">
        <f t="shared" si="62"/>
        <v>215.69</v>
      </c>
      <c r="L148" s="237">
        <f t="shared" si="62"/>
        <v>219.79</v>
      </c>
      <c r="M148" s="237">
        <f t="shared" si="62"/>
        <v>222.72</v>
      </c>
      <c r="N148" s="237">
        <f t="shared" si="62"/>
        <v>227.6</v>
      </c>
      <c r="O148" s="237">
        <f t="shared" si="62"/>
        <v>230.13</v>
      </c>
      <c r="P148" s="237">
        <f t="shared" si="62"/>
        <v>241.85</v>
      </c>
      <c r="Q148" s="237">
        <f t="shared" si="62"/>
        <v>258.83</v>
      </c>
      <c r="R148" s="237">
        <f t="shared" ca="1" si="62"/>
        <v>268.2</v>
      </c>
      <c r="S148" s="237">
        <f t="shared" ref="S148:BG148" si="66">IF($G148="",0,ROUND(S87,$G148))</f>
        <v>0</v>
      </c>
      <c r="T148" s="237">
        <f t="shared" si="66"/>
        <v>0</v>
      </c>
      <c r="U148" s="237">
        <f t="shared" si="66"/>
        <v>0</v>
      </c>
      <c r="V148" s="237">
        <f t="shared" si="66"/>
        <v>0</v>
      </c>
      <c r="W148" s="237">
        <f t="shared" si="66"/>
        <v>0</v>
      </c>
      <c r="X148" s="237">
        <f t="shared" si="66"/>
        <v>0</v>
      </c>
      <c r="Y148" s="237">
        <f t="shared" si="66"/>
        <v>0</v>
      </c>
      <c r="Z148" s="237">
        <f t="shared" si="66"/>
        <v>0</v>
      </c>
      <c r="AA148" s="237">
        <f t="shared" si="66"/>
        <v>0</v>
      </c>
      <c r="AB148" s="237">
        <f t="shared" si="66"/>
        <v>0</v>
      </c>
      <c r="AC148" s="237">
        <f t="shared" si="66"/>
        <v>0</v>
      </c>
      <c r="AD148" s="237">
        <f t="shared" si="66"/>
        <v>0</v>
      </c>
      <c r="AE148" s="237">
        <f t="shared" si="66"/>
        <v>0</v>
      </c>
      <c r="AF148" s="237">
        <f t="shared" si="66"/>
        <v>0</v>
      </c>
      <c r="AG148" s="237">
        <f t="shared" si="66"/>
        <v>0</v>
      </c>
      <c r="AH148" s="237">
        <f t="shared" si="66"/>
        <v>0</v>
      </c>
      <c r="AI148" s="237">
        <f t="shared" si="66"/>
        <v>0</v>
      </c>
      <c r="AJ148" s="237">
        <f t="shared" si="66"/>
        <v>0</v>
      </c>
      <c r="AK148" s="237">
        <f t="shared" si="66"/>
        <v>0</v>
      </c>
      <c r="AL148" s="237">
        <f t="shared" si="66"/>
        <v>0</v>
      </c>
      <c r="AM148" s="237">
        <f t="shared" si="66"/>
        <v>0</v>
      </c>
      <c r="AN148" s="237">
        <f t="shared" si="66"/>
        <v>0</v>
      </c>
      <c r="AO148" s="237">
        <f t="shared" si="66"/>
        <v>0</v>
      </c>
      <c r="AP148" s="237">
        <f t="shared" si="66"/>
        <v>0</v>
      </c>
      <c r="AQ148" s="237">
        <f t="shared" si="66"/>
        <v>0</v>
      </c>
      <c r="AR148" s="237">
        <f t="shared" si="66"/>
        <v>0</v>
      </c>
      <c r="AS148" s="237">
        <f t="shared" si="66"/>
        <v>0</v>
      </c>
      <c r="AT148" s="237">
        <f t="shared" si="66"/>
        <v>0</v>
      </c>
      <c r="AU148" s="237">
        <f t="shared" si="66"/>
        <v>0</v>
      </c>
      <c r="AV148" s="237">
        <f t="shared" si="66"/>
        <v>0</v>
      </c>
      <c r="AW148" s="237">
        <f t="shared" si="66"/>
        <v>0</v>
      </c>
      <c r="AX148" s="237">
        <f t="shared" si="66"/>
        <v>0</v>
      </c>
      <c r="AY148" s="237">
        <f t="shared" si="66"/>
        <v>0</v>
      </c>
      <c r="AZ148" s="237">
        <f t="shared" si="66"/>
        <v>0</v>
      </c>
      <c r="BA148" s="237">
        <f t="shared" si="66"/>
        <v>0</v>
      </c>
      <c r="BB148" s="237">
        <f t="shared" si="66"/>
        <v>0</v>
      </c>
      <c r="BC148" s="237">
        <f t="shared" si="66"/>
        <v>0</v>
      </c>
      <c r="BD148" s="237">
        <f t="shared" si="66"/>
        <v>0</v>
      </c>
      <c r="BE148" s="237">
        <f t="shared" si="66"/>
        <v>0</v>
      </c>
      <c r="BF148" s="237">
        <f t="shared" si="66"/>
        <v>0</v>
      </c>
      <c r="BG148" s="237">
        <f t="shared" si="66"/>
        <v>0</v>
      </c>
      <c r="BH148" s="120"/>
    </row>
    <row r="149" spans="1:60" outlineLevel="1">
      <c r="C149" s="63" t="str">
        <v>Wharf inspection - Pre-vessel arrival inspection</v>
      </c>
      <c r="D149" s="216" t="str">
        <v>$ per inspection</v>
      </c>
      <c r="F149" s="180">
        <v>46</v>
      </c>
      <c r="G149" s="235">
        <f>IF(F149="","",VLOOKUP(F149,Data!$E$53:$L$105,8,FALSE))</f>
        <v>2</v>
      </c>
      <c r="H149"/>
      <c r="I149"/>
      <c r="J149" s="237">
        <f t="shared" si="43"/>
        <v>934.1</v>
      </c>
      <c r="K149" s="237">
        <f t="shared" si="62"/>
        <v>953.96</v>
      </c>
      <c r="L149" s="237">
        <f t="shared" si="62"/>
        <v>972.09</v>
      </c>
      <c r="M149" s="237">
        <f t="shared" si="62"/>
        <v>985.04</v>
      </c>
      <c r="N149" s="237">
        <f t="shared" si="62"/>
        <v>1006.62</v>
      </c>
      <c r="O149" s="237">
        <f t="shared" si="62"/>
        <v>1017.84</v>
      </c>
      <c r="P149" s="237">
        <f t="shared" si="62"/>
        <v>1069.6400000000001</v>
      </c>
      <c r="Q149" s="237">
        <f t="shared" si="62"/>
        <v>1144.75</v>
      </c>
      <c r="R149" s="237">
        <f t="shared" ca="1" si="62"/>
        <v>1186.19</v>
      </c>
      <c r="S149" s="237">
        <f t="shared" ref="S149:BG149" si="67">IF($G149="",0,ROUND(S88,$G149))</f>
        <v>0</v>
      </c>
      <c r="T149" s="237">
        <f t="shared" si="67"/>
        <v>0</v>
      </c>
      <c r="U149" s="237">
        <f t="shared" si="67"/>
        <v>0</v>
      </c>
      <c r="V149" s="237">
        <f t="shared" si="67"/>
        <v>0</v>
      </c>
      <c r="W149" s="237">
        <f t="shared" si="67"/>
        <v>0</v>
      </c>
      <c r="X149" s="237">
        <f t="shared" si="67"/>
        <v>0</v>
      </c>
      <c r="Y149" s="237">
        <f t="shared" si="67"/>
        <v>0</v>
      </c>
      <c r="Z149" s="237">
        <f t="shared" si="67"/>
        <v>0</v>
      </c>
      <c r="AA149" s="237">
        <f t="shared" si="67"/>
        <v>0</v>
      </c>
      <c r="AB149" s="237">
        <f t="shared" si="67"/>
        <v>0</v>
      </c>
      <c r="AC149" s="237">
        <f t="shared" si="67"/>
        <v>0</v>
      </c>
      <c r="AD149" s="237">
        <f t="shared" si="67"/>
        <v>0</v>
      </c>
      <c r="AE149" s="237">
        <f t="shared" si="67"/>
        <v>0</v>
      </c>
      <c r="AF149" s="237">
        <f t="shared" si="67"/>
        <v>0</v>
      </c>
      <c r="AG149" s="237">
        <f t="shared" si="67"/>
        <v>0</v>
      </c>
      <c r="AH149" s="237">
        <f t="shared" si="67"/>
        <v>0</v>
      </c>
      <c r="AI149" s="237">
        <f t="shared" si="67"/>
        <v>0</v>
      </c>
      <c r="AJ149" s="237">
        <f t="shared" si="67"/>
        <v>0</v>
      </c>
      <c r="AK149" s="237">
        <f t="shared" si="67"/>
        <v>0</v>
      </c>
      <c r="AL149" s="237">
        <f t="shared" si="67"/>
        <v>0</v>
      </c>
      <c r="AM149" s="237">
        <f t="shared" si="67"/>
        <v>0</v>
      </c>
      <c r="AN149" s="237">
        <f t="shared" si="67"/>
        <v>0</v>
      </c>
      <c r="AO149" s="237">
        <f t="shared" si="67"/>
        <v>0</v>
      </c>
      <c r="AP149" s="237">
        <f t="shared" si="67"/>
        <v>0</v>
      </c>
      <c r="AQ149" s="237">
        <f t="shared" si="67"/>
        <v>0</v>
      </c>
      <c r="AR149" s="237">
        <f t="shared" si="67"/>
        <v>0</v>
      </c>
      <c r="AS149" s="237">
        <f t="shared" si="67"/>
        <v>0</v>
      </c>
      <c r="AT149" s="237">
        <f t="shared" si="67"/>
        <v>0</v>
      </c>
      <c r="AU149" s="237">
        <f t="shared" si="67"/>
        <v>0</v>
      </c>
      <c r="AV149" s="237">
        <f t="shared" si="67"/>
        <v>0</v>
      </c>
      <c r="AW149" s="237">
        <f t="shared" si="67"/>
        <v>0</v>
      </c>
      <c r="AX149" s="237">
        <f t="shared" si="67"/>
        <v>0</v>
      </c>
      <c r="AY149" s="237">
        <f t="shared" si="67"/>
        <v>0</v>
      </c>
      <c r="AZ149" s="237">
        <f t="shared" si="67"/>
        <v>0</v>
      </c>
      <c r="BA149" s="237">
        <f t="shared" si="67"/>
        <v>0</v>
      </c>
      <c r="BB149" s="237">
        <f t="shared" si="67"/>
        <v>0</v>
      </c>
      <c r="BC149" s="237">
        <f t="shared" si="67"/>
        <v>0</v>
      </c>
      <c r="BD149" s="237">
        <f t="shared" si="67"/>
        <v>0</v>
      </c>
      <c r="BE149" s="237">
        <f t="shared" si="67"/>
        <v>0</v>
      </c>
      <c r="BF149" s="237">
        <f t="shared" si="67"/>
        <v>0</v>
      </c>
      <c r="BG149" s="237">
        <f t="shared" si="67"/>
        <v>0</v>
      </c>
      <c r="BH149" s="120"/>
    </row>
    <row r="150" spans="1:60" outlineLevel="1">
      <c r="C150" s="63" t="str">
        <v>Wharf inspection - Post-vessel departure inspection</v>
      </c>
      <c r="D150" s="12" t="str">
        <v>$ per inspection</v>
      </c>
      <c r="E150" s="49"/>
      <c r="F150" s="181">
        <v>47</v>
      </c>
      <c r="G150" s="236">
        <f>IF(F150="","",VLOOKUP(F150,Data!$E$53:$L$105,8,FALSE))</f>
        <v>2</v>
      </c>
      <c r="H150"/>
      <c r="I150"/>
      <c r="J150" s="237">
        <f t="shared" si="43"/>
        <v>934.1</v>
      </c>
      <c r="K150" s="237">
        <f t="shared" si="62"/>
        <v>953.96</v>
      </c>
      <c r="L150" s="237">
        <f t="shared" si="62"/>
        <v>972.09</v>
      </c>
      <c r="M150" s="237">
        <f t="shared" si="62"/>
        <v>985.04</v>
      </c>
      <c r="N150" s="237">
        <f t="shared" si="62"/>
        <v>1006.62</v>
      </c>
      <c r="O150" s="237">
        <f t="shared" si="62"/>
        <v>1017.84</v>
      </c>
      <c r="P150" s="237">
        <f t="shared" si="62"/>
        <v>1069.6400000000001</v>
      </c>
      <c r="Q150" s="237">
        <f t="shared" si="62"/>
        <v>1144.75</v>
      </c>
      <c r="R150" s="237">
        <f t="shared" ca="1" si="62"/>
        <v>1186.19</v>
      </c>
      <c r="S150" s="237">
        <f t="shared" ref="S150:BG150" si="68">IF($G150="",0,ROUND(S89,$G150))</f>
        <v>0</v>
      </c>
      <c r="T150" s="237">
        <f t="shared" si="68"/>
        <v>0</v>
      </c>
      <c r="U150" s="237">
        <f t="shared" si="68"/>
        <v>0</v>
      </c>
      <c r="V150" s="237">
        <f t="shared" si="68"/>
        <v>0</v>
      </c>
      <c r="W150" s="237">
        <f t="shared" si="68"/>
        <v>0</v>
      </c>
      <c r="X150" s="237">
        <f t="shared" si="68"/>
        <v>0</v>
      </c>
      <c r="Y150" s="237">
        <f t="shared" si="68"/>
        <v>0</v>
      </c>
      <c r="Z150" s="237">
        <f t="shared" si="68"/>
        <v>0</v>
      </c>
      <c r="AA150" s="237">
        <f t="shared" si="68"/>
        <v>0</v>
      </c>
      <c r="AB150" s="237">
        <f t="shared" si="68"/>
        <v>0</v>
      </c>
      <c r="AC150" s="237">
        <f t="shared" si="68"/>
        <v>0</v>
      </c>
      <c r="AD150" s="237">
        <f t="shared" si="68"/>
        <v>0</v>
      </c>
      <c r="AE150" s="237">
        <f t="shared" si="68"/>
        <v>0</v>
      </c>
      <c r="AF150" s="237">
        <f t="shared" si="68"/>
        <v>0</v>
      </c>
      <c r="AG150" s="237">
        <f t="shared" si="68"/>
        <v>0</v>
      </c>
      <c r="AH150" s="237">
        <f t="shared" si="68"/>
        <v>0</v>
      </c>
      <c r="AI150" s="237">
        <f t="shared" si="68"/>
        <v>0</v>
      </c>
      <c r="AJ150" s="237">
        <f t="shared" si="68"/>
        <v>0</v>
      </c>
      <c r="AK150" s="237">
        <f t="shared" si="68"/>
        <v>0</v>
      </c>
      <c r="AL150" s="237">
        <f t="shared" si="68"/>
        <v>0</v>
      </c>
      <c r="AM150" s="237">
        <f t="shared" si="68"/>
        <v>0</v>
      </c>
      <c r="AN150" s="237">
        <f t="shared" si="68"/>
        <v>0</v>
      </c>
      <c r="AO150" s="237">
        <f t="shared" si="68"/>
        <v>0</v>
      </c>
      <c r="AP150" s="237">
        <f t="shared" si="68"/>
        <v>0</v>
      </c>
      <c r="AQ150" s="237">
        <f t="shared" si="68"/>
        <v>0</v>
      </c>
      <c r="AR150" s="237">
        <f t="shared" si="68"/>
        <v>0</v>
      </c>
      <c r="AS150" s="237">
        <f t="shared" si="68"/>
        <v>0</v>
      </c>
      <c r="AT150" s="237">
        <f t="shared" si="68"/>
        <v>0</v>
      </c>
      <c r="AU150" s="237">
        <f t="shared" si="68"/>
        <v>0</v>
      </c>
      <c r="AV150" s="237">
        <f t="shared" si="68"/>
        <v>0</v>
      </c>
      <c r="AW150" s="237">
        <f t="shared" si="68"/>
        <v>0</v>
      </c>
      <c r="AX150" s="237">
        <f t="shared" si="68"/>
        <v>0</v>
      </c>
      <c r="AY150" s="237">
        <f t="shared" si="68"/>
        <v>0</v>
      </c>
      <c r="AZ150" s="237">
        <f t="shared" si="68"/>
        <v>0</v>
      </c>
      <c r="BA150" s="237">
        <f t="shared" si="68"/>
        <v>0</v>
      </c>
      <c r="BB150" s="237">
        <f t="shared" si="68"/>
        <v>0</v>
      </c>
      <c r="BC150" s="237">
        <f t="shared" si="68"/>
        <v>0</v>
      </c>
      <c r="BD150" s="237">
        <f t="shared" si="68"/>
        <v>0</v>
      </c>
      <c r="BE150" s="237">
        <f t="shared" si="68"/>
        <v>0</v>
      </c>
      <c r="BF150" s="237">
        <f t="shared" si="68"/>
        <v>0</v>
      </c>
      <c r="BG150" s="237">
        <f t="shared" si="68"/>
        <v>0</v>
      </c>
    </row>
    <row r="151" spans="1:60" outlineLevel="1">
      <c r="C151" s="63"/>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row>
    <row r="152" spans="1:60" outlineLevel="1">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row>
    <row r="153" spans="1:60">
      <c r="A153" s="41"/>
      <c r="B153" s="41">
        <f ca="1">MAX($B$1:B152)+Subsection</f>
        <v>6.0599999999999987</v>
      </c>
      <c r="C153" s="41" t="s">
        <v>171</v>
      </c>
      <c r="D153" s="1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row>
    <row r="154" spans="1:60">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row>
    <row r="155" spans="1:60" outlineLevel="1">
      <c r="C155" s="64" t="s">
        <v>303</v>
      </c>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row>
    <row r="156" spans="1:60" outlineLevel="1">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row>
    <row r="157" spans="1:60" outlineLevel="1">
      <c r="C157" s="62" t="str">
        <f t="array" ref="C157:C210">Tariff_List</f>
        <v>Wharfage fees</v>
      </c>
      <c r="F157" s="178" t="str">
        <f t="array" ref="F157:F210">Tariff_Index</f>
        <v>Tariff index</v>
      </c>
      <c r="G157" s="49"/>
      <c r="I157" s="4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row>
    <row r="158" spans="1:60" outlineLevel="1">
      <c r="C158" s="63" t="str">
        <v>Containerised - Full - outward</v>
      </c>
      <c r="D158" s="219" t="str">
        <f t="array" ref="D158:D210">Tariff_Units</f>
        <v>$ per TEU</v>
      </c>
      <c r="F158" s="179">
        <v>1</v>
      </c>
      <c r="G158" s="49"/>
      <c r="I158" s="125">
        <f t="array" ref="I158:BG210">Tariff_Volumes</f>
        <v>657810</v>
      </c>
      <c r="J158" s="125">
        <v>708538</v>
      </c>
      <c r="K158" s="125">
        <v>759229</v>
      </c>
      <c r="L158" s="125">
        <v>699874</v>
      </c>
      <c r="M158" s="125">
        <v>684385</v>
      </c>
      <c r="N158" s="125">
        <v>698325.61401940836</v>
      </c>
      <c r="O158" s="125">
        <v>654656.06462753948</v>
      </c>
      <c r="P158" s="125">
        <v>624249.37360672234</v>
      </c>
      <c r="Q158" s="125">
        <v>0</v>
      </c>
      <c r="R158" s="125">
        <v>0</v>
      </c>
      <c r="S158" s="125">
        <v>0</v>
      </c>
      <c r="T158" s="125">
        <v>0</v>
      </c>
      <c r="U158" s="125">
        <v>0</v>
      </c>
      <c r="V158" s="125">
        <v>0</v>
      </c>
      <c r="W158" s="125">
        <v>0</v>
      </c>
      <c r="X158" s="125">
        <v>0</v>
      </c>
      <c r="Y158" s="125">
        <v>0</v>
      </c>
      <c r="Z158" s="125">
        <v>0</v>
      </c>
      <c r="AA158" s="125">
        <v>0</v>
      </c>
      <c r="AB158" s="125">
        <v>0</v>
      </c>
      <c r="AC158" s="125">
        <v>0</v>
      </c>
      <c r="AD158" s="125">
        <v>0</v>
      </c>
      <c r="AE158" s="125">
        <v>0</v>
      </c>
      <c r="AF158" s="125">
        <v>0</v>
      </c>
      <c r="AG158" s="125">
        <v>0</v>
      </c>
      <c r="AH158" s="125">
        <v>0</v>
      </c>
      <c r="AI158" s="125">
        <v>0</v>
      </c>
      <c r="AJ158" s="125">
        <v>0</v>
      </c>
      <c r="AK158" s="125">
        <v>0</v>
      </c>
      <c r="AL158" s="125">
        <v>0</v>
      </c>
      <c r="AM158" s="125">
        <v>0</v>
      </c>
      <c r="AN158" s="125">
        <v>0</v>
      </c>
      <c r="AO158" s="125">
        <v>0</v>
      </c>
      <c r="AP158" s="125">
        <v>0</v>
      </c>
      <c r="AQ158" s="125">
        <v>0</v>
      </c>
      <c r="AR158" s="125">
        <v>0</v>
      </c>
      <c r="AS158" s="125">
        <v>0</v>
      </c>
      <c r="AT158" s="125">
        <v>0</v>
      </c>
      <c r="AU158" s="125">
        <v>0</v>
      </c>
      <c r="AV158" s="125">
        <v>0</v>
      </c>
      <c r="AW158" s="125">
        <v>0</v>
      </c>
      <c r="AX158" s="125">
        <v>0</v>
      </c>
      <c r="AY158" s="125">
        <v>0</v>
      </c>
      <c r="AZ158" s="125">
        <v>0</v>
      </c>
      <c r="BA158" s="125">
        <v>0</v>
      </c>
      <c r="BB158" s="125">
        <v>0</v>
      </c>
      <c r="BC158" s="125">
        <v>0</v>
      </c>
      <c r="BD158" s="125">
        <v>0</v>
      </c>
      <c r="BE158" s="125">
        <v>0</v>
      </c>
      <c r="BF158" s="125">
        <v>0</v>
      </c>
      <c r="BG158" s="125">
        <v>0</v>
      </c>
    </row>
    <row r="159" spans="1:60" outlineLevel="1">
      <c r="C159" s="63" t="str">
        <v>Containerised - Full - inward</v>
      </c>
      <c r="D159" s="216" t="str">
        <v>$ per TEU</v>
      </c>
      <c r="F159" s="180">
        <v>2</v>
      </c>
      <c r="G159" s="49"/>
      <c r="I159" s="125">
        <v>1072624</v>
      </c>
      <c r="J159" s="125">
        <v>1105845</v>
      </c>
      <c r="K159" s="125">
        <v>1199644</v>
      </c>
      <c r="L159" s="125">
        <v>1222988</v>
      </c>
      <c r="M159" s="125">
        <v>1183119</v>
      </c>
      <c r="N159" s="125">
        <v>1354967.1156025722</v>
      </c>
      <c r="O159" s="125">
        <v>1333420.6091471105</v>
      </c>
      <c r="P159" s="125">
        <v>1270108.3136259338</v>
      </c>
      <c r="Q159" s="125">
        <v>0</v>
      </c>
      <c r="R159" s="125">
        <v>0</v>
      </c>
      <c r="S159" s="125">
        <v>0</v>
      </c>
      <c r="T159" s="125">
        <v>0</v>
      </c>
      <c r="U159" s="125">
        <v>0</v>
      </c>
      <c r="V159" s="125">
        <v>0</v>
      </c>
      <c r="W159" s="125">
        <v>0</v>
      </c>
      <c r="X159" s="125">
        <v>0</v>
      </c>
      <c r="Y159" s="125">
        <v>0</v>
      </c>
      <c r="Z159" s="125">
        <v>0</v>
      </c>
      <c r="AA159" s="125">
        <v>0</v>
      </c>
      <c r="AB159" s="125">
        <v>0</v>
      </c>
      <c r="AC159" s="125">
        <v>0</v>
      </c>
      <c r="AD159" s="125">
        <v>0</v>
      </c>
      <c r="AE159" s="125">
        <v>0</v>
      </c>
      <c r="AF159" s="125">
        <v>0</v>
      </c>
      <c r="AG159" s="125">
        <v>0</v>
      </c>
      <c r="AH159" s="125">
        <v>0</v>
      </c>
      <c r="AI159" s="125">
        <v>0</v>
      </c>
      <c r="AJ159" s="125">
        <v>0</v>
      </c>
      <c r="AK159" s="125">
        <v>0</v>
      </c>
      <c r="AL159" s="125">
        <v>0</v>
      </c>
      <c r="AM159" s="125">
        <v>0</v>
      </c>
      <c r="AN159" s="125">
        <v>0</v>
      </c>
      <c r="AO159" s="125">
        <v>0</v>
      </c>
      <c r="AP159" s="125">
        <v>0</v>
      </c>
      <c r="AQ159" s="125">
        <v>0</v>
      </c>
      <c r="AR159" s="125">
        <v>0</v>
      </c>
      <c r="AS159" s="125">
        <v>0</v>
      </c>
      <c r="AT159" s="125">
        <v>0</v>
      </c>
      <c r="AU159" s="125">
        <v>0</v>
      </c>
      <c r="AV159" s="125">
        <v>0</v>
      </c>
      <c r="AW159" s="125">
        <v>0</v>
      </c>
      <c r="AX159" s="125">
        <v>0</v>
      </c>
      <c r="AY159" s="125">
        <v>0</v>
      </c>
      <c r="AZ159" s="125">
        <v>0</v>
      </c>
      <c r="BA159" s="125">
        <v>0</v>
      </c>
      <c r="BB159" s="125">
        <v>0</v>
      </c>
      <c r="BC159" s="125">
        <v>0</v>
      </c>
      <c r="BD159" s="125">
        <v>0</v>
      </c>
      <c r="BE159" s="125">
        <v>0</v>
      </c>
      <c r="BF159" s="125">
        <v>0</v>
      </c>
      <c r="BG159" s="125">
        <v>0</v>
      </c>
    </row>
    <row r="160" spans="1:60" outlineLevel="1">
      <c r="C160" s="63" t="str">
        <v>Containerised - Full Bass Strait</v>
      </c>
      <c r="D160" s="216" t="str">
        <v>$ per TEU</v>
      </c>
      <c r="F160" s="180">
        <v>3</v>
      </c>
      <c r="G160" s="49"/>
      <c r="I160" s="125">
        <v>191615</v>
      </c>
      <c r="J160" s="125">
        <v>190268</v>
      </c>
      <c r="K160" s="125">
        <v>198831</v>
      </c>
      <c r="L160" s="125">
        <v>202223</v>
      </c>
      <c r="M160" s="125">
        <v>194530</v>
      </c>
      <c r="N160" s="125">
        <v>220348.59128497227</v>
      </c>
      <c r="O160" s="125">
        <v>219601.05670087854</v>
      </c>
      <c r="P160" s="125">
        <v>212724.86245387851</v>
      </c>
      <c r="Q160" s="125">
        <v>0</v>
      </c>
      <c r="R160" s="125">
        <v>0</v>
      </c>
      <c r="S160" s="125">
        <v>0</v>
      </c>
      <c r="T160" s="125">
        <v>0</v>
      </c>
      <c r="U160" s="125">
        <v>0</v>
      </c>
      <c r="V160" s="125">
        <v>0</v>
      </c>
      <c r="W160" s="125">
        <v>0</v>
      </c>
      <c r="X160" s="125">
        <v>0</v>
      </c>
      <c r="Y160" s="125">
        <v>0</v>
      </c>
      <c r="Z160" s="125">
        <v>0</v>
      </c>
      <c r="AA160" s="125">
        <v>0</v>
      </c>
      <c r="AB160" s="125">
        <v>0</v>
      </c>
      <c r="AC160" s="125">
        <v>0</v>
      </c>
      <c r="AD160" s="125">
        <v>0</v>
      </c>
      <c r="AE160" s="125">
        <v>0</v>
      </c>
      <c r="AF160" s="125">
        <v>0</v>
      </c>
      <c r="AG160" s="125">
        <v>0</v>
      </c>
      <c r="AH160" s="125">
        <v>0</v>
      </c>
      <c r="AI160" s="125">
        <v>0</v>
      </c>
      <c r="AJ160" s="125">
        <v>0</v>
      </c>
      <c r="AK160" s="125">
        <v>0</v>
      </c>
      <c r="AL160" s="125">
        <v>0</v>
      </c>
      <c r="AM160" s="125">
        <v>0</v>
      </c>
      <c r="AN160" s="125">
        <v>0</v>
      </c>
      <c r="AO160" s="125">
        <v>0</v>
      </c>
      <c r="AP160" s="125">
        <v>0</v>
      </c>
      <c r="AQ160" s="125">
        <v>0</v>
      </c>
      <c r="AR160" s="125">
        <v>0</v>
      </c>
      <c r="AS160" s="125">
        <v>0</v>
      </c>
      <c r="AT160" s="125">
        <v>0</v>
      </c>
      <c r="AU160" s="125">
        <v>0</v>
      </c>
      <c r="AV160" s="125">
        <v>0</v>
      </c>
      <c r="AW160" s="125">
        <v>0</v>
      </c>
      <c r="AX160" s="125">
        <v>0</v>
      </c>
      <c r="AY160" s="125">
        <v>0</v>
      </c>
      <c r="AZ160" s="125">
        <v>0</v>
      </c>
      <c r="BA160" s="125">
        <v>0</v>
      </c>
      <c r="BB160" s="125">
        <v>0</v>
      </c>
      <c r="BC160" s="125">
        <v>0</v>
      </c>
      <c r="BD160" s="125">
        <v>0</v>
      </c>
      <c r="BE160" s="125">
        <v>0</v>
      </c>
      <c r="BF160" s="125">
        <v>0</v>
      </c>
      <c r="BG160" s="125">
        <v>0</v>
      </c>
    </row>
    <row r="161" spans="3:59" outlineLevel="1">
      <c r="C161" s="63" t="str">
        <v>Containerised - Empty (including nested units)</v>
      </c>
      <c r="D161" s="216" t="str">
        <v>$ per TEU</v>
      </c>
      <c r="F161" s="180">
        <v>4</v>
      </c>
      <c r="G161" s="49"/>
      <c r="I161" s="125">
        <v>479777</v>
      </c>
      <c r="J161" s="125">
        <v>454675</v>
      </c>
      <c r="K161" s="125">
        <v>495300</v>
      </c>
      <c r="L161" s="125">
        <v>617372</v>
      </c>
      <c r="M161" s="125">
        <v>566101</v>
      </c>
      <c r="N161" s="125">
        <v>715125.83807894692</v>
      </c>
      <c r="O161" s="125">
        <v>732719.81334687502</v>
      </c>
      <c r="P161" s="125">
        <v>771158.98500506638</v>
      </c>
      <c r="Q161" s="125">
        <v>0</v>
      </c>
      <c r="R161" s="125">
        <v>0</v>
      </c>
      <c r="S161" s="125">
        <v>0</v>
      </c>
      <c r="T161" s="125">
        <v>0</v>
      </c>
      <c r="U161" s="125">
        <v>0</v>
      </c>
      <c r="V161" s="125">
        <v>0</v>
      </c>
      <c r="W161" s="125">
        <v>0</v>
      </c>
      <c r="X161" s="125">
        <v>0</v>
      </c>
      <c r="Y161" s="125">
        <v>0</v>
      </c>
      <c r="Z161" s="125">
        <v>0</v>
      </c>
      <c r="AA161" s="125">
        <v>0</v>
      </c>
      <c r="AB161" s="125">
        <v>0</v>
      </c>
      <c r="AC161" s="125">
        <v>0</v>
      </c>
      <c r="AD161" s="125">
        <v>0</v>
      </c>
      <c r="AE161" s="125">
        <v>0</v>
      </c>
      <c r="AF161" s="125">
        <v>0</v>
      </c>
      <c r="AG161" s="125">
        <v>0</v>
      </c>
      <c r="AH161" s="125">
        <v>0</v>
      </c>
      <c r="AI161" s="125">
        <v>0</v>
      </c>
      <c r="AJ161" s="125">
        <v>0</v>
      </c>
      <c r="AK161" s="125">
        <v>0</v>
      </c>
      <c r="AL161" s="125">
        <v>0</v>
      </c>
      <c r="AM161" s="125">
        <v>0</v>
      </c>
      <c r="AN161" s="125">
        <v>0</v>
      </c>
      <c r="AO161" s="125">
        <v>0</v>
      </c>
      <c r="AP161" s="125">
        <v>0</v>
      </c>
      <c r="AQ161" s="125">
        <v>0</v>
      </c>
      <c r="AR161" s="125">
        <v>0</v>
      </c>
      <c r="AS161" s="125">
        <v>0</v>
      </c>
      <c r="AT161" s="125">
        <v>0</v>
      </c>
      <c r="AU161" s="125">
        <v>0</v>
      </c>
      <c r="AV161" s="125">
        <v>0</v>
      </c>
      <c r="AW161" s="125">
        <v>0</v>
      </c>
      <c r="AX161" s="125">
        <v>0</v>
      </c>
      <c r="AY161" s="125">
        <v>0</v>
      </c>
      <c r="AZ161" s="125">
        <v>0</v>
      </c>
      <c r="BA161" s="125">
        <v>0</v>
      </c>
      <c r="BB161" s="125">
        <v>0</v>
      </c>
      <c r="BC161" s="125">
        <v>0</v>
      </c>
      <c r="BD161" s="125">
        <v>0</v>
      </c>
      <c r="BE161" s="125">
        <v>0</v>
      </c>
      <c r="BF161" s="125">
        <v>0</v>
      </c>
      <c r="BG161" s="125">
        <v>0</v>
      </c>
    </row>
    <row r="162" spans="3:59" outlineLevel="1">
      <c r="C162" s="63" t="str">
        <v>Containerised - Empty (return of materials)</v>
      </c>
      <c r="D162" s="216" t="str">
        <v>$ per TEU</v>
      </c>
      <c r="F162" s="180">
        <v>5</v>
      </c>
      <c r="G162" s="49"/>
      <c r="I162" s="125">
        <v>2910</v>
      </c>
      <c r="J162" s="125">
        <v>2951</v>
      </c>
      <c r="K162" s="125">
        <v>1182</v>
      </c>
      <c r="L162" s="125">
        <v>338</v>
      </c>
      <c r="M162" s="125">
        <v>473</v>
      </c>
      <c r="N162" s="125">
        <v>428.92912703338754</v>
      </c>
      <c r="O162" s="125">
        <v>431.9693699101893</v>
      </c>
      <c r="P162" s="125">
        <v>756.58867984943959</v>
      </c>
      <c r="Q162" s="125">
        <v>0</v>
      </c>
      <c r="R162" s="125">
        <v>0</v>
      </c>
      <c r="S162" s="125">
        <v>0</v>
      </c>
      <c r="T162" s="125">
        <v>0</v>
      </c>
      <c r="U162" s="125">
        <v>0</v>
      </c>
      <c r="V162" s="125">
        <v>0</v>
      </c>
      <c r="W162" s="125">
        <v>0</v>
      </c>
      <c r="X162" s="125">
        <v>0</v>
      </c>
      <c r="Y162" s="125">
        <v>0</v>
      </c>
      <c r="Z162" s="125">
        <v>0</v>
      </c>
      <c r="AA162" s="125">
        <v>0</v>
      </c>
      <c r="AB162" s="125">
        <v>0</v>
      </c>
      <c r="AC162" s="125">
        <v>0</v>
      </c>
      <c r="AD162" s="125">
        <v>0</v>
      </c>
      <c r="AE162" s="125">
        <v>0</v>
      </c>
      <c r="AF162" s="125">
        <v>0</v>
      </c>
      <c r="AG162" s="125">
        <v>0</v>
      </c>
      <c r="AH162" s="125">
        <v>0</v>
      </c>
      <c r="AI162" s="125">
        <v>0</v>
      </c>
      <c r="AJ162" s="125">
        <v>0</v>
      </c>
      <c r="AK162" s="125">
        <v>0</v>
      </c>
      <c r="AL162" s="125">
        <v>0</v>
      </c>
      <c r="AM162" s="125">
        <v>0</v>
      </c>
      <c r="AN162" s="125">
        <v>0</v>
      </c>
      <c r="AO162" s="125">
        <v>0</v>
      </c>
      <c r="AP162" s="125">
        <v>0</v>
      </c>
      <c r="AQ162" s="125">
        <v>0</v>
      </c>
      <c r="AR162" s="125">
        <v>0</v>
      </c>
      <c r="AS162" s="125">
        <v>0</v>
      </c>
      <c r="AT162" s="125">
        <v>0</v>
      </c>
      <c r="AU162" s="125">
        <v>0</v>
      </c>
      <c r="AV162" s="125">
        <v>0</v>
      </c>
      <c r="AW162" s="125">
        <v>0</v>
      </c>
      <c r="AX162" s="125">
        <v>0</v>
      </c>
      <c r="AY162" s="125">
        <v>0</v>
      </c>
      <c r="AZ162" s="125">
        <v>0</v>
      </c>
      <c r="BA162" s="125">
        <v>0</v>
      </c>
      <c r="BB162" s="125">
        <v>0</v>
      </c>
      <c r="BC162" s="125">
        <v>0</v>
      </c>
      <c r="BD162" s="125">
        <v>0</v>
      </c>
      <c r="BE162" s="125">
        <v>0</v>
      </c>
      <c r="BF162" s="125">
        <v>0</v>
      </c>
      <c r="BG162" s="125">
        <v>0</v>
      </c>
    </row>
    <row r="163" spans="3:59" outlineLevel="1">
      <c r="C163" s="63" t="str">
        <v>Non-containerised/general</v>
      </c>
      <c r="D163" s="216" t="str">
        <v>$ per tonne or m3</v>
      </c>
      <c r="F163" s="180">
        <v>6</v>
      </c>
      <c r="G163" s="49"/>
      <c r="I163" s="125">
        <v>2564994</v>
      </c>
      <c r="J163" s="125">
        <v>2692591</v>
      </c>
      <c r="K163" s="125">
        <v>3373714</v>
      </c>
      <c r="L163" s="125">
        <v>3691439</v>
      </c>
      <c r="M163" s="125">
        <v>2954719</v>
      </c>
      <c r="N163" s="125">
        <v>3540090.0626082504</v>
      </c>
      <c r="O163" s="125">
        <v>4123139.6548344214</v>
      </c>
      <c r="P163" s="125">
        <v>4398132.6234127227</v>
      </c>
      <c r="Q163" s="125">
        <v>0</v>
      </c>
      <c r="R163" s="125">
        <v>0</v>
      </c>
      <c r="S163" s="125">
        <v>0</v>
      </c>
      <c r="T163" s="125">
        <v>0</v>
      </c>
      <c r="U163" s="125">
        <v>0</v>
      </c>
      <c r="V163" s="125">
        <v>0</v>
      </c>
      <c r="W163" s="125">
        <v>0</v>
      </c>
      <c r="X163" s="125">
        <v>0</v>
      </c>
      <c r="Y163" s="125">
        <v>0</v>
      </c>
      <c r="Z163" s="125">
        <v>0</v>
      </c>
      <c r="AA163" s="125">
        <v>0</v>
      </c>
      <c r="AB163" s="125">
        <v>0</v>
      </c>
      <c r="AC163" s="125">
        <v>0</v>
      </c>
      <c r="AD163" s="125">
        <v>0</v>
      </c>
      <c r="AE163" s="125">
        <v>0</v>
      </c>
      <c r="AF163" s="125">
        <v>0</v>
      </c>
      <c r="AG163" s="125">
        <v>0</v>
      </c>
      <c r="AH163" s="125">
        <v>0</v>
      </c>
      <c r="AI163" s="125">
        <v>0</v>
      </c>
      <c r="AJ163" s="125">
        <v>0</v>
      </c>
      <c r="AK163" s="125">
        <v>0</v>
      </c>
      <c r="AL163" s="125">
        <v>0</v>
      </c>
      <c r="AM163" s="125">
        <v>0</v>
      </c>
      <c r="AN163" s="125">
        <v>0</v>
      </c>
      <c r="AO163" s="125">
        <v>0</v>
      </c>
      <c r="AP163" s="125">
        <v>0</v>
      </c>
      <c r="AQ163" s="125">
        <v>0</v>
      </c>
      <c r="AR163" s="125">
        <v>0</v>
      </c>
      <c r="AS163" s="125">
        <v>0</v>
      </c>
      <c r="AT163" s="125">
        <v>0</v>
      </c>
      <c r="AU163" s="125">
        <v>0</v>
      </c>
      <c r="AV163" s="125">
        <v>0</v>
      </c>
      <c r="AW163" s="125">
        <v>0</v>
      </c>
      <c r="AX163" s="125">
        <v>0</v>
      </c>
      <c r="AY163" s="125">
        <v>0</v>
      </c>
      <c r="AZ163" s="125">
        <v>0</v>
      </c>
      <c r="BA163" s="125">
        <v>0</v>
      </c>
      <c r="BB163" s="125">
        <v>0</v>
      </c>
      <c r="BC163" s="125">
        <v>0</v>
      </c>
      <c r="BD163" s="125">
        <v>0</v>
      </c>
      <c r="BE163" s="125">
        <v>0</v>
      </c>
      <c r="BF163" s="125">
        <v>0</v>
      </c>
      <c r="BG163" s="125">
        <v>0</v>
      </c>
    </row>
    <row r="164" spans="3:59" outlineLevel="1">
      <c r="C164" s="63" t="str">
        <v>Accompanied passenger vehicles</v>
      </c>
      <c r="D164" s="216" t="str">
        <v>$ per tonne or m3</v>
      </c>
      <c r="F164" s="180">
        <v>7</v>
      </c>
      <c r="G164" s="49"/>
      <c r="I164" s="125">
        <v>0</v>
      </c>
      <c r="J164" s="125">
        <v>0</v>
      </c>
      <c r="K164" s="125">
        <v>0</v>
      </c>
      <c r="L164" s="125">
        <v>0</v>
      </c>
      <c r="M164" s="125">
        <v>0</v>
      </c>
      <c r="N164" s="125">
        <v>0</v>
      </c>
      <c r="O164" s="125">
        <v>0</v>
      </c>
      <c r="P164" s="125">
        <v>0</v>
      </c>
      <c r="Q164" s="125">
        <v>0</v>
      </c>
      <c r="R164" s="125">
        <v>0</v>
      </c>
      <c r="S164" s="125">
        <v>0</v>
      </c>
      <c r="T164" s="125">
        <v>0</v>
      </c>
      <c r="U164" s="125">
        <v>0</v>
      </c>
      <c r="V164" s="125">
        <v>0</v>
      </c>
      <c r="W164" s="125">
        <v>0</v>
      </c>
      <c r="X164" s="125">
        <v>0</v>
      </c>
      <c r="Y164" s="125">
        <v>0</v>
      </c>
      <c r="Z164" s="125">
        <v>0</v>
      </c>
      <c r="AA164" s="125">
        <v>0</v>
      </c>
      <c r="AB164" s="125">
        <v>0</v>
      </c>
      <c r="AC164" s="125">
        <v>0</v>
      </c>
      <c r="AD164" s="125">
        <v>0</v>
      </c>
      <c r="AE164" s="125">
        <v>0</v>
      </c>
      <c r="AF164" s="125">
        <v>0</v>
      </c>
      <c r="AG164" s="125">
        <v>0</v>
      </c>
      <c r="AH164" s="125">
        <v>0</v>
      </c>
      <c r="AI164" s="125">
        <v>0</v>
      </c>
      <c r="AJ164" s="125">
        <v>0</v>
      </c>
      <c r="AK164" s="125">
        <v>0</v>
      </c>
      <c r="AL164" s="125">
        <v>0</v>
      </c>
      <c r="AM164" s="125">
        <v>0</v>
      </c>
      <c r="AN164" s="125">
        <v>0</v>
      </c>
      <c r="AO164" s="125">
        <v>0</v>
      </c>
      <c r="AP164" s="125">
        <v>0</v>
      </c>
      <c r="AQ164" s="125">
        <v>0</v>
      </c>
      <c r="AR164" s="125">
        <v>0</v>
      </c>
      <c r="AS164" s="125">
        <v>0</v>
      </c>
      <c r="AT164" s="125">
        <v>0</v>
      </c>
      <c r="AU164" s="125">
        <v>0</v>
      </c>
      <c r="AV164" s="125">
        <v>0</v>
      </c>
      <c r="AW164" s="125">
        <v>0</v>
      </c>
      <c r="AX164" s="125">
        <v>0</v>
      </c>
      <c r="AY164" s="125">
        <v>0</v>
      </c>
      <c r="AZ164" s="125">
        <v>0</v>
      </c>
      <c r="BA164" s="125">
        <v>0</v>
      </c>
      <c r="BB164" s="125">
        <v>0</v>
      </c>
      <c r="BC164" s="125">
        <v>0</v>
      </c>
      <c r="BD164" s="125">
        <v>0</v>
      </c>
      <c r="BE164" s="125">
        <v>0</v>
      </c>
      <c r="BF164" s="125">
        <v>0</v>
      </c>
      <c r="BG164" s="125">
        <v>0</v>
      </c>
    </row>
    <row r="165" spans="3:59" outlineLevel="1">
      <c r="C165" s="63" t="str">
        <v>Motor vehicles</v>
      </c>
      <c r="D165" s="217" t="str">
        <v>$ per tonne or m3</v>
      </c>
      <c r="F165" s="180">
        <v>8</v>
      </c>
      <c r="G165" s="49"/>
      <c r="I165" s="125">
        <v>6719255</v>
      </c>
      <c r="J165" s="125">
        <v>6802604.1189999999</v>
      </c>
      <c r="K165" s="125">
        <v>7271845</v>
      </c>
      <c r="L165" s="125">
        <v>6763260</v>
      </c>
      <c r="M165" s="125">
        <v>5237287</v>
      </c>
      <c r="N165" s="125">
        <v>5987896.6057866579</v>
      </c>
      <c r="O165" s="125">
        <v>6539080.4930754248</v>
      </c>
      <c r="P165" s="125">
        <v>7227642.8785420749</v>
      </c>
      <c r="Q165" s="125">
        <v>0</v>
      </c>
      <c r="R165" s="125">
        <v>0</v>
      </c>
      <c r="S165" s="125">
        <v>0</v>
      </c>
      <c r="T165" s="125">
        <v>0</v>
      </c>
      <c r="U165" s="125">
        <v>0</v>
      </c>
      <c r="V165" s="125">
        <v>0</v>
      </c>
      <c r="W165" s="125">
        <v>0</v>
      </c>
      <c r="X165" s="125">
        <v>0</v>
      </c>
      <c r="Y165" s="125">
        <v>0</v>
      </c>
      <c r="Z165" s="125">
        <v>0</v>
      </c>
      <c r="AA165" s="125">
        <v>0</v>
      </c>
      <c r="AB165" s="125">
        <v>0</v>
      </c>
      <c r="AC165" s="125">
        <v>0</v>
      </c>
      <c r="AD165" s="125">
        <v>0</v>
      </c>
      <c r="AE165" s="125">
        <v>0</v>
      </c>
      <c r="AF165" s="125">
        <v>0</v>
      </c>
      <c r="AG165" s="125">
        <v>0</v>
      </c>
      <c r="AH165" s="125">
        <v>0</v>
      </c>
      <c r="AI165" s="125">
        <v>0</v>
      </c>
      <c r="AJ165" s="125">
        <v>0</v>
      </c>
      <c r="AK165" s="125">
        <v>0</v>
      </c>
      <c r="AL165" s="125">
        <v>0</v>
      </c>
      <c r="AM165" s="125">
        <v>0</v>
      </c>
      <c r="AN165" s="125">
        <v>0</v>
      </c>
      <c r="AO165" s="125">
        <v>0</v>
      </c>
      <c r="AP165" s="125">
        <v>0</v>
      </c>
      <c r="AQ165" s="125">
        <v>0</v>
      </c>
      <c r="AR165" s="125">
        <v>0</v>
      </c>
      <c r="AS165" s="125">
        <v>0</v>
      </c>
      <c r="AT165" s="125">
        <v>0</v>
      </c>
      <c r="AU165" s="125">
        <v>0</v>
      </c>
      <c r="AV165" s="125">
        <v>0</v>
      </c>
      <c r="AW165" s="125">
        <v>0</v>
      </c>
      <c r="AX165" s="125">
        <v>0</v>
      </c>
      <c r="AY165" s="125">
        <v>0</v>
      </c>
      <c r="AZ165" s="125">
        <v>0</v>
      </c>
      <c r="BA165" s="125">
        <v>0</v>
      </c>
      <c r="BB165" s="125">
        <v>0</v>
      </c>
      <c r="BC165" s="125">
        <v>0</v>
      </c>
      <c r="BD165" s="125">
        <v>0</v>
      </c>
      <c r="BE165" s="125">
        <v>0</v>
      </c>
      <c r="BF165" s="125">
        <v>0</v>
      </c>
      <c r="BG165" s="125">
        <v>0</v>
      </c>
    </row>
    <row r="166" spans="3:59" outlineLevel="1">
      <c r="C166" s="63" t="str">
        <v>Liquid bulk</v>
      </c>
      <c r="D166" s="217" t="str">
        <v>$ per tonne or m3</v>
      </c>
      <c r="F166" s="180">
        <v>9</v>
      </c>
      <c r="G166" s="49"/>
      <c r="I166" s="125">
        <v>2618259</v>
      </c>
      <c r="J166" s="125">
        <v>2602487</v>
      </c>
      <c r="K166" s="125">
        <v>2865399</v>
      </c>
      <c r="L166" s="125">
        <v>2524530</v>
      </c>
      <c r="M166" s="125">
        <v>4676274</v>
      </c>
      <c r="N166" s="125">
        <v>5361463.1128633069</v>
      </c>
      <c r="O166" s="125">
        <v>5482952.2955773147</v>
      </c>
      <c r="P166" s="125">
        <v>5746539.9013117086</v>
      </c>
      <c r="Q166" s="125">
        <v>0</v>
      </c>
      <c r="R166" s="125">
        <v>0</v>
      </c>
      <c r="S166" s="125">
        <v>0</v>
      </c>
      <c r="T166" s="125">
        <v>0</v>
      </c>
      <c r="U166" s="125">
        <v>0</v>
      </c>
      <c r="V166" s="125">
        <v>0</v>
      </c>
      <c r="W166" s="125">
        <v>0</v>
      </c>
      <c r="X166" s="125">
        <v>0</v>
      </c>
      <c r="Y166" s="125">
        <v>0</v>
      </c>
      <c r="Z166" s="125">
        <v>0</v>
      </c>
      <c r="AA166" s="125">
        <v>0</v>
      </c>
      <c r="AB166" s="125">
        <v>0</v>
      </c>
      <c r="AC166" s="125">
        <v>0</v>
      </c>
      <c r="AD166" s="125">
        <v>0</v>
      </c>
      <c r="AE166" s="125">
        <v>0</v>
      </c>
      <c r="AF166" s="125">
        <v>0</v>
      </c>
      <c r="AG166" s="125">
        <v>0</v>
      </c>
      <c r="AH166" s="125">
        <v>0</v>
      </c>
      <c r="AI166" s="125">
        <v>0</v>
      </c>
      <c r="AJ166" s="125">
        <v>0</v>
      </c>
      <c r="AK166" s="125">
        <v>0</v>
      </c>
      <c r="AL166" s="125">
        <v>0</v>
      </c>
      <c r="AM166" s="125">
        <v>0</v>
      </c>
      <c r="AN166" s="125">
        <v>0</v>
      </c>
      <c r="AO166" s="125">
        <v>0</v>
      </c>
      <c r="AP166" s="125">
        <v>0</v>
      </c>
      <c r="AQ166" s="125">
        <v>0</v>
      </c>
      <c r="AR166" s="125">
        <v>0</v>
      </c>
      <c r="AS166" s="125">
        <v>0</v>
      </c>
      <c r="AT166" s="125">
        <v>0</v>
      </c>
      <c r="AU166" s="125">
        <v>0</v>
      </c>
      <c r="AV166" s="125">
        <v>0</v>
      </c>
      <c r="AW166" s="125">
        <v>0</v>
      </c>
      <c r="AX166" s="125">
        <v>0</v>
      </c>
      <c r="AY166" s="125">
        <v>0</v>
      </c>
      <c r="AZ166" s="125">
        <v>0</v>
      </c>
      <c r="BA166" s="125">
        <v>0</v>
      </c>
      <c r="BB166" s="125">
        <v>0</v>
      </c>
      <c r="BC166" s="125">
        <v>0</v>
      </c>
      <c r="BD166" s="125">
        <v>0</v>
      </c>
      <c r="BE166" s="125">
        <v>0</v>
      </c>
      <c r="BF166" s="125">
        <v>0</v>
      </c>
      <c r="BG166" s="125">
        <v>0</v>
      </c>
    </row>
    <row r="167" spans="3:59" outlineLevel="1">
      <c r="C167" s="63" t="str">
        <v>Dry bulk - Outwards - overseas and coastal</v>
      </c>
      <c r="D167" s="216" t="str">
        <v>$ per tonne</v>
      </c>
      <c r="F167" s="180">
        <v>10</v>
      </c>
      <c r="G167" s="49"/>
      <c r="I167" s="125">
        <v>261643</v>
      </c>
      <c r="J167" s="125">
        <v>973810.31099999999</v>
      </c>
      <c r="K167" s="125">
        <v>912182</v>
      </c>
      <c r="L167" s="125">
        <v>46996</v>
      </c>
      <c r="M167" s="125">
        <v>80550</v>
      </c>
      <c r="N167" s="125">
        <v>851068.37597427203</v>
      </c>
      <c r="O167" s="125">
        <v>1346245.0115725044</v>
      </c>
      <c r="P167" s="125">
        <v>1445214.7905085618</v>
      </c>
      <c r="Q167" s="125">
        <v>0</v>
      </c>
      <c r="R167" s="125">
        <v>0</v>
      </c>
      <c r="S167" s="125">
        <v>0</v>
      </c>
      <c r="T167" s="125">
        <v>0</v>
      </c>
      <c r="U167" s="125">
        <v>0</v>
      </c>
      <c r="V167" s="125">
        <v>0</v>
      </c>
      <c r="W167" s="125">
        <v>0</v>
      </c>
      <c r="X167" s="125">
        <v>0</v>
      </c>
      <c r="Y167" s="125">
        <v>0</v>
      </c>
      <c r="Z167" s="125">
        <v>0</v>
      </c>
      <c r="AA167" s="125">
        <v>0</v>
      </c>
      <c r="AB167" s="125">
        <v>0</v>
      </c>
      <c r="AC167" s="125">
        <v>0</v>
      </c>
      <c r="AD167" s="125">
        <v>0</v>
      </c>
      <c r="AE167" s="125">
        <v>0</v>
      </c>
      <c r="AF167" s="125">
        <v>0</v>
      </c>
      <c r="AG167" s="125">
        <v>0</v>
      </c>
      <c r="AH167" s="125">
        <v>0</v>
      </c>
      <c r="AI167" s="125">
        <v>0</v>
      </c>
      <c r="AJ167" s="125">
        <v>0</v>
      </c>
      <c r="AK167" s="125">
        <v>0</v>
      </c>
      <c r="AL167" s="125">
        <v>0</v>
      </c>
      <c r="AM167" s="125">
        <v>0</v>
      </c>
      <c r="AN167" s="125">
        <v>0</v>
      </c>
      <c r="AO167" s="125">
        <v>0</v>
      </c>
      <c r="AP167" s="125">
        <v>0</v>
      </c>
      <c r="AQ167" s="125">
        <v>0</v>
      </c>
      <c r="AR167" s="125">
        <v>0</v>
      </c>
      <c r="AS167" s="125">
        <v>0</v>
      </c>
      <c r="AT167" s="125">
        <v>0</v>
      </c>
      <c r="AU167" s="125">
        <v>0</v>
      </c>
      <c r="AV167" s="125">
        <v>0</v>
      </c>
      <c r="AW167" s="125">
        <v>0</v>
      </c>
      <c r="AX167" s="125">
        <v>0</v>
      </c>
      <c r="AY167" s="125">
        <v>0</v>
      </c>
      <c r="AZ167" s="125">
        <v>0</v>
      </c>
      <c r="BA167" s="125">
        <v>0</v>
      </c>
      <c r="BB167" s="125">
        <v>0</v>
      </c>
      <c r="BC167" s="125">
        <v>0</v>
      </c>
      <c r="BD167" s="125">
        <v>0</v>
      </c>
      <c r="BE167" s="125">
        <v>0</v>
      </c>
      <c r="BF167" s="125">
        <v>0</v>
      </c>
      <c r="BG167" s="125">
        <v>0</v>
      </c>
    </row>
    <row r="168" spans="3:59" outlineLevel="1">
      <c r="C168" s="63" t="str">
        <v>Dry bulk - Inwards - overseas and coastal</v>
      </c>
      <c r="D168" s="217" t="str">
        <v>$ per tonne</v>
      </c>
      <c r="F168" s="180">
        <v>11</v>
      </c>
      <c r="G168" s="49"/>
      <c r="I168" s="125">
        <v>3443632</v>
      </c>
      <c r="J168" s="125">
        <v>3324601.8059999999</v>
      </c>
      <c r="K168" s="125">
        <v>3739036</v>
      </c>
      <c r="L168" s="125">
        <v>3932321</v>
      </c>
      <c r="M168" s="125">
        <v>3972090</v>
      </c>
      <c r="N168" s="125">
        <v>3843638.9065201604</v>
      </c>
      <c r="O168" s="125">
        <v>3761995.304433248</v>
      </c>
      <c r="P168" s="125">
        <v>3678833.8103656522</v>
      </c>
      <c r="Q168" s="125">
        <v>0</v>
      </c>
      <c r="R168" s="125">
        <v>0</v>
      </c>
      <c r="S168" s="125">
        <v>0</v>
      </c>
      <c r="T168" s="125">
        <v>0</v>
      </c>
      <c r="U168" s="125">
        <v>0</v>
      </c>
      <c r="V168" s="125">
        <v>0</v>
      </c>
      <c r="W168" s="125">
        <v>0</v>
      </c>
      <c r="X168" s="125">
        <v>0</v>
      </c>
      <c r="Y168" s="125">
        <v>0</v>
      </c>
      <c r="Z168" s="125">
        <v>0</v>
      </c>
      <c r="AA168" s="125">
        <v>0</v>
      </c>
      <c r="AB168" s="125">
        <v>0</v>
      </c>
      <c r="AC168" s="125">
        <v>0</v>
      </c>
      <c r="AD168" s="125">
        <v>0</v>
      </c>
      <c r="AE168" s="125">
        <v>0</v>
      </c>
      <c r="AF168" s="125">
        <v>0</v>
      </c>
      <c r="AG168" s="125">
        <v>0</v>
      </c>
      <c r="AH168" s="125">
        <v>0</v>
      </c>
      <c r="AI168" s="125">
        <v>0</v>
      </c>
      <c r="AJ168" s="125">
        <v>0</v>
      </c>
      <c r="AK168" s="125">
        <v>0</v>
      </c>
      <c r="AL168" s="125">
        <v>0</v>
      </c>
      <c r="AM168" s="125">
        <v>0</v>
      </c>
      <c r="AN168" s="125">
        <v>0</v>
      </c>
      <c r="AO168" s="125">
        <v>0</v>
      </c>
      <c r="AP168" s="125">
        <v>0</v>
      </c>
      <c r="AQ168" s="125">
        <v>0</v>
      </c>
      <c r="AR168" s="125">
        <v>0</v>
      </c>
      <c r="AS168" s="125">
        <v>0</v>
      </c>
      <c r="AT168" s="125">
        <v>0</v>
      </c>
      <c r="AU168" s="125">
        <v>0</v>
      </c>
      <c r="AV168" s="125">
        <v>0</v>
      </c>
      <c r="AW168" s="125">
        <v>0</v>
      </c>
      <c r="AX168" s="125">
        <v>0</v>
      </c>
      <c r="AY168" s="125">
        <v>0</v>
      </c>
      <c r="AZ168" s="125">
        <v>0</v>
      </c>
      <c r="BA168" s="125">
        <v>0</v>
      </c>
      <c r="BB168" s="125">
        <v>0</v>
      </c>
      <c r="BC168" s="125">
        <v>0</v>
      </c>
      <c r="BD168" s="125">
        <v>0</v>
      </c>
      <c r="BE168" s="125">
        <v>0</v>
      </c>
      <c r="BF168" s="125">
        <v>0</v>
      </c>
      <c r="BG168" s="125">
        <v>0</v>
      </c>
    </row>
    <row r="169" spans="3:59" outlineLevel="1">
      <c r="C169" s="63" t="str">
        <v>Transhipment - Full - outward</v>
      </c>
      <c r="D169" s="217" t="str">
        <v>$ per TEU</v>
      </c>
      <c r="F169" s="180">
        <v>12</v>
      </c>
      <c r="G169" s="49"/>
      <c r="I169" s="125">
        <v>57242</v>
      </c>
      <c r="J169" s="125">
        <v>60411</v>
      </c>
      <c r="K169" s="125">
        <v>70983</v>
      </c>
      <c r="L169" s="125">
        <v>78471</v>
      </c>
      <c r="M169" s="125">
        <v>58379</v>
      </c>
      <c r="N169" s="125">
        <v>78111.093520644208</v>
      </c>
      <c r="O169" s="125">
        <v>69991.009362953962</v>
      </c>
      <c r="P169" s="125">
        <v>79203.884154606931</v>
      </c>
      <c r="Q169" s="125">
        <v>0</v>
      </c>
      <c r="R169" s="125">
        <v>0</v>
      </c>
      <c r="S169" s="125">
        <v>0</v>
      </c>
      <c r="T169" s="125">
        <v>0</v>
      </c>
      <c r="U169" s="125">
        <v>0</v>
      </c>
      <c r="V169" s="125">
        <v>0</v>
      </c>
      <c r="W169" s="125">
        <v>0</v>
      </c>
      <c r="X169" s="125">
        <v>0</v>
      </c>
      <c r="Y169" s="125">
        <v>0</v>
      </c>
      <c r="Z169" s="125">
        <v>0</v>
      </c>
      <c r="AA169" s="125">
        <v>0</v>
      </c>
      <c r="AB169" s="125">
        <v>0</v>
      </c>
      <c r="AC169" s="125">
        <v>0</v>
      </c>
      <c r="AD169" s="125">
        <v>0</v>
      </c>
      <c r="AE169" s="125">
        <v>0</v>
      </c>
      <c r="AF169" s="125">
        <v>0</v>
      </c>
      <c r="AG169" s="125">
        <v>0</v>
      </c>
      <c r="AH169" s="125">
        <v>0</v>
      </c>
      <c r="AI169" s="125">
        <v>0</v>
      </c>
      <c r="AJ169" s="125">
        <v>0</v>
      </c>
      <c r="AK169" s="125">
        <v>0</v>
      </c>
      <c r="AL169" s="125">
        <v>0</v>
      </c>
      <c r="AM169" s="125">
        <v>0</v>
      </c>
      <c r="AN169" s="125">
        <v>0</v>
      </c>
      <c r="AO169" s="125">
        <v>0</v>
      </c>
      <c r="AP169" s="125">
        <v>0</v>
      </c>
      <c r="AQ169" s="125">
        <v>0</v>
      </c>
      <c r="AR169" s="125">
        <v>0</v>
      </c>
      <c r="AS169" s="125">
        <v>0</v>
      </c>
      <c r="AT169" s="125">
        <v>0</v>
      </c>
      <c r="AU169" s="125">
        <v>0</v>
      </c>
      <c r="AV169" s="125">
        <v>0</v>
      </c>
      <c r="AW169" s="125">
        <v>0</v>
      </c>
      <c r="AX169" s="125">
        <v>0</v>
      </c>
      <c r="AY169" s="125">
        <v>0</v>
      </c>
      <c r="AZ169" s="125">
        <v>0</v>
      </c>
      <c r="BA169" s="125">
        <v>0</v>
      </c>
      <c r="BB169" s="125">
        <v>0</v>
      </c>
      <c r="BC169" s="125">
        <v>0</v>
      </c>
      <c r="BD169" s="125">
        <v>0</v>
      </c>
      <c r="BE169" s="125">
        <v>0</v>
      </c>
      <c r="BF169" s="125">
        <v>0</v>
      </c>
      <c r="BG169" s="125">
        <v>0</v>
      </c>
    </row>
    <row r="170" spans="3:59" outlineLevel="1">
      <c r="C170" s="63" t="str">
        <v>Transhipment - Full - inward</v>
      </c>
      <c r="D170" s="216" t="str">
        <v>$ per TEU</v>
      </c>
      <c r="F170" s="180">
        <v>13</v>
      </c>
      <c r="G170" s="49"/>
      <c r="I170" s="125">
        <v>40167</v>
      </c>
      <c r="J170" s="125">
        <v>42110</v>
      </c>
      <c r="K170" s="125">
        <v>45740</v>
      </c>
      <c r="L170" s="125">
        <v>52359</v>
      </c>
      <c r="M170" s="125">
        <v>39578</v>
      </c>
      <c r="N170" s="125">
        <v>68285.716990674278</v>
      </c>
      <c r="O170" s="125">
        <v>62800.165902647612</v>
      </c>
      <c r="P170" s="125">
        <v>73143.210624444575</v>
      </c>
      <c r="Q170" s="125">
        <v>0</v>
      </c>
      <c r="R170" s="125">
        <v>0</v>
      </c>
      <c r="S170" s="125">
        <v>0</v>
      </c>
      <c r="T170" s="125">
        <v>0</v>
      </c>
      <c r="U170" s="125">
        <v>0</v>
      </c>
      <c r="V170" s="125">
        <v>0</v>
      </c>
      <c r="W170" s="125">
        <v>0</v>
      </c>
      <c r="X170" s="125">
        <v>0</v>
      </c>
      <c r="Y170" s="125">
        <v>0</v>
      </c>
      <c r="Z170" s="125">
        <v>0</v>
      </c>
      <c r="AA170" s="125">
        <v>0</v>
      </c>
      <c r="AB170" s="125">
        <v>0</v>
      </c>
      <c r="AC170" s="125">
        <v>0</v>
      </c>
      <c r="AD170" s="125">
        <v>0</v>
      </c>
      <c r="AE170" s="125">
        <v>0</v>
      </c>
      <c r="AF170" s="125">
        <v>0</v>
      </c>
      <c r="AG170" s="125">
        <v>0</v>
      </c>
      <c r="AH170" s="125">
        <v>0</v>
      </c>
      <c r="AI170" s="125">
        <v>0</v>
      </c>
      <c r="AJ170" s="125">
        <v>0</v>
      </c>
      <c r="AK170" s="125">
        <v>0</v>
      </c>
      <c r="AL170" s="125">
        <v>0</v>
      </c>
      <c r="AM170" s="125">
        <v>0</v>
      </c>
      <c r="AN170" s="125">
        <v>0</v>
      </c>
      <c r="AO170" s="125">
        <v>0</v>
      </c>
      <c r="AP170" s="125">
        <v>0</v>
      </c>
      <c r="AQ170" s="125">
        <v>0</v>
      </c>
      <c r="AR170" s="125">
        <v>0</v>
      </c>
      <c r="AS170" s="125">
        <v>0</v>
      </c>
      <c r="AT170" s="125">
        <v>0</v>
      </c>
      <c r="AU170" s="125">
        <v>0</v>
      </c>
      <c r="AV170" s="125">
        <v>0</v>
      </c>
      <c r="AW170" s="125">
        <v>0</v>
      </c>
      <c r="AX170" s="125">
        <v>0</v>
      </c>
      <c r="AY170" s="125">
        <v>0</v>
      </c>
      <c r="AZ170" s="125">
        <v>0</v>
      </c>
      <c r="BA170" s="125">
        <v>0</v>
      </c>
      <c r="BB170" s="125">
        <v>0</v>
      </c>
      <c r="BC170" s="125">
        <v>0</v>
      </c>
      <c r="BD170" s="125">
        <v>0</v>
      </c>
      <c r="BE170" s="125">
        <v>0</v>
      </c>
      <c r="BF170" s="125">
        <v>0</v>
      </c>
      <c r="BG170" s="125">
        <v>0</v>
      </c>
    </row>
    <row r="171" spans="3:59" outlineLevel="1">
      <c r="C171" s="63" t="str">
        <v>Transhipment - Full Bass Strait</v>
      </c>
      <c r="D171" s="216" t="str">
        <v>$ per TEU</v>
      </c>
      <c r="F171" s="180">
        <v>14</v>
      </c>
      <c r="G171" s="49"/>
      <c r="I171" s="125">
        <v>36144</v>
      </c>
      <c r="J171" s="125">
        <v>37209</v>
      </c>
      <c r="K171" s="125">
        <v>42821</v>
      </c>
      <c r="L171" s="125">
        <v>37847</v>
      </c>
      <c r="M171" s="125">
        <v>32889</v>
      </c>
      <c r="N171" s="125">
        <v>35966.057243927775</v>
      </c>
      <c r="O171" s="125">
        <v>32961.357925710516</v>
      </c>
      <c r="P171" s="125">
        <v>33465.111923445736</v>
      </c>
      <c r="Q171" s="125">
        <v>0</v>
      </c>
      <c r="R171" s="125">
        <v>0</v>
      </c>
      <c r="S171" s="125">
        <v>0</v>
      </c>
      <c r="T171" s="125">
        <v>0</v>
      </c>
      <c r="U171" s="125">
        <v>0</v>
      </c>
      <c r="V171" s="125">
        <v>0</v>
      </c>
      <c r="W171" s="125">
        <v>0</v>
      </c>
      <c r="X171" s="125">
        <v>0</v>
      </c>
      <c r="Y171" s="125">
        <v>0</v>
      </c>
      <c r="Z171" s="125">
        <v>0</v>
      </c>
      <c r="AA171" s="125">
        <v>0</v>
      </c>
      <c r="AB171" s="125">
        <v>0</v>
      </c>
      <c r="AC171" s="125">
        <v>0</v>
      </c>
      <c r="AD171" s="125">
        <v>0</v>
      </c>
      <c r="AE171" s="125">
        <v>0</v>
      </c>
      <c r="AF171" s="125">
        <v>0</v>
      </c>
      <c r="AG171" s="125">
        <v>0</v>
      </c>
      <c r="AH171" s="125">
        <v>0</v>
      </c>
      <c r="AI171" s="125">
        <v>0</v>
      </c>
      <c r="AJ171" s="125">
        <v>0</v>
      </c>
      <c r="AK171" s="125">
        <v>0</v>
      </c>
      <c r="AL171" s="125">
        <v>0</v>
      </c>
      <c r="AM171" s="125">
        <v>0</v>
      </c>
      <c r="AN171" s="125">
        <v>0</v>
      </c>
      <c r="AO171" s="125">
        <v>0</v>
      </c>
      <c r="AP171" s="125">
        <v>0</v>
      </c>
      <c r="AQ171" s="125">
        <v>0</v>
      </c>
      <c r="AR171" s="125">
        <v>0</v>
      </c>
      <c r="AS171" s="125">
        <v>0</v>
      </c>
      <c r="AT171" s="125">
        <v>0</v>
      </c>
      <c r="AU171" s="125">
        <v>0</v>
      </c>
      <c r="AV171" s="125">
        <v>0</v>
      </c>
      <c r="AW171" s="125">
        <v>0</v>
      </c>
      <c r="AX171" s="125">
        <v>0</v>
      </c>
      <c r="AY171" s="125">
        <v>0</v>
      </c>
      <c r="AZ171" s="125">
        <v>0</v>
      </c>
      <c r="BA171" s="125">
        <v>0</v>
      </c>
      <c r="BB171" s="125">
        <v>0</v>
      </c>
      <c r="BC171" s="125">
        <v>0</v>
      </c>
      <c r="BD171" s="125">
        <v>0</v>
      </c>
      <c r="BE171" s="125">
        <v>0</v>
      </c>
      <c r="BF171" s="125">
        <v>0</v>
      </c>
      <c r="BG171" s="125">
        <v>0</v>
      </c>
    </row>
    <row r="172" spans="3:59" outlineLevel="1">
      <c r="C172" s="63" t="str">
        <v>Transhipment - Empty (including nested units)</v>
      </c>
      <c r="D172" s="216" t="str">
        <v>$ per TEU</v>
      </c>
      <c r="F172" s="180">
        <v>15</v>
      </c>
      <c r="G172" s="49"/>
      <c r="I172" s="125">
        <v>18608</v>
      </c>
      <c r="J172" s="125">
        <v>19827</v>
      </c>
      <c r="K172" s="125">
        <v>19697</v>
      </c>
      <c r="L172" s="125">
        <v>23019</v>
      </c>
      <c r="M172" s="125">
        <v>18291</v>
      </c>
      <c r="N172" s="125">
        <v>19912.709776216656</v>
      </c>
      <c r="O172" s="125">
        <v>18156.680213315118</v>
      </c>
      <c r="P172" s="125">
        <v>6842.1499955331556</v>
      </c>
      <c r="Q172" s="125">
        <v>0</v>
      </c>
      <c r="R172" s="125">
        <v>0</v>
      </c>
      <c r="S172" s="125">
        <v>0</v>
      </c>
      <c r="T172" s="125">
        <v>0</v>
      </c>
      <c r="U172" s="125">
        <v>0</v>
      </c>
      <c r="V172" s="125">
        <v>0</v>
      </c>
      <c r="W172" s="125">
        <v>0</v>
      </c>
      <c r="X172" s="125">
        <v>0</v>
      </c>
      <c r="Y172" s="125">
        <v>0</v>
      </c>
      <c r="Z172" s="125">
        <v>0</v>
      </c>
      <c r="AA172" s="125">
        <v>0</v>
      </c>
      <c r="AB172" s="125">
        <v>0</v>
      </c>
      <c r="AC172" s="125">
        <v>0</v>
      </c>
      <c r="AD172" s="125">
        <v>0</v>
      </c>
      <c r="AE172" s="125">
        <v>0</v>
      </c>
      <c r="AF172" s="125">
        <v>0</v>
      </c>
      <c r="AG172" s="125">
        <v>0</v>
      </c>
      <c r="AH172" s="125">
        <v>0</v>
      </c>
      <c r="AI172" s="125">
        <v>0</v>
      </c>
      <c r="AJ172" s="125">
        <v>0</v>
      </c>
      <c r="AK172" s="125">
        <v>0</v>
      </c>
      <c r="AL172" s="125">
        <v>0</v>
      </c>
      <c r="AM172" s="125">
        <v>0</v>
      </c>
      <c r="AN172" s="125">
        <v>0</v>
      </c>
      <c r="AO172" s="125">
        <v>0</v>
      </c>
      <c r="AP172" s="125">
        <v>0</v>
      </c>
      <c r="AQ172" s="125">
        <v>0</v>
      </c>
      <c r="AR172" s="125">
        <v>0</v>
      </c>
      <c r="AS172" s="125">
        <v>0</v>
      </c>
      <c r="AT172" s="125">
        <v>0</v>
      </c>
      <c r="AU172" s="125">
        <v>0</v>
      </c>
      <c r="AV172" s="125">
        <v>0</v>
      </c>
      <c r="AW172" s="125">
        <v>0</v>
      </c>
      <c r="AX172" s="125">
        <v>0</v>
      </c>
      <c r="AY172" s="125">
        <v>0</v>
      </c>
      <c r="AZ172" s="125">
        <v>0</v>
      </c>
      <c r="BA172" s="125">
        <v>0</v>
      </c>
      <c r="BB172" s="125">
        <v>0</v>
      </c>
      <c r="BC172" s="125">
        <v>0</v>
      </c>
      <c r="BD172" s="125">
        <v>0</v>
      </c>
      <c r="BE172" s="125">
        <v>0</v>
      </c>
      <c r="BF172" s="125">
        <v>0</v>
      </c>
      <c r="BG172" s="125">
        <v>0</v>
      </c>
    </row>
    <row r="173" spans="3:59" outlineLevel="1">
      <c r="C173" s="63" t="str">
        <v>Transhipment - Empty (return of materials)</v>
      </c>
      <c r="D173" s="217" t="str">
        <v>$ per TEU</v>
      </c>
      <c r="F173" s="180">
        <v>16</v>
      </c>
      <c r="G173" s="49"/>
      <c r="I173" s="125">
        <v>0</v>
      </c>
      <c r="J173" s="125">
        <v>0</v>
      </c>
      <c r="K173" s="125">
        <v>135</v>
      </c>
      <c r="L173" s="125">
        <v>138</v>
      </c>
      <c r="M173" s="125">
        <v>128</v>
      </c>
      <c r="N173" s="125">
        <v>84.985957570717801</v>
      </c>
      <c r="O173" s="125">
        <v>43.895270845377205</v>
      </c>
      <c r="P173" s="125">
        <v>21.901251258799565</v>
      </c>
      <c r="Q173" s="125">
        <v>0</v>
      </c>
      <c r="R173" s="125">
        <v>0</v>
      </c>
      <c r="S173" s="125">
        <v>0</v>
      </c>
      <c r="T173" s="125">
        <v>0</v>
      </c>
      <c r="U173" s="125">
        <v>0</v>
      </c>
      <c r="V173" s="125">
        <v>0</v>
      </c>
      <c r="W173" s="125">
        <v>0</v>
      </c>
      <c r="X173" s="125">
        <v>0</v>
      </c>
      <c r="Y173" s="125">
        <v>0</v>
      </c>
      <c r="Z173" s="125">
        <v>0</v>
      </c>
      <c r="AA173" s="125">
        <v>0</v>
      </c>
      <c r="AB173" s="125">
        <v>0</v>
      </c>
      <c r="AC173" s="125">
        <v>0</v>
      </c>
      <c r="AD173" s="125">
        <v>0</v>
      </c>
      <c r="AE173" s="125">
        <v>0</v>
      </c>
      <c r="AF173" s="125">
        <v>0</v>
      </c>
      <c r="AG173" s="125">
        <v>0</v>
      </c>
      <c r="AH173" s="125">
        <v>0</v>
      </c>
      <c r="AI173" s="125">
        <v>0</v>
      </c>
      <c r="AJ173" s="125">
        <v>0</v>
      </c>
      <c r="AK173" s="125">
        <v>0</v>
      </c>
      <c r="AL173" s="125">
        <v>0</v>
      </c>
      <c r="AM173" s="125">
        <v>0</v>
      </c>
      <c r="AN173" s="125">
        <v>0</v>
      </c>
      <c r="AO173" s="125">
        <v>0</v>
      </c>
      <c r="AP173" s="125">
        <v>0</v>
      </c>
      <c r="AQ173" s="125">
        <v>0</v>
      </c>
      <c r="AR173" s="125">
        <v>0</v>
      </c>
      <c r="AS173" s="125">
        <v>0</v>
      </c>
      <c r="AT173" s="125">
        <v>0</v>
      </c>
      <c r="AU173" s="125">
        <v>0</v>
      </c>
      <c r="AV173" s="125">
        <v>0</v>
      </c>
      <c r="AW173" s="125">
        <v>0</v>
      </c>
      <c r="AX173" s="125">
        <v>0</v>
      </c>
      <c r="AY173" s="125">
        <v>0</v>
      </c>
      <c r="AZ173" s="125">
        <v>0</v>
      </c>
      <c r="BA173" s="125">
        <v>0</v>
      </c>
      <c r="BB173" s="125">
        <v>0</v>
      </c>
      <c r="BC173" s="125">
        <v>0</v>
      </c>
      <c r="BD173" s="125">
        <v>0</v>
      </c>
      <c r="BE173" s="125">
        <v>0</v>
      </c>
      <c r="BF173" s="125">
        <v>0</v>
      </c>
      <c r="BG173" s="125">
        <v>0</v>
      </c>
    </row>
    <row r="174" spans="3:59" outlineLevel="1">
      <c r="C174" s="63" t="str">
        <v>Transhipment - Motor vehicles and break bulk</v>
      </c>
      <c r="D174" s="216" t="str">
        <v>$ per tonne or m3</v>
      </c>
      <c r="F174" s="180">
        <v>17</v>
      </c>
      <c r="G174" s="49"/>
      <c r="I174" s="125">
        <v>8943</v>
      </c>
      <c r="J174" s="125">
        <v>14233</v>
      </c>
      <c r="K174" s="125">
        <v>89602</v>
      </c>
      <c r="L174" s="125">
        <v>122747</v>
      </c>
      <c r="M174" s="125">
        <v>159865</v>
      </c>
      <c r="N174" s="125">
        <v>844448.46979691065</v>
      </c>
      <c r="O174" s="125">
        <v>1323021.4204359241</v>
      </c>
      <c r="P174" s="125">
        <v>1283717.9502604362</v>
      </c>
      <c r="Q174" s="125">
        <v>0</v>
      </c>
      <c r="R174" s="125">
        <v>0</v>
      </c>
      <c r="S174" s="125">
        <v>0</v>
      </c>
      <c r="T174" s="125">
        <v>0</v>
      </c>
      <c r="U174" s="125">
        <v>0</v>
      </c>
      <c r="V174" s="125">
        <v>0</v>
      </c>
      <c r="W174" s="125">
        <v>0</v>
      </c>
      <c r="X174" s="125">
        <v>0</v>
      </c>
      <c r="Y174" s="125">
        <v>0</v>
      </c>
      <c r="Z174" s="125">
        <v>0</v>
      </c>
      <c r="AA174" s="125">
        <v>0</v>
      </c>
      <c r="AB174" s="125">
        <v>0</v>
      </c>
      <c r="AC174" s="125">
        <v>0</v>
      </c>
      <c r="AD174" s="125">
        <v>0</v>
      </c>
      <c r="AE174" s="125">
        <v>0</v>
      </c>
      <c r="AF174" s="125">
        <v>0</v>
      </c>
      <c r="AG174" s="125">
        <v>0</v>
      </c>
      <c r="AH174" s="125">
        <v>0</v>
      </c>
      <c r="AI174" s="125">
        <v>0</v>
      </c>
      <c r="AJ174" s="125">
        <v>0</v>
      </c>
      <c r="AK174" s="125">
        <v>0</v>
      </c>
      <c r="AL174" s="125">
        <v>0</v>
      </c>
      <c r="AM174" s="125">
        <v>0</v>
      </c>
      <c r="AN174" s="125">
        <v>0</v>
      </c>
      <c r="AO174" s="125">
        <v>0</v>
      </c>
      <c r="AP174" s="125">
        <v>0</v>
      </c>
      <c r="AQ174" s="125">
        <v>0</v>
      </c>
      <c r="AR174" s="125">
        <v>0</v>
      </c>
      <c r="AS174" s="125">
        <v>0</v>
      </c>
      <c r="AT174" s="125">
        <v>0</v>
      </c>
      <c r="AU174" s="125">
        <v>0</v>
      </c>
      <c r="AV174" s="125">
        <v>0</v>
      </c>
      <c r="AW174" s="125">
        <v>0</v>
      </c>
      <c r="AX174" s="125">
        <v>0</v>
      </c>
      <c r="AY174" s="125">
        <v>0</v>
      </c>
      <c r="AZ174" s="125">
        <v>0</v>
      </c>
      <c r="BA174" s="125">
        <v>0</v>
      </c>
      <c r="BB174" s="125">
        <v>0</v>
      </c>
      <c r="BC174" s="125">
        <v>0</v>
      </c>
      <c r="BD174" s="125">
        <v>0</v>
      </c>
      <c r="BE174" s="125">
        <v>0</v>
      </c>
      <c r="BF174" s="125">
        <v>0</v>
      </c>
      <c r="BG174" s="125">
        <v>0</v>
      </c>
    </row>
    <row r="175" spans="3:59" outlineLevel="1">
      <c r="C175" s="63" t="str">
        <v>Transhipment - Non-containerised/general</v>
      </c>
      <c r="D175" s="217" t="str">
        <v>$ per tonne</v>
      </c>
      <c r="F175" s="180">
        <v>18</v>
      </c>
      <c r="G175" s="49"/>
      <c r="I175" s="125">
        <v>3201</v>
      </c>
      <c r="J175" s="125">
        <v>1642</v>
      </c>
      <c r="K175" s="125">
        <v>9422</v>
      </c>
      <c r="L175" s="125">
        <v>14936</v>
      </c>
      <c r="M175" s="125">
        <v>35603</v>
      </c>
      <c r="N175" s="125">
        <v>56597.648237713198</v>
      </c>
      <c r="O175" s="125">
        <v>119439.03197027136</v>
      </c>
      <c r="P175" s="125">
        <v>188437.37031929064</v>
      </c>
      <c r="Q175" s="125">
        <v>0</v>
      </c>
      <c r="R175" s="125">
        <v>0</v>
      </c>
      <c r="S175" s="125">
        <v>0</v>
      </c>
      <c r="T175" s="125">
        <v>0</v>
      </c>
      <c r="U175" s="125">
        <v>0</v>
      </c>
      <c r="V175" s="125">
        <v>0</v>
      </c>
      <c r="W175" s="125">
        <v>0</v>
      </c>
      <c r="X175" s="125">
        <v>0</v>
      </c>
      <c r="Y175" s="125">
        <v>0</v>
      </c>
      <c r="Z175" s="125">
        <v>0</v>
      </c>
      <c r="AA175" s="125">
        <v>0</v>
      </c>
      <c r="AB175" s="125">
        <v>0</v>
      </c>
      <c r="AC175" s="125">
        <v>0</v>
      </c>
      <c r="AD175" s="125">
        <v>0</v>
      </c>
      <c r="AE175" s="125">
        <v>0</v>
      </c>
      <c r="AF175" s="125">
        <v>0</v>
      </c>
      <c r="AG175" s="125">
        <v>0</v>
      </c>
      <c r="AH175" s="125">
        <v>0</v>
      </c>
      <c r="AI175" s="125">
        <v>0</v>
      </c>
      <c r="AJ175" s="125">
        <v>0</v>
      </c>
      <c r="AK175" s="125">
        <v>0</v>
      </c>
      <c r="AL175" s="125">
        <v>0</v>
      </c>
      <c r="AM175" s="125">
        <v>0</v>
      </c>
      <c r="AN175" s="125">
        <v>0</v>
      </c>
      <c r="AO175" s="125">
        <v>0</v>
      </c>
      <c r="AP175" s="125">
        <v>0</v>
      </c>
      <c r="AQ175" s="125">
        <v>0</v>
      </c>
      <c r="AR175" s="125">
        <v>0</v>
      </c>
      <c r="AS175" s="125">
        <v>0</v>
      </c>
      <c r="AT175" s="125">
        <v>0</v>
      </c>
      <c r="AU175" s="125">
        <v>0</v>
      </c>
      <c r="AV175" s="125">
        <v>0</v>
      </c>
      <c r="AW175" s="125">
        <v>0</v>
      </c>
      <c r="AX175" s="125">
        <v>0</v>
      </c>
      <c r="AY175" s="125">
        <v>0</v>
      </c>
      <c r="AZ175" s="125">
        <v>0</v>
      </c>
      <c r="BA175" s="125">
        <v>0</v>
      </c>
      <c r="BB175" s="125">
        <v>0</v>
      </c>
      <c r="BC175" s="125">
        <v>0</v>
      </c>
      <c r="BD175" s="125">
        <v>0</v>
      </c>
      <c r="BE175" s="125">
        <v>0</v>
      </c>
      <c r="BF175" s="125">
        <v>0</v>
      </c>
      <c r="BG175" s="125">
        <v>0</v>
      </c>
    </row>
    <row r="176" spans="3:59" outlineLevel="1">
      <c r="C176" s="47">
        <v>0</v>
      </c>
      <c r="D176" s="218">
        <v>0</v>
      </c>
      <c r="F176" s="180" t="str">
        <v/>
      </c>
      <c r="G176" s="49"/>
      <c r="I176" s="125">
        <v>0</v>
      </c>
      <c r="J176" s="125">
        <v>0</v>
      </c>
      <c r="K176" s="125">
        <v>0</v>
      </c>
      <c r="L176" s="125">
        <v>0</v>
      </c>
      <c r="M176" s="125">
        <v>0</v>
      </c>
      <c r="N176" s="125">
        <v>0</v>
      </c>
      <c r="O176" s="125">
        <v>0</v>
      </c>
      <c r="P176" s="125">
        <v>0</v>
      </c>
      <c r="Q176" s="125">
        <v>0</v>
      </c>
      <c r="R176" s="125">
        <v>0</v>
      </c>
      <c r="S176" s="125">
        <v>0</v>
      </c>
      <c r="T176" s="125">
        <v>0</v>
      </c>
      <c r="U176" s="125">
        <v>0</v>
      </c>
      <c r="V176" s="125">
        <v>0</v>
      </c>
      <c r="W176" s="125">
        <v>0</v>
      </c>
      <c r="X176" s="125">
        <v>0</v>
      </c>
      <c r="Y176" s="125">
        <v>0</v>
      </c>
      <c r="Z176" s="125">
        <v>0</v>
      </c>
      <c r="AA176" s="125">
        <v>0</v>
      </c>
      <c r="AB176" s="125">
        <v>0</v>
      </c>
      <c r="AC176" s="125">
        <v>0</v>
      </c>
      <c r="AD176" s="125">
        <v>0</v>
      </c>
      <c r="AE176" s="125">
        <v>0</v>
      </c>
      <c r="AF176" s="125">
        <v>0</v>
      </c>
      <c r="AG176" s="125">
        <v>0</v>
      </c>
      <c r="AH176" s="125">
        <v>0</v>
      </c>
      <c r="AI176" s="125">
        <v>0</v>
      </c>
      <c r="AJ176" s="125">
        <v>0</v>
      </c>
      <c r="AK176" s="125">
        <v>0</v>
      </c>
      <c r="AL176" s="125">
        <v>0</v>
      </c>
      <c r="AM176" s="125">
        <v>0</v>
      </c>
      <c r="AN176" s="125">
        <v>0</v>
      </c>
      <c r="AO176" s="125">
        <v>0</v>
      </c>
      <c r="AP176" s="125">
        <v>0</v>
      </c>
      <c r="AQ176" s="125">
        <v>0</v>
      </c>
      <c r="AR176" s="125">
        <v>0</v>
      </c>
      <c r="AS176" s="125">
        <v>0</v>
      </c>
      <c r="AT176" s="125">
        <v>0</v>
      </c>
      <c r="AU176" s="125">
        <v>0</v>
      </c>
      <c r="AV176" s="125">
        <v>0</v>
      </c>
      <c r="AW176" s="125">
        <v>0</v>
      </c>
      <c r="AX176" s="125">
        <v>0</v>
      </c>
      <c r="AY176" s="125">
        <v>0</v>
      </c>
      <c r="AZ176" s="125">
        <v>0</v>
      </c>
      <c r="BA176" s="125">
        <v>0</v>
      </c>
      <c r="BB176" s="125">
        <v>0</v>
      </c>
      <c r="BC176" s="125">
        <v>0</v>
      </c>
      <c r="BD176" s="125">
        <v>0</v>
      </c>
      <c r="BE176" s="125">
        <v>0</v>
      </c>
      <c r="BF176" s="125">
        <v>0</v>
      </c>
      <c r="BG176" s="125">
        <v>0</v>
      </c>
    </row>
    <row r="177" spans="3:59" outlineLevel="1">
      <c r="C177" s="62" t="str">
        <v>Channel fees</v>
      </c>
      <c r="D177" s="216">
        <v>0</v>
      </c>
      <c r="F177" s="180" t="str">
        <v/>
      </c>
      <c r="G177" s="49"/>
      <c r="I177" s="125">
        <v>0</v>
      </c>
      <c r="J177" s="125">
        <v>0</v>
      </c>
      <c r="K177" s="125">
        <v>0</v>
      </c>
      <c r="L177" s="125">
        <v>0</v>
      </c>
      <c r="M177" s="125">
        <v>0</v>
      </c>
      <c r="N177" s="125">
        <v>0</v>
      </c>
      <c r="O177" s="125">
        <v>0</v>
      </c>
      <c r="P177" s="125">
        <v>0</v>
      </c>
      <c r="Q177" s="125">
        <v>0</v>
      </c>
      <c r="R177" s="125">
        <v>0</v>
      </c>
      <c r="S177" s="125">
        <v>0</v>
      </c>
      <c r="T177" s="125">
        <v>0</v>
      </c>
      <c r="U177" s="125">
        <v>0</v>
      </c>
      <c r="V177" s="125">
        <v>0</v>
      </c>
      <c r="W177" s="125">
        <v>0</v>
      </c>
      <c r="X177" s="125">
        <v>0</v>
      </c>
      <c r="Y177" s="125">
        <v>0</v>
      </c>
      <c r="Z177" s="125">
        <v>0</v>
      </c>
      <c r="AA177" s="125">
        <v>0</v>
      </c>
      <c r="AB177" s="125">
        <v>0</v>
      </c>
      <c r="AC177" s="125">
        <v>0</v>
      </c>
      <c r="AD177" s="125">
        <v>0</v>
      </c>
      <c r="AE177" s="125">
        <v>0</v>
      </c>
      <c r="AF177" s="125">
        <v>0</v>
      </c>
      <c r="AG177" s="125">
        <v>0</v>
      </c>
      <c r="AH177" s="125">
        <v>0</v>
      </c>
      <c r="AI177" s="125">
        <v>0</v>
      </c>
      <c r="AJ177" s="125">
        <v>0</v>
      </c>
      <c r="AK177" s="125">
        <v>0</v>
      </c>
      <c r="AL177" s="125">
        <v>0</v>
      </c>
      <c r="AM177" s="125">
        <v>0</v>
      </c>
      <c r="AN177" s="125">
        <v>0</v>
      </c>
      <c r="AO177" s="125">
        <v>0</v>
      </c>
      <c r="AP177" s="125">
        <v>0</v>
      </c>
      <c r="AQ177" s="125">
        <v>0</v>
      </c>
      <c r="AR177" s="125">
        <v>0</v>
      </c>
      <c r="AS177" s="125">
        <v>0</v>
      </c>
      <c r="AT177" s="125">
        <v>0</v>
      </c>
      <c r="AU177" s="125">
        <v>0</v>
      </c>
      <c r="AV177" s="125">
        <v>0</v>
      </c>
      <c r="AW177" s="125">
        <v>0</v>
      </c>
      <c r="AX177" s="125">
        <v>0</v>
      </c>
      <c r="AY177" s="125">
        <v>0</v>
      </c>
      <c r="AZ177" s="125">
        <v>0</v>
      </c>
      <c r="BA177" s="125">
        <v>0</v>
      </c>
      <c r="BB177" s="125">
        <v>0</v>
      </c>
      <c r="BC177" s="125">
        <v>0</v>
      </c>
      <c r="BD177" s="125">
        <v>0</v>
      </c>
      <c r="BE177" s="125">
        <v>0</v>
      </c>
      <c r="BF177" s="125">
        <v>0</v>
      </c>
      <c r="BG177" s="125">
        <v>0</v>
      </c>
    </row>
    <row r="178" spans="3:59" outlineLevel="1">
      <c r="C178" s="63" t="str">
        <v>Shared channels &lt;= 12.10m</v>
      </c>
      <c r="D178" s="216" t="str">
        <v>$ per GT</v>
      </c>
      <c r="F178" s="180">
        <v>19</v>
      </c>
      <c r="G178" s="49"/>
      <c r="I178" s="125">
        <v>18783759</v>
      </c>
      <c r="J178" s="125">
        <v>18653159</v>
      </c>
      <c r="K178" s="125">
        <v>22028330</v>
      </c>
      <c r="L178" s="125">
        <v>18184019</v>
      </c>
      <c r="M178" s="125">
        <v>17673366</v>
      </c>
      <c r="N178" s="125">
        <v>18903638.536489472</v>
      </c>
      <c r="O178" s="125">
        <v>21277447.91324224</v>
      </c>
      <c r="P178" s="125">
        <v>23259660.063020192</v>
      </c>
      <c r="Q178" s="125">
        <v>0</v>
      </c>
      <c r="R178" s="125">
        <v>0</v>
      </c>
      <c r="S178" s="125">
        <v>0</v>
      </c>
      <c r="T178" s="125">
        <v>0</v>
      </c>
      <c r="U178" s="125">
        <v>0</v>
      </c>
      <c r="V178" s="125">
        <v>0</v>
      </c>
      <c r="W178" s="125">
        <v>0</v>
      </c>
      <c r="X178" s="125">
        <v>0</v>
      </c>
      <c r="Y178" s="125">
        <v>0</v>
      </c>
      <c r="Z178" s="125">
        <v>0</v>
      </c>
      <c r="AA178" s="125">
        <v>0</v>
      </c>
      <c r="AB178" s="125">
        <v>0</v>
      </c>
      <c r="AC178" s="125">
        <v>0</v>
      </c>
      <c r="AD178" s="125">
        <v>0</v>
      </c>
      <c r="AE178" s="125">
        <v>0</v>
      </c>
      <c r="AF178" s="125">
        <v>0</v>
      </c>
      <c r="AG178" s="125">
        <v>0</v>
      </c>
      <c r="AH178" s="125">
        <v>0</v>
      </c>
      <c r="AI178" s="125">
        <v>0</v>
      </c>
      <c r="AJ178" s="125">
        <v>0</v>
      </c>
      <c r="AK178" s="125">
        <v>0</v>
      </c>
      <c r="AL178" s="125">
        <v>0</v>
      </c>
      <c r="AM178" s="125">
        <v>0</v>
      </c>
      <c r="AN178" s="125">
        <v>0</v>
      </c>
      <c r="AO178" s="125">
        <v>0</v>
      </c>
      <c r="AP178" s="125">
        <v>0</v>
      </c>
      <c r="AQ178" s="125">
        <v>0</v>
      </c>
      <c r="AR178" s="125">
        <v>0</v>
      </c>
      <c r="AS178" s="125">
        <v>0</v>
      </c>
      <c r="AT178" s="125">
        <v>0</v>
      </c>
      <c r="AU178" s="125">
        <v>0</v>
      </c>
      <c r="AV178" s="125">
        <v>0</v>
      </c>
      <c r="AW178" s="125">
        <v>0</v>
      </c>
      <c r="AX178" s="125">
        <v>0</v>
      </c>
      <c r="AY178" s="125">
        <v>0</v>
      </c>
      <c r="AZ178" s="125">
        <v>0</v>
      </c>
      <c r="BA178" s="125">
        <v>0</v>
      </c>
      <c r="BB178" s="125">
        <v>0</v>
      </c>
      <c r="BC178" s="125">
        <v>0</v>
      </c>
      <c r="BD178" s="125">
        <v>0</v>
      </c>
      <c r="BE178" s="125">
        <v>0</v>
      </c>
      <c r="BF178" s="125">
        <v>0</v>
      </c>
      <c r="BG178" s="125">
        <v>0</v>
      </c>
    </row>
    <row r="179" spans="3:59" outlineLevel="1">
      <c r="C179" s="63" t="str">
        <v>Dedicated channels &lt;= 12.10m</v>
      </c>
      <c r="D179" s="216" t="str">
        <v>$ per GT</v>
      </c>
      <c r="F179" s="180">
        <v>20</v>
      </c>
      <c r="G179" s="49"/>
      <c r="I179" s="125">
        <v>13009660</v>
      </c>
      <c r="J179" s="125">
        <v>14035893</v>
      </c>
      <c r="K179" s="125">
        <v>16690485</v>
      </c>
      <c r="L179" s="125">
        <v>13144545</v>
      </c>
      <c r="M179" s="125">
        <v>12410751</v>
      </c>
      <c r="N179" s="125">
        <v>13315665.439704901</v>
      </c>
      <c r="O179" s="125">
        <v>15482571.414437635</v>
      </c>
      <c r="P179" s="125">
        <v>17817927.439079579</v>
      </c>
      <c r="Q179" s="125">
        <v>0</v>
      </c>
      <c r="R179" s="125">
        <v>0</v>
      </c>
      <c r="S179" s="125">
        <v>0</v>
      </c>
      <c r="T179" s="125">
        <v>0</v>
      </c>
      <c r="U179" s="125">
        <v>0</v>
      </c>
      <c r="V179" s="125">
        <v>0</v>
      </c>
      <c r="W179" s="125">
        <v>0</v>
      </c>
      <c r="X179" s="125">
        <v>0</v>
      </c>
      <c r="Y179" s="125">
        <v>0</v>
      </c>
      <c r="Z179" s="125">
        <v>0</v>
      </c>
      <c r="AA179" s="125">
        <v>0</v>
      </c>
      <c r="AB179" s="125">
        <v>0</v>
      </c>
      <c r="AC179" s="125">
        <v>0</v>
      </c>
      <c r="AD179" s="125">
        <v>0</v>
      </c>
      <c r="AE179" s="125">
        <v>0</v>
      </c>
      <c r="AF179" s="125">
        <v>0</v>
      </c>
      <c r="AG179" s="125">
        <v>0</v>
      </c>
      <c r="AH179" s="125">
        <v>0</v>
      </c>
      <c r="AI179" s="125">
        <v>0</v>
      </c>
      <c r="AJ179" s="125">
        <v>0</v>
      </c>
      <c r="AK179" s="125">
        <v>0</v>
      </c>
      <c r="AL179" s="125">
        <v>0</v>
      </c>
      <c r="AM179" s="125">
        <v>0</v>
      </c>
      <c r="AN179" s="125">
        <v>0</v>
      </c>
      <c r="AO179" s="125">
        <v>0</v>
      </c>
      <c r="AP179" s="125">
        <v>0</v>
      </c>
      <c r="AQ179" s="125">
        <v>0</v>
      </c>
      <c r="AR179" s="125">
        <v>0</v>
      </c>
      <c r="AS179" s="125">
        <v>0</v>
      </c>
      <c r="AT179" s="125">
        <v>0</v>
      </c>
      <c r="AU179" s="125">
        <v>0</v>
      </c>
      <c r="AV179" s="125">
        <v>0</v>
      </c>
      <c r="AW179" s="125">
        <v>0</v>
      </c>
      <c r="AX179" s="125">
        <v>0</v>
      </c>
      <c r="AY179" s="125">
        <v>0</v>
      </c>
      <c r="AZ179" s="125">
        <v>0</v>
      </c>
      <c r="BA179" s="125">
        <v>0</v>
      </c>
      <c r="BB179" s="125">
        <v>0</v>
      </c>
      <c r="BC179" s="125">
        <v>0</v>
      </c>
      <c r="BD179" s="125">
        <v>0</v>
      </c>
      <c r="BE179" s="125">
        <v>0</v>
      </c>
      <c r="BF179" s="125">
        <v>0</v>
      </c>
      <c r="BG179" s="125">
        <v>0</v>
      </c>
    </row>
    <row r="180" spans="3:59" outlineLevel="1">
      <c r="C180" s="63" t="str">
        <v>Shared channels &gt; 12.10m</v>
      </c>
      <c r="D180" s="216" t="str">
        <v>$ per GT</v>
      </c>
      <c r="F180" s="180">
        <v>21</v>
      </c>
      <c r="G180" s="49"/>
      <c r="I180" s="125">
        <v>50093174</v>
      </c>
      <c r="J180" s="125">
        <v>54133613</v>
      </c>
      <c r="K180" s="125">
        <v>56463232</v>
      </c>
      <c r="L180" s="125">
        <v>58970666</v>
      </c>
      <c r="M180" s="125">
        <v>54970315</v>
      </c>
      <c r="N180" s="125">
        <v>57738556.29359635</v>
      </c>
      <c r="O180" s="125">
        <v>55404467.787326053</v>
      </c>
      <c r="P180" s="125">
        <v>58523292.786847971</v>
      </c>
      <c r="Q180" s="125">
        <v>0</v>
      </c>
      <c r="R180" s="125">
        <v>0</v>
      </c>
      <c r="S180" s="125">
        <v>0</v>
      </c>
      <c r="T180" s="125">
        <v>0</v>
      </c>
      <c r="U180" s="125">
        <v>0</v>
      </c>
      <c r="V180" s="125">
        <v>0</v>
      </c>
      <c r="W180" s="125">
        <v>0</v>
      </c>
      <c r="X180" s="125">
        <v>0</v>
      </c>
      <c r="Y180" s="125">
        <v>0</v>
      </c>
      <c r="Z180" s="125">
        <v>0</v>
      </c>
      <c r="AA180" s="125">
        <v>0</v>
      </c>
      <c r="AB180" s="125">
        <v>0</v>
      </c>
      <c r="AC180" s="125">
        <v>0</v>
      </c>
      <c r="AD180" s="125">
        <v>0</v>
      </c>
      <c r="AE180" s="125">
        <v>0</v>
      </c>
      <c r="AF180" s="125">
        <v>0</v>
      </c>
      <c r="AG180" s="125">
        <v>0</v>
      </c>
      <c r="AH180" s="125">
        <v>0</v>
      </c>
      <c r="AI180" s="125">
        <v>0</v>
      </c>
      <c r="AJ180" s="125">
        <v>0</v>
      </c>
      <c r="AK180" s="125">
        <v>0</v>
      </c>
      <c r="AL180" s="125">
        <v>0</v>
      </c>
      <c r="AM180" s="125">
        <v>0</v>
      </c>
      <c r="AN180" s="125">
        <v>0</v>
      </c>
      <c r="AO180" s="125">
        <v>0</v>
      </c>
      <c r="AP180" s="125">
        <v>0</v>
      </c>
      <c r="AQ180" s="125">
        <v>0</v>
      </c>
      <c r="AR180" s="125">
        <v>0</v>
      </c>
      <c r="AS180" s="125">
        <v>0</v>
      </c>
      <c r="AT180" s="125">
        <v>0</v>
      </c>
      <c r="AU180" s="125">
        <v>0</v>
      </c>
      <c r="AV180" s="125">
        <v>0</v>
      </c>
      <c r="AW180" s="125">
        <v>0</v>
      </c>
      <c r="AX180" s="125">
        <v>0</v>
      </c>
      <c r="AY180" s="125">
        <v>0</v>
      </c>
      <c r="AZ180" s="125">
        <v>0</v>
      </c>
      <c r="BA180" s="125">
        <v>0</v>
      </c>
      <c r="BB180" s="125">
        <v>0</v>
      </c>
      <c r="BC180" s="125">
        <v>0</v>
      </c>
      <c r="BD180" s="125">
        <v>0</v>
      </c>
      <c r="BE180" s="125">
        <v>0</v>
      </c>
      <c r="BF180" s="125">
        <v>0</v>
      </c>
      <c r="BG180" s="125">
        <v>0</v>
      </c>
    </row>
    <row r="181" spans="3:59" outlineLevel="1">
      <c r="C181" s="63" t="str">
        <v>Dedicated channels &gt; 12.10m</v>
      </c>
      <c r="D181" s="216" t="str">
        <v>$ per GT</v>
      </c>
      <c r="F181" s="180">
        <v>22</v>
      </c>
      <c r="G181" s="49"/>
      <c r="I181" s="125">
        <v>42944537</v>
      </c>
      <c r="J181" s="125">
        <v>45292039</v>
      </c>
      <c r="K181" s="125">
        <v>47028419</v>
      </c>
      <c r="L181" s="125">
        <v>51270330</v>
      </c>
      <c r="M181" s="125">
        <v>47963301</v>
      </c>
      <c r="N181" s="125">
        <v>49945181.267789289</v>
      </c>
      <c r="O181" s="125">
        <v>45472889.632088333</v>
      </c>
      <c r="P181" s="125">
        <v>47943243.076487646</v>
      </c>
      <c r="Q181" s="125">
        <v>0</v>
      </c>
      <c r="R181" s="125">
        <v>0</v>
      </c>
      <c r="S181" s="125">
        <v>0</v>
      </c>
      <c r="T181" s="125">
        <v>0</v>
      </c>
      <c r="U181" s="125">
        <v>0</v>
      </c>
      <c r="V181" s="125">
        <v>0</v>
      </c>
      <c r="W181" s="125">
        <v>0</v>
      </c>
      <c r="X181" s="125">
        <v>0</v>
      </c>
      <c r="Y181" s="125">
        <v>0</v>
      </c>
      <c r="Z181" s="125">
        <v>0</v>
      </c>
      <c r="AA181" s="125">
        <v>0</v>
      </c>
      <c r="AB181" s="125">
        <v>0</v>
      </c>
      <c r="AC181" s="125">
        <v>0</v>
      </c>
      <c r="AD181" s="125">
        <v>0</v>
      </c>
      <c r="AE181" s="125">
        <v>0</v>
      </c>
      <c r="AF181" s="125">
        <v>0</v>
      </c>
      <c r="AG181" s="125">
        <v>0</v>
      </c>
      <c r="AH181" s="125">
        <v>0</v>
      </c>
      <c r="AI181" s="125">
        <v>0</v>
      </c>
      <c r="AJ181" s="125">
        <v>0</v>
      </c>
      <c r="AK181" s="125">
        <v>0</v>
      </c>
      <c r="AL181" s="125">
        <v>0</v>
      </c>
      <c r="AM181" s="125">
        <v>0</v>
      </c>
      <c r="AN181" s="125">
        <v>0</v>
      </c>
      <c r="AO181" s="125">
        <v>0</v>
      </c>
      <c r="AP181" s="125">
        <v>0</v>
      </c>
      <c r="AQ181" s="125">
        <v>0</v>
      </c>
      <c r="AR181" s="125">
        <v>0</v>
      </c>
      <c r="AS181" s="125">
        <v>0</v>
      </c>
      <c r="AT181" s="125">
        <v>0</v>
      </c>
      <c r="AU181" s="125">
        <v>0</v>
      </c>
      <c r="AV181" s="125">
        <v>0</v>
      </c>
      <c r="AW181" s="125">
        <v>0</v>
      </c>
      <c r="AX181" s="125">
        <v>0</v>
      </c>
      <c r="AY181" s="125">
        <v>0</v>
      </c>
      <c r="AZ181" s="125">
        <v>0</v>
      </c>
      <c r="BA181" s="125">
        <v>0</v>
      </c>
      <c r="BB181" s="125">
        <v>0</v>
      </c>
      <c r="BC181" s="125">
        <v>0</v>
      </c>
      <c r="BD181" s="125">
        <v>0</v>
      </c>
      <c r="BE181" s="125">
        <v>0</v>
      </c>
      <c r="BF181" s="125">
        <v>0</v>
      </c>
      <c r="BG181" s="125">
        <v>0</v>
      </c>
    </row>
    <row r="182" spans="3:59" outlineLevel="1">
      <c r="C182" s="63" t="str">
        <v>Pure car carrier - Shared channels &lt;= 12.10m</v>
      </c>
      <c r="D182" s="217" t="str">
        <v>$ per GT</v>
      </c>
      <c r="F182" s="180">
        <v>23</v>
      </c>
      <c r="G182" s="49"/>
      <c r="I182" s="125">
        <v>19705881</v>
      </c>
      <c r="J182" s="125">
        <v>20765682</v>
      </c>
      <c r="K182" s="125">
        <v>21784761</v>
      </c>
      <c r="L182" s="125">
        <v>21323944</v>
      </c>
      <c r="M182" s="125">
        <v>17062989</v>
      </c>
      <c r="N182" s="125">
        <v>18490606.242294099</v>
      </c>
      <c r="O182" s="125">
        <v>18363050.79296856</v>
      </c>
      <c r="P182" s="125">
        <v>17205624.011286311</v>
      </c>
      <c r="Q182" s="125">
        <v>0</v>
      </c>
      <c r="R182" s="125">
        <v>0</v>
      </c>
      <c r="S182" s="125">
        <v>0</v>
      </c>
      <c r="T182" s="125">
        <v>0</v>
      </c>
      <c r="U182" s="125">
        <v>0</v>
      </c>
      <c r="V182" s="125">
        <v>0</v>
      </c>
      <c r="W182" s="125">
        <v>0</v>
      </c>
      <c r="X182" s="125">
        <v>0</v>
      </c>
      <c r="Y182" s="125">
        <v>0</v>
      </c>
      <c r="Z182" s="125">
        <v>0</v>
      </c>
      <c r="AA182" s="125">
        <v>0</v>
      </c>
      <c r="AB182" s="125">
        <v>0</v>
      </c>
      <c r="AC182" s="125">
        <v>0</v>
      </c>
      <c r="AD182" s="125">
        <v>0</v>
      </c>
      <c r="AE182" s="125">
        <v>0</v>
      </c>
      <c r="AF182" s="125">
        <v>0</v>
      </c>
      <c r="AG182" s="125">
        <v>0</v>
      </c>
      <c r="AH182" s="125">
        <v>0</v>
      </c>
      <c r="AI182" s="125">
        <v>0</v>
      </c>
      <c r="AJ182" s="125">
        <v>0</v>
      </c>
      <c r="AK182" s="125">
        <v>0</v>
      </c>
      <c r="AL182" s="125">
        <v>0</v>
      </c>
      <c r="AM182" s="125">
        <v>0</v>
      </c>
      <c r="AN182" s="125">
        <v>0</v>
      </c>
      <c r="AO182" s="125">
        <v>0</v>
      </c>
      <c r="AP182" s="125">
        <v>0</v>
      </c>
      <c r="AQ182" s="125">
        <v>0</v>
      </c>
      <c r="AR182" s="125">
        <v>0</v>
      </c>
      <c r="AS182" s="125">
        <v>0</v>
      </c>
      <c r="AT182" s="125">
        <v>0</v>
      </c>
      <c r="AU182" s="125">
        <v>0</v>
      </c>
      <c r="AV182" s="125">
        <v>0</v>
      </c>
      <c r="AW182" s="125">
        <v>0</v>
      </c>
      <c r="AX182" s="125">
        <v>0</v>
      </c>
      <c r="AY182" s="125">
        <v>0</v>
      </c>
      <c r="AZ182" s="125">
        <v>0</v>
      </c>
      <c r="BA182" s="125">
        <v>0</v>
      </c>
      <c r="BB182" s="125">
        <v>0</v>
      </c>
      <c r="BC182" s="125">
        <v>0</v>
      </c>
      <c r="BD182" s="125">
        <v>0</v>
      </c>
      <c r="BE182" s="125">
        <v>0</v>
      </c>
      <c r="BF182" s="125">
        <v>0</v>
      </c>
      <c r="BG182" s="125">
        <v>0</v>
      </c>
    </row>
    <row r="183" spans="3:59" outlineLevel="1">
      <c r="C183" s="63" t="str">
        <v>Pure car carrier - Dedicated channels &lt;= 12.10m</v>
      </c>
      <c r="D183" s="217" t="str">
        <v>$ per GT</v>
      </c>
      <c r="F183" s="180">
        <v>24</v>
      </c>
      <c r="G183" s="49"/>
      <c r="I183" s="125">
        <v>19705881</v>
      </c>
      <c r="J183" s="125">
        <v>20765682</v>
      </c>
      <c r="K183" s="125">
        <v>21784761</v>
      </c>
      <c r="L183" s="125">
        <v>21167085</v>
      </c>
      <c r="M183" s="125">
        <v>16785617</v>
      </c>
      <c r="N183" s="125">
        <v>18466675.993497174</v>
      </c>
      <c r="O183" s="125">
        <v>18363050.792968564</v>
      </c>
      <c r="P183" s="125">
        <v>17212623.826951537</v>
      </c>
      <c r="Q183" s="125">
        <v>0</v>
      </c>
      <c r="R183" s="125">
        <v>0</v>
      </c>
      <c r="S183" s="125">
        <v>0</v>
      </c>
      <c r="T183" s="125">
        <v>0</v>
      </c>
      <c r="U183" s="125">
        <v>0</v>
      </c>
      <c r="V183" s="125">
        <v>0</v>
      </c>
      <c r="W183" s="125">
        <v>0</v>
      </c>
      <c r="X183" s="125">
        <v>0</v>
      </c>
      <c r="Y183" s="125">
        <v>0</v>
      </c>
      <c r="Z183" s="125">
        <v>0</v>
      </c>
      <c r="AA183" s="125">
        <v>0</v>
      </c>
      <c r="AB183" s="125">
        <v>0</v>
      </c>
      <c r="AC183" s="125">
        <v>0</v>
      </c>
      <c r="AD183" s="125">
        <v>0</v>
      </c>
      <c r="AE183" s="125">
        <v>0</v>
      </c>
      <c r="AF183" s="125">
        <v>0</v>
      </c>
      <c r="AG183" s="125">
        <v>0</v>
      </c>
      <c r="AH183" s="125">
        <v>0</v>
      </c>
      <c r="AI183" s="125">
        <v>0</v>
      </c>
      <c r="AJ183" s="125">
        <v>0</v>
      </c>
      <c r="AK183" s="125">
        <v>0</v>
      </c>
      <c r="AL183" s="125">
        <v>0</v>
      </c>
      <c r="AM183" s="125">
        <v>0</v>
      </c>
      <c r="AN183" s="125">
        <v>0</v>
      </c>
      <c r="AO183" s="125">
        <v>0</v>
      </c>
      <c r="AP183" s="125">
        <v>0</v>
      </c>
      <c r="AQ183" s="125">
        <v>0</v>
      </c>
      <c r="AR183" s="125">
        <v>0</v>
      </c>
      <c r="AS183" s="125">
        <v>0</v>
      </c>
      <c r="AT183" s="125">
        <v>0</v>
      </c>
      <c r="AU183" s="125">
        <v>0</v>
      </c>
      <c r="AV183" s="125">
        <v>0</v>
      </c>
      <c r="AW183" s="125">
        <v>0</v>
      </c>
      <c r="AX183" s="125">
        <v>0</v>
      </c>
      <c r="AY183" s="125">
        <v>0</v>
      </c>
      <c r="AZ183" s="125">
        <v>0</v>
      </c>
      <c r="BA183" s="125">
        <v>0</v>
      </c>
      <c r="BB183" s="125">
        <v>0</v>
      </c>
      <c r="BC183" s="125">
        <v>0</v>
      </c>
      <c r="BD183" s="125">
        <v>0</v>
      </c>
      <c r="BE183" s="125">
        <v>0</v>
      </c>
      <c r="BF183" s="125">
        <v>0</v>
      </c>
      <c r="BG183" s="125">
        <v>0</v>
      </c>
    </row>
    <row r="184" spans="3:59" outlineLevel="1">
      <c r="C184" s="63" t="str">
        <v>Pure car carrier - Shared channels &gt; 12.10m</v>
      </c>
      <c r="D184" s="217" t="str">
        <v>$ per GT</v>
      </c>
      <c r="F184" s="180">
        <v>25</v>
      </c>
      <c r="G184" s="49"/>
      <c r="I184" s="125">
        <v>1086330</v>
      </c>
      <c r="J184" s="125">
        <v>1025224</v>
      </c>
      <c r="K184" s="125">
        <v>0</v>
      </c>
      <c r="L184" s="125">
        <v>174730</v>
      </c>
      <c r="M184" s="125">
        <v>29939</v>
      </c>
      <c r="N184" s="125">
        <v>73899.768317750568</v>
      </c>
      <c r="O184" s="125">
        <v>0</v>
      </c>
      <c r="P184" s="125">
        <v>0</v>
      </c>
      <c r="Q184" s="125">
        <v>0</v>
      </c>
      <c r="R184" s="125">
        <v>0</v>
      </c>
      <c r="S184" s="125">
        <v>0</v>
      </c>
      <c r="T184" s="125">
        <v>0</v>
      </c>
      <c r="U184" s="125">
        <v>0</v>
      </c>
      <c r="V184" s="125">
        <v>0</v>
      </c>
      <c r="W184" s="125">
        <v>0</v>
      </c>
      <c r="X184" s="125">
        <v>0</v>
      </c>
      <c r="Y184" s="125">
        <v>0</v>
      </c>
      <c r="Z184" s="125">
        <v>0</v>
      </c>
      <c r="AA184" s="125">
        <v>0</v>
      </c>
      <c r="AB184" s="125">
        <v>0</v>
      </c>
      <c r="AC184" s="125">
        <v>0</v>
      </c>
      <c r="AD184" s="125">
        <v>0</v>
      </c>
      <c r="AE184" s="125">
        <v>0</v>
      </c>
      <c r="AF184" s="125">
        <v>0</v>
      </c>
      <c r="AG184" s="125">
        <v>0</v>
      </c>
      <c r="AH184" s="125">
        <v>0</v>
      </c>
      <c r="AI184" s="125">
        <v>0</v>
      </c>
      <c r="AJ184" s="125">
        <v>0</v>
      </c>
      <c r="AK184" s="125">
        <v>0</v>
      </c>
      <c r="AL184" s="125">
        <v>0</v>
      </c>
      <c r="AM184" s="125">
        <v>0</v>
      </c>
      <c r="AN184" s="125">
        <v>0</v>
      </c>
      <c r="AO184" s="125">
        <v>0</v>
      </c>
      <c r="AP184" s="125">
        <v>0</v>
      </c>
      <c r="AQ184" s="125">
        <v>0</v>
      </c>
      <c r="AR184" s="125">
        <v>0</v>
      </c>
      <c r="AS184" s="125">
        <v>0</v>
      </c>
      <c r="AT184" s="125">
        <v>0</v>
      </c>
      <c r="AU184" s="125">
        <v>0</v>
      </c>
      <c r="AV184" s="125">
        <v>0</v>
      </c>
      <c r="AW184" s="125">
        <v>0</v>
      </c>
      <c r="AX184" s="125">
        <v>0</v>
      </c>
      <c r="AY184" s="125">
        <v>0</v>
      </c>
      <c r="AZ184" s="125">
        <v>0</v>
      </c>
      <c r="BA184" s="125">
        <v>0</v>
      </c>
      <c r="BB184" s="125">
        <v>0</v>
      </c>
      <c r="BC184" s="125">
        <v>0</v>
      </c>
      <c r="BD184" s="125">
        <v>0</v>
      </c>
      <c r="BE184" s="125">
        <v>0</v>
      </c>
      <c r="BF184" s="125">
        <v>0</v>
      </c>
      <c r="BG184" s="125">
        <v>0</v>
      </c>
    </row>
    <row r="185" spans="3:59" outlineLevel="1">
      <c r="C185" s="63" t="str">
        <v>Pure car carrier - Dedicated channels &gt; 12.10m</v>
      </c>
      <c r="D185" s="217" t="str">
        <v>$ per GT</v>
      </c>
      <c r="F185" s="180">
        <v>26</v>
      </c>
      <c r="G185" s="49"/>
      <c r="I185" s="125">
        <v>1086330</v>
      </c>
      <c r="J185" s="125">
        <v>1025224</v>
      </c>
      <c r="K185" s="125">
        <v>0</v>
      </c>
      <c r="L185" s="125">
        <v>0</v>
      </c>
      <c r="M185" s="125">
        <v>0</v>
      </c>
      <c r="N185" s="125">
        <v>0</v>
      </c>
      <c r="O185" s="125">
        <v>0</v>
      </c>
      <c r="P185" s="125">
        <v>0</v>
      </c>
      <c r="Q185" s="125">
        <v>0</v>
      </c>
      <c r="R185" s="125">
        <v>0</v>
      </c>
      <c r="S185" s="125">
        <v>0</v>
      </c>
      <c r="T185" s="125">
        <v>0</v>
      </c>
      <c r="U185" s="125">
        <v>0</v>
      </c>
      <c r="V185" s="125">
        <v>0</v>
      </c>
      <c r="W185" s="125">
        <v>0</v>
      </c>
      <c r="X185" s="125">
        <v>0</v>
      </c>
      <c r="Y185" s="125">
        <v>0</v>
      </c>
      <c r="Z185" s="125">
        <v>0</v>
      </c>
      <c r="AA185" s="125">
        <v>0</v>
      </c>
      <c r="AB185" s="125">
        <v>0</v>
      </c>
      <c r="AC185" s="125">
        <v>0</v>
      </c>
      <c r="AD185" s="125">
        <v>0</v>
      </c>
      <c r="AE185" s="125">
        <v>0</v>
      </c>
      <c r="AF185" s="125">
        <v>0</v>
      </c>
      <c r="AG185" s="125">
        <v>0</v>
      </c>
      <c r="AH185" s="125">
        <v>0</v>
      </c>
      <c r="AI185" s="125">
        <v>0</v>
      </c>
      <c r="AJ185" s="125">
        <v>0</v>
      </c>
      <c r="AK185" s="125">
        <v>0</v>
      </c>
      <c r="AL185" s="125">
        <v>0</v>
      </c>
      <c r="AM185" s="125">
        <v>0</v>
      </c>
      <c r="AN185" s="125">
        <v>0</v>
      </c>
      <c r="AO185" s="125">
        <v>0</v>
      </c>
      <c r="AP185" s="125">
        <v>0</v>
      </c>
      <c r="AQ185" s="125">
        <v>0</v>
      </c>
      <c r="AR185" s="125">
        <v>0</v>
      </c>
      <c r="AS185" s="125">
        <v>0</v>
      </c>
      <c r="AT185" s="125">
        <v>0</v>
      </c>
      <c r="AU185" s="125">
        <v>0</v>
      </c>
      <c r="AV185" s="125">
        <v>0</v>
      </c>
      <c r="AW185" s="125">
        <v>0</v>
      </c>
      <c r="AX185" s="125">
        <v>0</v>
      </c>
      <c r="AY185" s="125">
        <v>0</v>
      </c>
      <c r="AZ185" s="125">
        <v>0</v>
      </c>
      <c r="BA185" s="125">
        <v>0</v>
      </c>
      <c r="BB185" s="125">
        <v>0</v>
      </c>
      <c r="BC185" s="125">
        <v>0</v>
      </c>
      <c r="BD185" s="125">
        <v>0</v>
      </c>
      <c r="BE185" s="125">
        <v>0</v>
      </c>
      <c r="BF185" s="125">
        <v>0</v>
      </c>
      <c r="BG185" s="125">
        <v>0</v>
      </c>
    </row>
    <row r="186" spans="3:59" outlineLevel="1">
      <c r="C186" s="63" t="str">
        <v>Passenger cruise vessel - Shared channels &lt;= 12.10m</v>
      </c>
      <c r="D186" s="217" t="str">
        <v>$ per GT</v>
      </c>
      <c r="F186" s="180">
        <v>27</v>
      </c>
      <c r="G186" s="49"/>
      <c r="I186" s="125">
        <v>6534578</v>
      </c>
      <c r="J186" s="125">
        <v>6917995</v>
      </c>
      <c r="K186" s="125">
        <v>8825713</v>
      </c>
      <c r="L186" s="125">
        <v>8478618</v>
      </c>
      <c r="M186" s="125">
        <v>8150473</v>
      </c>
      <c r="N186" s="125">
        <v>0</v>
      </c>
      <c r="O186" s="125">
        <v>20980.664425985575</v>
      </c>
      <c r="P186" s="125">
        <v>8214540.2121993368</v>
      </c>
      <c r="Q186" s="125">
        <v>0</v>
      </c>
      <c r="R186" s="125">
        <v>0</v>
      </c>
      <c r="S186" s="125">
        <v>0</v>
      </c>
      <c r="T186" s="125">
        <v>0</v>
      </c>
      <c r="U186" s="125">
        <v>0</v>
      </c>
      <c r="V186" s="125">
        <v>0</v>
      </c>
      <c r="W186" s="125">
        <v>0</v>
      </c>
      <c r="X186" s="125">
        <v>0</v>
      </c>
      <c r="Y186" s="125">
        <v>0</v>
      </c>
      <c r="Z186" s="125">
        <v>0</v>
      </c>
      <c r="AA186" s="125">
        <v>0</v>
      </c>
      <c r="AB186" s="125">
        <v>0</v>
      </c>
      <c r="AC186" s="125">
        <v>0</v>
      </c>
      <c r="AD186" s="125">
        <v>0</v>
      </c>
      <c r="AE186" s="125">
        <v>0</v>
      </c>
      <c r="AF186" s="125">
        <v>0</v>
      </c>
      <c r="AG186" s="125">
        <v>0</v>
      </c>
      <c r="AH186" s="125">
        <v>0</v>
      </c>
      <c r="AI186" s="125">
        <v>0</v>
      </c>
      <c r="AJ186" s="125">
        <v>0</v>
      </c>
      <c r="AK186" s="125">
        <v>0</v>
      </c>
      <c r="AL186" s="125">
        <v>0</v>
      </c>
      <c r="AM186" s="125">
        <v>0</v>
      </c>
      <c r="AN186" s="125">
        <v>0</v>
      </c>
      <c r="AO186" s="125">
        <v>0</v>
      </c>
      <c r="AP186" s="125">
        <v>0</v>
      </c>
      <c r="AQ186" s="125">
        <v>0</v>
      </c>
      <c r="AR186" s="125">
        <v>0</v>
      </c>
      <c r="AS186" s="125">
        <v>0</v>
      </c>
      <c r="AT186" s="125">
        <v>0</v>
      </c>
      <c r="AU186" s="125">
        <v>0</v>
      </c>
      <c r="AV186" s="125">
        <v>0</v>
      </c>
      <c r="AW186" s="125">
        <v>0</v>
      </c>
      <c r="AX186" s="125">
        <v>0</v>
      </c>
      <c r="AY186" s="125">
        <v>0</v>
      </c>
      <c r="AZ186" s="125">
        <v>0</v>
      </c>
      <c r="BA186" s="125">
        <v>0</v>
      </c>
      <c r="BB186" s="125">
        <v>0</v>
      </c>
      <c r="BC186" s="125">
        <v>0</v>
      </c>
      <c r="BD186" s="125">
        <v>0</v>
      </c>
      <c r="BE186" s="125">
        <v>0</v>
      </c>
      <c r="BF186" s="125">
        <v>0</v>
      </c>
      <c r="BG186" s="125">
        <v>0</v>
      </c>
    </row>
    <row r="187" spans="3:59" outlineLevel="1">
      <c r="C187" s="63" t="str">
        <v>Passenger cruise vessel - Dedicated channels &lt;= 12.10m</v>
      </c>
      <c r="D187" s="217" t="str">
        <v>$ per GT</v>
      </c>
      <c r="F187" s="180">
        <v>28</v>
      </c>
      <c r="G187" s="49"/>
      <c r="I187" s="125">
        <v>6534578</v>
      </c>
      <c r="J187" s="125">
        <v>6917995</v>
      </c>
      <c r="K187" s="125">
        <v>8638119</v>
      </c>
      <c r="L187" s="125">
        <v>8430776</v>
      </c>
      <c r="M187" s="125">
        <v>8160933</v>
      </c>
      <c r="N187" s="125">
        <v>0</v>
      </c>
      <c r="O187" s="125">
        <v>20980.664425985575</v>
      </c>
      <c r="P187" s="125">
        <v>8171987.8276990298</v>
      </c>
      <c r="Q187" s="125">
        <v>0</v>
      </c>
      <c r="R187" s="125">
        <v>0</v>
      </c>
      <c r="S187" s="125">
        <v>0</v>
      </c>
      <c r="T187" s="125">
        <v>0</v>
      </c>
      <c r="U187" s="125">
        <v>0</v>
      </c>
      <c r="V187" s="125">
        <v>0</v>
      </c>
      <c r="W187" s="125">
        <v>0</v>
      </c>
      <c r="X187" s="125">
        <v>0</v>
      </c>
      <c r="Y187" s="125">
        <v>0</v>
      </c>
      <c r="Z187" s="125">
        <v>0</v>
      </c>
      <c r="AA187" s="125">
        <v>0</v>
      </c>
      <c r="AB187" s="125">
        <v>0</v>
      </c>
      <c r="AC187" s="125">
        <v>0</v>
      </c>
      <c r="AD187" s="125">
        <v>0</v>
      </c>
      <c r="AE187" s="125">
        <v>0</v>
      </c>
      <c r="AF187" s="125">
        <v>0</v>
      </c>
      <c r="AG187" s="125">
        <v>0</v>
      </c>
      <c r="AH187" s="125">
        <v>0</v>
      </c>
      <c r="AI187" s="125">
        <v>0</v>
      </c>
      <c r="AJ187" s="125">
        <v>0</v>
      </c>
      <c r="AK187" s="125">
        <v>0</v>
      </c>
      <c r="AL187" s="125">
        <v>0</v>
      </c>
      <c r="AM187" s="125">
        <v>0</v>
      </c>
      <c r="AN187" s="125">
        <v>0</v>
      </c>
      <c r="AO187" s="125">
        <v>0</v>
      </c>
      <c r="AP187" s="125">
        <v>0</v>
      </c>
      <c r="AQ187" s="125">
        <v>0</v>
      </c>
      <c r="AR187" s="125">
        <v>0</v>
      </c>
      <c r="AS187" s="125">
        <v>0</v>
      </c>
      <c r="AT187" s="125">
        <v>0</v>
      </c>
      <c r="AU187" s="125">
        <v>0</v>
      </c>
      <c r="AV187" s="125">
        <v>0</v>
      </c>
      <c r="AW187" s="125">
        <v>0</v>
      </c>
      <c r="AX187" s="125">
        <v>0</v>
      </c>
      <c r="AY187" s="125">
        <v>0</v>
      </c>
      <c r="AZ187" s="125">
        <v>0</v>
      </c>
      <c r="BA187" s="125">
        <v>0</v>
      </c>
      <c r="BB187" s="125">
        <v>0</v>
      </c>
      <c r="BC187" s="125">
        <v>0</v>
      </c>
      <c r="BD187" s="125">
        <v>0</v>
      </c>
      <c r="BE187" s="125">
        <v>0</v>
      </c>
      <c r="BF187" s="125">
        <v>0</v>
      </c>
      <c r="BG187" s="125">
        <v>0</v>
      </c>
    </row>
    <row r="188" spans="3:59" outlineLevel="1">
      <c r="C188" s="63" t="str">
        <v>Passenger cruise vessel - Shared channels &gt; 12.10m</v>
      </c>
      <c r="D188" s="217" t="str">
        <v>$ per GT</v>
      </c>
      <c r="F188" s="180">
        <v>29</v>
      </c>
      <c r="G188" s="49"/>
      <c r="I188" s="125">
        <v>0</v>
      </c>
      <c r="J188" s="125">
        <v>0</v>
      </c>
      <c r="K188" s="125">
        <v>0</v>
      </c>
      <c r="L188" s="125">
        <v>0</v>
      </c>
      <c r="M188" s="125">
        <v>0</v>
      </c>
      <c r="N188" s="125">
        <v>0</v>
      </c>
      <c r="O188" s="125">
        <v>0</v>
      </c>
      <c r="P188" s="125">
        <v>0</v>
      </c>
      <c r="Q188" s="125">
        <v>0</v>
      </c>
      <c r="R188" s="125">
        <v>0</v>
      </c>
      <c r="S188" s="125">
        <v>0</v>
      </c>
      <c r="T188" s="125">
        <v>0</v>
      </c>
      <c r="U188" s="125">
        <v>0</v>
      </c>
      <c r="V188" s="125">
        <v>0</v>
      </c>
      <c r="W188" s="125">
        <v>0</v>
      </c>
      <c r="X188" s="125">
        <v>0</v>
      </c>
      <c r="Y188" s="125">
        <v>0</v>
      </c>
      <c r="Z188" s="125">
        <v>0</v>
      </c>
      <c r="AA188" s="125">
        <v>0</v>
      </c>
      <c r="AB188" s="125">
        <v>0</v>
      </c>
      <c r="AC188" s="125">
        <v>0</v>
      </c>
      <c r="AD188" s="125">
        <v>0</v>
      </c>
      <c r="AE188" s="125">
        <v>0</v>
      </c>
      <c r="AF188" s="125">
        <v>0</v>
      </c>
      <c r="AG188" s="125">
        <v>0</v>
      </c>
      <c r="AH188" s="125">
        <v>0</v>
      </c>
      <c r="AI188" s="125">
        <v>0</v>
      </c>
      <c r="AJ188" s="125">
        <v>0</v>
      </c>
      <c r="AK188" s="125">
        <v>0</v>
      </c>
      <c r="AL188" s="125">
        <v>0</v>
      </c>
      <c r="AM188" s="125">
        <v>0</v>
      </c>
      <c r="AN188" s="125">
        <v>0</v>
      </c>
      <c r="AO188" s="125">
        <v>0</v>
      </c>
      <c r="AP188" s="125">
        <v>0</v>
      </c>
      <c r="AQ188" s="125">
        <v>0</v>
      </c>
      <c r="AR188" s="125">
        <v>0</v>
      </c>
      <c r="AS188" s="125">
        <v>0</v>
      </c>
      <c r="AT188" s="125">
        <v>0</v>
      </c>
      <c r="AU188" s="125">
        <v>0</v>
      </c>
      <c r="AV188" s="125">
        <v>0</v>
      </c>
      <c r="AW188" s="125">
        <v>0</v>
      </c>
      <c r="AX188" s="125">
        <v>0</v>
      </c>
      <c r="AY188" s="125">
        <v>0</v>
      </c>
      <c r="AZ188" s="125">
        <v>0</v>
      </c>
      <c r="BA188" s="125">
        <v>0</v>
      </c>
      <c r="BB188" s="125">
        <v>0</v>
      </c>
      <c r="BC188" s="125">
        <v>0</v>
      </c>
      <c r="BD188" s="125">
        <v>0</v>
      </c>
      <c r="BE188" s="125">
        <v>0</v>
      </c>
      <c r="BF188" s="125">
        <v>0</v>
      </c>
      <c r="BG188" s="125">
        <v>0</v>
      </c>
    </row>
    <row r="189" spans="3:59" outlineLevel="1">
      <c r="C189" s="63" t="str">
        <v>Passenger cruise vessel - Dedicated channels &gt; 12.10m</v>
      </c>
      <c r="D189" s="217" t="str">
        <v>$ per GT</v>
      </c>
      <c r="F189" s="180">
        <v>30</v>
      </c>
      <c r="G189" s="49"/>
      <c r="I189" s="125">
        <v>0</v>
      </c>
      <c r="J189" s="125">
        <v>0</v>
      </c>
      <c r="K189" s="125">
        <v>0</v>
      </c>
      <c r="L189" s="125">
        <v>0</v>
      </c>
      <c r="M189" s="125">
        <v>0</v>
      </c>
      <c r="N189" s="125">
        <v>0</v>
      </c>
      <c r="O189" s="125">
        <v>0</v>
      </c>
      <c r="P189" s="125">
        <v>0</v>
      </c>
      <c r="Q189" s="125">
        <v>0</v>
      </c>
      <c r="R189" s="125">
        <v>0</v>
      </c>
      <c r="S189" s="125">
        <v>0</v>
      </c>
      <c r="T189" s="125">
        <v>0</v>
      </c>
      <c r="U189" s="125">
        <v>0</v>
      </c>
      <c r="V189" s="125">
        <v>0</v>
      </c>
      <c r="W189" s="125">
        <v>0</v>
      </c>
      <c r="X189" s="125">
        <v>0</v>
      </c>
      <c r="Y189" s="125">
        <v>0</v>
      </c>
      <c r="Z189" s="125">
        <v>0</v>
      </c>
      <c r="AA189" s="125">
        <v>0</v>
      </c>
      <c r="AB189" s="125">
        <v>0</v>
      </c>
      <c r="AC189" s="125">
        <v>0</v>
      </c>
      <c r="AD189" s="125">
        <v>0</v>
      </c>
      <c r="AE189" s="125">
        <v>0</v>
      </c>
      <c r="AF189" s="125">
        <v>0</v>
      </c>
      <c r="AG189" s="125">
        <v>0</v>
      </c>
      <c r="AH189" s="125">
        <v>0</v>
      </c>
      <c r="AI189" s="125">
        <v>0</v>
      </c>
      <c r="AJ189" s="125">
        <v>0</v>
      </c>
      <c r="AK189" s="125">
        <v>0</v>
      </c>
      <c r="AL189" s="125">
        <v>0</v>
      </c>
      <c r="AM189" s="125">
        <v>0</v>
      </c>
      <c r="AN189" s="125">
        <v>0</v>
      </c>
      <c r="AO189" s="125">
        <v>0</v>
      </c>
      <c r="AP189" s="125">
        <v>0</v>
      </c>
      <c r="AQ189" s="125">
        <v>0</v>
      </c>
      <c r="AR189" s="125">
        <v>0</v>
      </c>
      <c r="AS189" s="125">
        <v>0</v>
      </c>
      <c r="AT189" s="125">
        <v>0</v>
      </c>
      <c r="AU189" s="125">
        <v>0</v>
      </c>
      <c r="AV189" s="125">
        <v>0</v>
      </c>
      <c r="AW189" s="125">
        <v>0</v>
      </c>
      <c r="AX189" s="125">
        <v>0</v>
      </c>
      <c r="AY189" s="125">
        <v>0</v>
      </c>
      <c r="AZ189" s="125">
        <v>0</v>
      </c>
      <c r="BA189" s="125">
        <v>0</v>
      </c>
      <c r="BB189" s="125">
        <v>0</v>
      </c>
      <c r="BC189" s="125">
        <v>0</v>
      </c>
      <c r="BD189" s="125">
        <v>0</v>
      </c>
      <c r="BE189" s="125">
        <v>0</v>
      </c>
      <c r="BF189" s="125">
        <v>0</v>
      </c>
      <c r="BG189" s="125">
        <v>0</v>
      </c>
    </row>
    <row r="190" spans="3:59" outlineLevel="1">
      <c r="C190" s="63" t="str">
        <v>Coastal liner vessel - Shared channels &lt;= 12.10m</v>
      </c>
      <c r="D190" s="217" t="str">
        <v>$ per GT</v>
      </c>
      <c r="F190" s="180">
        <v>31</v>
      </c>
      <c r="G190" s="49"/>
      <c r="I190" s="125">
        <v>21632768</v>
      </c>
      <c r="J190" s="125">
        <v>22992849</v>
      </c>
      <c r="K190" s="125">
        <v>24957504</v>
      </c>
      <c r="L190" s="125">
        <v>26072355</v>
      </c>
      <c r="M190" s="125">
        <v>27191753</v>
      </c>
      <c r="N190" s="125">
        <v>27414738.024301574</v>
      </c>
      <c r="O190" s="125">
        <v>29676265.645412933</v>
      </c>
      <c r="P190" s="125">
        <v>30431555.051483426</v>
      </c>
      <c r="Q190" s="125">
        <v>0</v>
      </c>
      <c r="R190" s="125">
        <v>0</v>
      </c>
      <c r="S190" s="125">
        <v>0</v>
      </c>
      <c r="T190" s="125">
        <v>0</v>
      </c>
      <c r="U190" s="125">
        <v>0</v>
      </c>
      <c r="V190" s="125">
        <v>0</v>
      </c>
      <c r="W190" s="125">
        <v>0</v>
      </c>
      <c r="X190" s="125">
        <v>0</v>
      </c>
      <c r="Y190" s="125">
        <v>0</v>
      </c>
      <c r="Z190" s="125">
        <v>0</v>
      </c>
      <c r="AA190" s="125">
        <v>0</v>
      </c>
      <c r="AB190" s="125">
        <v>0</v>
      </c>
      <c r="AC190" s="125">
        <v>0</v>
      </c>
      <c r="AD190" s="125">
        <v>0</v>
      </c>
      <c r="AE190" s="125">
        <v>0</v>
      </c>
      <c r="AF190" s="125">
        <v>0</v>
      </c>
      <c r="AG190" s="125">
        <v>0</v>
      </c>
      <c r="AH190" s="125">
        <v>0</v>
      </c>
      <c r="AI190" s="125">
        <v>0</v>
      </c>
      <c r="AJ190" s="125">
        <v>0</v>
      </c>
      <c r="AK190" s="125">
        <v>0</v>
      </c>
      <c r="AL190" s="125">
        <v>0</v>
      </c>
      <c r="AM190" s="125">
        <v>0</v>
      </c>
      <c r="AN190" s="125">
        <v>0</v>
      </c>
      <c r="AO190" s="125">
        <v>0</v>
      </c>
      <c r="AP190" s="125">
        <v>0</v>
      </c>
      <c r="AQ190" s="125">
        <v>0</v>
      </c>
      <c r="AR190" s="125">
        <v>0</v>
      </c>
      <c r="AS190" s="125">
        <v>0</v>
      </c>
      <c r="AT190" s="125">
        <v>0</v>
      </c>
      <c r="AU190" s="125">
        <v>0</v>
      </c>
      <c r="AV190" s="125">
        <v>0</v>
      </c>
      <c r="AW190" s="125">
        <v>0</v>
      </c>
      <c r="AX190" s="125">
        <v>0</v>
      </c>
      <c r="AY190" s="125">
        <v>0</v>
      </c>
      <c r="AZ190" s="125">
        <v>0</v>
      </c>
      <c r="BA190" s="125">
        <v>0</v>
      </c>
      <c r="BB190" s="125">
        <v>0</v>
      </c>
      <c r="BC190" s="125">
        <v>0</v>
      </c>
      <c r="BD190" s="125">
        <v>0</v>
      </c>
      <c r="BE190" s="125">
        <v>0</v>
      </c>
      <c r="BF190" s="125">
        <v>0</v>
      </c>
      <c r="BG190" s="125">
        <v>0</v>
      </c>
    </row>
    <row r="191" spans="3:59" outlineLevel="1">
      <c r="C191" s="63" t="str">
        <v>Coastal liner vessel - Dedicated channels &lt;= 12.10m</v>
      </c>
      <c r="D191" s="217" t="str">
        <v>$ per GT</v>
      </c>
      <c r="F191" s="180">
        <v>32</v>
      </c>
      <c r="G191" s="49"/>
      <c r="I191" s="125">
        <v>21632768</v>
      </c>
      <c r="J191" s="125">
        <v>22992849</v>
      </c>
      <c r="K191" s="125">
        <v>24957504</v>
      </c>
      <c r="L191" s="125">
        <v>26072355</v>
      </c>
      <c r="M191" s="125">
        <v>27191753</v>
      </c>
      <c r="N191" s="125">
        <v>27414738.024301577</v>
      </c>
      <c r="O191" s="125">
        <v>29676265.645412933</v>
      </c>
      <c r="P191" s="125">
        <v>20779505.053967372</v>
      </c>
      <c r="Q191" s="125">
        <v>0</v>
      </c>
      <c r="R191" s="125">
        <v>0</v>
      </c>
      <c r="S191" s="125">
        <v>0</v>
      </c>
      <c r="T191" s="125">
        <v>0</v>
      </c>
      <c r="U191" s="125">
        <v>0</v>
      </c>
      <c r="V191" s="125">
        <v>0</v>
      </c>
      <c r="W191" s="125">
        <v>0</v>
      </c>
      <c r="X191" s="125">
        <v>0</v>
      </c>
      <c r="Y191" s="125">
        <v>0</v>
      </c>
      <c r="Z191" s="125">
        <v>0</v>
      </c>
      <c r="AA191" s="125">
        <v>0</v>
      </c>
      <c r="AB191" s="125">
        <v>0</v>
      </c>
      <c r="AC191" s="125">
        <v>0</v>
      </c>
      <c r="AD191" s="125">
        <v>0</v>
      </c>
      <c r="AE191" s="125">
        <v>0</v>
      </c>
      <c r="AF191" s="125">
        <v>0</v>
      </c>
      <c r="AG191" s="125">
        <v>0</v>
      </c>
      <c r="AH191" s="125">
        <v>0</v>
      </c>
      <c r="AI191" s="125">
        <v>0</v>
      </c>
      <c r="AJ191" s="125">
        <v>0</v>
      </c>
      <c r="AK191" s="125">
        <v>0</v>
      </c>
      <c r="AL191" s="125">
        <v>0</v>
      </c>
      <c r="AM191" s="125">
        <v>0</v>
      </c>
      <c r="AN191" s="125">
        <v>0</v>
      </c>
      <c r="AO191" s="125">
        <v>0</v>
      </c>
      <c r="AP191" s="125">
        <v>0</v>
      </c>
      <c r="AQ191" s="125">
        <v>0</v>
      </c>
      <c r="AR191" s="125">
        <v>0</v>
      </c>
      <c r="AS191" s="125">
        <v>0</v>
      </c>
      <c r="AT191" s="125">
        <v>0</v>
      </c>
      <c r="AU191" s="125">
        <v>0</v>
      </c>
      <c r="AV191" s="125">
        <v>0</v>
      </c>
      <c r="AW191" s="125">
        <v>0</v>
      </c>
      <c r="AX191" s="125">
        <v>0</v>
      </c>
      <c r="AY191" s="125">
        <v>0</v>
      </c>
      <c r="AZ191" s="125">
        <v>0</v>
      </c>
      <c r="BA191" s="125">
        <v>0</v>
      </c>
      <c r="BB191" s="125">
        <v>0</v>
      </c>
      <c r="BC191" s="125">
        <v>0</v>
      </c>
      <c r="BD191" s="125">
        <v>0</v>
      </c>
      <c r="BE191" s="125">
        <v>0</v>
      </c>
      <c r="BF191" s="125">
        <v>0</v>
      </c>
      <c r="BG191" s="125">
        <v>0</v>
      </c>
    </row>
    <row r="192" spans="3:59" outlineLevel="1">
      <c r="C192" s="63" t="str">
        <v>Coastal liner vessel - Shared channels &gt; 12.10m</v>
      </c>
      <c r="D192" s="217" t="str">
        <v>$ per GT</v>
      </c>
      <c r="F192" s="180">
        <v>33</v>
      </c>
      <c r="G192" s="49"/>
      <c r="I192" s="125">
        <v>0</v>
      </c>
      <c r="J192" s="125">
        <v>0</v>
      </c>
      <c r="K192" s="125">
        <v>0</v>
      </c>
      <c r="L192" s="125">
        <v>0</v>
      </c>
      <c r="M192" s="125">
        <v>0</v>
      </c>
      <c r="N192" s="125">
        <v>0</v>
      </c>
      <c r="O192" s="125">
        <v>29757.57571085621</v>
      </c>
      <c r="P192" s="125">
        <v>0</v>
      </c>
      <c r="Q192" s="125">
        <v>0</v>
      </c>
      <c r="R192" s="125">
        <v>0</v>
      </c>
      <c r="S192" s="125">
        <v>0</v>
      </c>
      <c r="T192" s="125">
        <v>0</v>
      </c>
      <c r="U192" s="125">
        <v>0</v>
      </c>
      <c r="V192" s="125">
        <v>0</v>
      </c>
      <c r="W192" s="125">
        <v>0</v>
      </c>
      <c r="X192" s="125">
        <v>0</v>
      </c>
      <c r="Y192" s="125">
        <v>0</v>
      </c>
      <c r="Z192" s="125">
        <v>0</v>
      </c>
      <c r="AA192" s="125">
        <v>0</v>
      </c>
      <c r="AB192" s="125">
        <v>0</v>
      </c>
      <c r="AC192" s="125">
        <v>0</v>
      </c>
      <c r="AD192" s="125">
        <v>0</v>
      </c>
      <c r="AE192" s="125">
        <v>0</v>
      </c>
      <c r="AF192" s="125">
        <v>0</v>
      </c>
      <c r="AG192" s="125">
        <v>0</v>
      </c>
      <c r="AH192" s="125">
        <v>0</v>
      </c>
      <c r="AI192" s="125">
        <v>0</v>
      </c>
      <c r="AJ192" s="125">
        <v>0</v>
      </c>
      <c r="AK192" s="125">
        <v>0</v>
      </c>
      <c r="AL192" s="125">
        <v>0</v>
      </c>
      <c r="AM192" s="125">
        <v>0</v>
      </c>
      <c r="AN192" s="125">
        <v>0</v>
      </c>
      <c r="AO192" s="125">
        <v>0</v>
      </c>
      <c r="AP192" s="125">
        <v>0</v>
      </c>
      <c r="AQ192" s="125">
        <v>0</v>
      </c>
      <c r="AR192" s="125">
        <v>0</v>
      </c>
      <c r="AS192" s="125">
        <v>0</v>
      </c>
      <c r="AT192" s="125">
        <v>0</v>
      </c>
      <c r="AU192" s="125">
        <v>0</v>
      </c>
      <c r="AV192" s="125">
        <v>0</v>
      </c>
      <c r="AW192" s="125">
        <v>0</v>
      </c>
      <c r="AX192" s="125">
        <v>0</v>
      </c>
      <c r="AY192" s="125">
        <v>0</v>
      </c>
      <c r="AZ192" s="125">
        <v>0</v>
      </c>
      <c r="BA192" s="125">
        <v>0</v>
      </c>
      <c r="BB192" s="125">
        <v>0</v>
      </c>
      <c r="BC192" s="125">
        <v>0</v>
      </c>
      <c r="BD192" s="125">
        <v>0</v>
      </c>
      <c r="BE192" s="125">
        <v>0</v>
      </c>
      <c r="BF192" s="125">
        <v>0</v>
      </c>
      <c r="BG192" s="125">
        <v>0</v>
      </c>
    </row>
    <row r="193" spans="3:59" outlineLevel="1">
      <c r="C193" s="63" t="str">
        <v>Coastal liner vessel - Dedicated channels &gt; 12.10m</v>
      </c>
      <c r="D193" s="217" t="str">
        <v>$ per GT</v>
      </c>
      <c r="F193" s="180">
        <v>34</v>
      </c>
      <c r="G193" s="49"/>
      <c r="I193" s="125">
        <v>0</v>
      </c>
      <c r="J193" s="125">
        <v>0</v>
      </c>
      <c r="K193" s="125">
        <v>0</v>
      </c>
      <c r="L193" s="125">
        <v>0</v>
      </c>
      <c r="M193" s="125">
        <v>0</v>
      </c>
      <c r="N193" s="125">
        <v>0</v>
      </c>
      <c r="O193" s="125">
        <v>0</v>
      </c>
      <c r="P193" s="125">
        <v>0</v>
      </c>
      <c r="Q193" s="125">
        <v>0</v>
      </c>
      <c r="R193" s="125">
        <v>0</v>
      </c>
      <c r="S193" s="125">
        <v>0</v>
      </c>
      <c r="T193" s="125">
        <v>0</v>
      </c>
      <c r="U193" s="125">
        <v>0</v>
      </c>
      <c r="V193" s="125">
        <v>0</v>
      </c>
      <c r="W193" s="125">
        <v>0</v>
      </c>
      <c r="X193" s="125">
        <v>0</v>
      </c>
      <c r="Y193" s="125">
        <v>0</v>
      </c>
      <c r="Z193" s="125">
        <v>0</v>
      </c>
      <c r="AA193" s="125">
        <v>0</v>
      </c>
      <c r="AB193" s="125">
        <v>0</v>
      </c>
      <c r="AC193" s="125">
        <v>0</v>
      </c>
      <c r="AD193" s="125">
        <v>0</v>
      </c>
      <c r="AE193" s="125">
        <v>0</v>
      </c>
      <c r="AF193" s="125">
        <v>0</v>
      </c>
      <c r="AG193" s="125">
        <v>0</v>
      </c>
      <c r="AH193" s="125">
        <v>0</v>
      </c>
      <c r="AI193" s="125">
        <v>0</v>
      </c>
      <c r="AJ193" s="125">
        <v>0</v>
      </c>
      <c r="AK193" s="125">
        <v>0</v>
      </c>
      <c r="AL193" s="125">
        <v>0</v>
      </c>
      <c r="AM193" s="125">
        <v>0</v>
      </c>
      <c r="AN193" s="125">
        <v>0</v>
      </c>
      <c r="AO193" s="125">
        <v>0</v>
      </c>
      <c r="AP193" s="125">
        <v>0</v>
      </c>
      <c r="AQ193" s="125">
        <v>0</v>
      </c>
      <c r="AR193" s="125">
        <v>0</v>
      </c>
      <c r="AS193" s="125">
        <v>0</v>
      </c>
      <c r="AT193" s="125">
        <v>0</v>
      </c>
      <c r="AU193" s="125">
        <v>0</v>
      </c>
      <c r="AV193" s="125">
        <v>0</v>
      </c>
      <c r="AW193" s="125">
        <v>0</v>
      </c>
      <c r="AX193" s="125">
        <v>0</v>
      </c>
      <c r="AY193" s="125">
        <v>0</v>
      </c>
      <c r="AZ193" s="125">
        <v>0</v>
      </c>
      <c r="BA193" s="125">
        <v>0</v>
      </c>
      <c r="BB193" s="125">
        <v>0</v>
      </c>
      <c r="BC193" s="125">
        <v>0</v>
      </c>
      <c r="BD193" s="125">
        <v>0</v>
      </c>
      <c r="BE193" s="125">
        <v>0</v>
      </c>
      <c r="BF193" s="125">
        <v>0</v>
      </c>
      <c r="BG193" s="125">
        <v>0</v>
      </c>
    </row>
    <row r="194" spans="3:59" outlineLevel="1">
      <c r="C194" s="63" t="str">
        <v>Vessels using Dedicated and Geelong channels on the same entry to Port Phillip Bay - Dedicated channels &lt;= 12.10m</v>
      </c>
      <c r="D194" s="217" t="str">
        <v>$ per GT</v>
      </c>
      <c r="F194" s="180">
        <v>35</v>
      </c>
      <c r="G194" s="49"/>
      <c r="I194" s="125">
        <v>0</v>
      </c>
      <c r="J194" s="125">
        <v>0</v>
      </c>
      <c r="K194" s="125">
        <v>283177</v>
      </c>
      <c r="L194" s="125">
        <v>156859</v>
      </c>
      <c r="M194" s="125">
        <v>143554</v>
      </c>
      <c r="N194" s="125">
        <v>112874.17352507423</v>
      </c>
      <c r="O194" s="125">
        <v>129794.38277321382</v>
      </c>
      <c r="P194" s="125">
        <v>185468.22208226309</v>
      </c>
      <c r="Q194" s="125">
        <v>0</v>
      </c>
      <c r="R194" s="125">
        <v>0</v>
      </c>
      <c r="S194" s="125">
        <v>0</v>
      </c>
      <c r="T194" s="125">
        <v>0</v>
      </c>
      <c r="U194" s="125">
        <v>0</v>
      </c>
      <c r="V194" s="125">
        <v>0</v>
      </c>
      <c r="W194" s="125">
        <v>0</v>
      </c>
      <c r="X194" s="125">
        <v>0</v>
      </c>
      <c r="Y194" s="125">
        <v>0</v>
      </c>
      <c r="Z194" s="125">
        <v>0</v>
      </c>
      <c r="AA194" s="125">
        <v>0</v>
      </c>
      <c r="AB194" s="125">
        <v>0</v>
      </c>
      <c r="AC194" s="125">
        <v>0</v>
      </c>
      <c r="AD194" s="125">
        <v>0</v>
      </c>
      <c r="AE194" s="125">
        <v>0</v>
      </c>
      <c r="AF194" s="125">
        <v>0</v>
      </c>
      <c r="AG194" s="125">
        <v>0</v>
      </c>
      <c r="AH194" s="125">
        <v>0</v>
      </c>
      <c r="AI194" s="125">
        <v>0</v>
      </c>
      <c r="AJ194" s="125">
        <v>0</v>
      </c>
      <c r="AK194" s="125">
        <v>0</v>
      </c>
      <c r="AL194" s="125">
        <v>0</v>
      </c>
      <c r="AM194" s="125">
        <v>0</v>
      </c>
      <c r="AN194" s="125">
        <v>0</v>
      </c>
      <c r="AO194" s="125">
        <v>0</v>
      </c>
      <c r="AP194" s="125">
        <v>0</v>
      </c>
      <c r="AQ194" s="125">
        <v>0</v>
      </c>
      <c r="AR194" s="125">
        <v>0</v>
      </c>
      <c r="AS194" s="125">
        <v>0</v>
      </c>
      <c r="AT194" s="125">
        <v>0</v>
      </c>
      <c r="AU194" s="125">
        <v>0</v>
      </c>
      <c r="AV194" s="125">
        <v>0</v>
      </c>
      <c r="AW194" s="125">
        <v>0</v>
      </c>
      <c r="AX194" s="125">
        <v>0</v>
      </c>
      <c r="AY194" s="125">
        <v>0</v>
      </c>
      <c r="AZ194" s="125">
        <v>0</v>
      </c>
      <c r="BA194" s="125">
        <v>0</v>
      </c>
      <c r="BB194" s="125">
        <v>0</v>
      </c>
      <c r="BC194" s="125">
        <v>0</v>
      </c>
      <c r="BD194" s="125">
        <v>0</v>
      </c>
      <c r="BE194" s="125">
        <v>0</v>
      </c>
      <c r="BF194" s="125">
        <v>0</v>
      </c>
      <c r="BG194" s="125">
        <v>0</v>
      </c>
    </row>
    <row r="195" spans="3:59" outlineLevel="1">
      <c r="C195" s="63" t="str">
        <v>Vessels using Dedicated and Geelong channels on the same entry to Port Phillip Bay - Dedicated channels &gt; 12.10m</v>
      </c>
      <c r="D195" s="217" t="str">
        <v>$ per GT</v>
      </c>
      <c r="F195" s="180">
        <v>36</v>
      </c>
      <c r="G195" s="49"/>
      <c r="I195" s="125">
        <v>0</v>
      </c>
      <c r="J195" s="125">
        <v>0</v>
      </c>
      <c r="K195" s="125">
        <v>422360</v>
      </c>
      <c r="L195" s="125">
        <v>174730</v>
      </c>
      <c r="M195" s="125">
        <v>29939</v>
      </c>
      <c r="N195" s="125">
        <v>27969.290789850551</v>
      </c>
      <c r="O195" s="125">
        <v>374774.6114036052</v>
      </c>
      <c r="P195" s="125">
        <v>177526.01074358361</v>
      </c>
      <c r="Q195" s="125">
        <v>0</v>
      </c>
      <c r="R195" s="125">
        <v>0</v>
      </c>
      <c r="S195" s="125">
        <v>0</v>
      </c>
      <c r="T195" s="125">
        <v>0</v>
      </c>
      <c r="U195" s="125">
        <v>0</v>
      </c>
      <c r="V195" s="125">
        <v>0</v>
      </c>
      <c r="W195" s="125">
        <v>0</v>
      </c>
      <c r="X195" s="125">
        <v>0</v>
      </c>
      <c r="Y195" s="125">
        <v>0</v>
      </c>
      <c r="Z195" s="125">
        <v>0</v>
      </c>
      <c r="AA195" s="125">
        <v>0</v>
      </c>
      <c r="AB195" s="125">
        <v>0</v>
      </c>
      <c r="AC195" s="125">
        <v>0</v>
      </c>
      <c r="AD195" s="125">
        <v>0</v>
      </c>
      <c r="AE195" s="125">
        <v>0</v>
      </c>
      <c r="AF195" s="125">
        <v>0</v>
      </c>
      <c r="AG195" s="125">
        <v>0</v>
      </c>
      <c r="AH195" s="125">
        <v>0</v>
      </c>
      <c r="AI195" s="125">
        <v>0</v>
      </c>
      <c r="AJ195" s="125">
        <v>0</v>
      </c>
      <c r="AK195" s="125">
        <v>0</v>
      </c>
      <c r="AL195" s="125">
        <v>0</v>
      </c>
      <c r="AM195" s="125">
        <v>0</v>
      </c>
      <c r="AN195" s="125">
        <v>0</v>
      </c>
      <c r="AO195" s="125">
        <v>0</v>
      </c>
      <c r="AP195" s="125">
        <v>0</v>
      </c>
      <c r="AQ195" s="125">
        <v>0</v>
      </c>
      <c r="AR195" s="125">
        <v>0</v>
      </c>
      <c r="AS195" s="125">
        <v>0</v>
      </c>
      <c r="AT195" s="125">
        <v>0</v>
      </c>
      <c r="AU195" s="125">
        <v>0</v>
      </c>
      <c r="AV195" s="125">
        <v>0</v>
      </c>
      <c r="AW195" s="125">
        <v>0</v>
      </c>
      <c r="AX195" s="125">
        <v>0</v>
      </c>
      <c r="AY195" s="125">
        <v>0</v>
      </c>
      <c r="AZ195" s="125">
        <v>0</v>
      </c>
      <c r="BA195" s="125">
        <v>0</v>
      </c>
      <c r="BB195" s="125">
        <v>0</v>
      </c>
      <c r="BC195" s="125">
        <v>0</v>
      </c>
      <c r="BD195" s="125">
        <v>0</v>
      </c>
      <c r="BE195" s="125">
        <v>0</v>
      </c>
      <c r="BF195" s="125">
        <v>0</v>
      </c>
      <c r="BG195" s="125">
        <v>0</v>
      </c>
    </row>
    <row r="196" spans="3:59" outlineLevel="1">
      <c r="C196" s="62">
        <v>0</v>
      </c>
      <c r="D196" s="218">
        <v>0</v>
      </c>
      <c r="F196" s="180" t="str">
        <v/>
      </c>
      <c r="G196" s="49"/>
      <c r="I196" s="125">
        <v>0</v>
      </c>
      <c r="J196" s="125">
        <v>0</v>
      </c>
      <c r="K196" s="125">
        <v>0</v>
      </c>
      <c r="L196" s="125">
        <v>0</v>
      </c>
      <c r="M196" s="125">
        <v>0</v>
      </c>
      <c r="N196" s="125">
        <v>0</v>
      </c>
      <c r="O196" s="125">
        <v>0</v>
      </c>
      <c r="P196" s="125">
        <v>0</v>
      </c>
      <c r="Q196" s="125">
        <v>0</v>
      </c>
      <c r="R196" s="125">
        <v>0</v>
      </c>
      <c r="S196" s="125">
        <v>0</v>
      </c>
      <c r="T196" s="125">
        <v>0</v>
      </c>
      <c r="U196" s="125">
        <v>0</v>
      </c>
      <c r="V196" s="125">
        <v>0</v>
      </c>
      <c r="W196" s="125">
        <v>0</v>
      </c>
      <c r="X196" s="125">
        <v>0</v>
      </c>
      <c r="Y196" s="125">
        <v>0</v>
      </c>
      <c r="Z196" s="125">
        <v>0</v>
      </c>
      <c r="AA196" s="125">
        <v>0</v>
      </c>
      <c r="AB196" s="125">
        <v>0</v>
      </c>
      <c r="AC196" s="125">
        <v>0</v>
      </c>
      <c r="AD196" s="125">
        <v>0</v>
      </c>
      <c r="AE196" s="125">
        <v>0</v>
      </c>
      <c r="AF196" s="125">
        <v>0</v>
      </c>
      <c r="AG196" s="125">
        <v>0</v>
      </c>
      <c r="AH196" s="125">
        <v>0</v>
      </c>
      <c r="AI196" s="125">
        <v>0</v>
      </c>
      <c r="AJ196" s="125">
        <v>0</v>
      </c>
      <c r="AK196" s="125">
        <v>0</v>
      </c>
      <c r="AL196" s="125">
        <v>0</v>
      </c>
      <c r="AM196" s="125">
        <v>0</v>
      </c>
      <c r="AN196" s="125">
        <v>0</v>
      </c>
      <c r="AO196" s="125">
        <v>0</v>
      </c>
      <c r="AP196" s="125">
        <v>0</v>
      </c>
      <c r="AQ196" s="125">
        <v>0</v>
      </c>
      <c r="AR196" s="125">
        <v>0</v>
      </c>
      <c r="AS196" s="125">
        <v>0</v>
      </c>
      <c r="AT196" s="125">
        <v>0</v>
      </c>
      <c r="AU196" s="125">
        <v>0</v>
      </c>
      <c r="AV196" s="125">
        <v>0</v>
      </c>
      <c r="AW196" s="125">
        <v>0</v>
      </c>
      <c r="AX196" s="125">
        <v>0</v>
      </c>
      <c r="AY196" s="125">
        <v>0</v>
      </c>
      <c r="AZ196" s="125">
        <v>0</v>
      </c>
      <c r="BA196" s="125">
        <v>0</v>
      </c>
      <c r="BB196" s="125">
        <v>0</v>
      </c>
      <c r="BC196" s="125">
        <v>0</v>
      </c>
      <c r="BD196" s="125">
        <v>0</v>
      </c>
      <c r="BE196" s="125">
        <v>0</v>
      </c>
      <c r="BF196" s="125">
        <v>0</v>
      </c>
      <c r="BG196" s="125">
        <v>0</v>
      </c>
    </row>
    <row r="197" spans="3:59" outlineLevel="1">
      <c r="C197" s="62" t="str">
        <v>Hire fees</v>
      </c>
      <c r="D197" s="216">
        <v>0</v>
      </c>
      <c r="F197" s="180" t="str">
        <v/>
      </c>
      <c r="G197" s="49"/>
      <c r="I197" s="125">
        <v>0</v>
      </c>
      <c r="J197" s="125">
        <v>0</v>
      </c>
      <c r="K197" s="125">
        <v>0</v>
      </c>
      <c r="L197" s="125">
        <v>0</v>
      </c>
      <c r="M197" s="125">
        <v>0</v>
      </c>
      <c r="N197" s="125">
        <v>0</v>
      </c>
      <c r="O197" s="125">
        <v>0</v>
      </c>
      <c r="P197" s="125">
        <v>0</v>
      </c>
      <c r="Q197" s="125">
        <v>0</v>
      </c>
      <c r="R197" s="125">
        <v>0</v>
      </c>
      <c r="S197" s="125">
        <v>0</v>
      </c>
      <c r="T197" s="125">
        <v>0</v>
      </c>
      <c r="U197" s="125">
        <v>0</v>
      </c>
      <c r="V197" s="125">
        <v>0</v>
      </c>
      <c r="W197" s="125">
        <v>0</v>
      </c>
      <c r="X197" s="125">
        <v>0</v>
      </c>
      <c r="Y197" s="125">
        <v>0</v>
      </c>
      <c r="Z197" s="125">
        <v>0</v>
      </c>
      <c r="AA197" s="125">
        <v>0</v>
      </c>
      <c r="AB197" s="125">
        <v>0</v>
      </c>
      <c r="AC197" s="125">
        <v>0</v>
      </c>
      <c r="AD197" s="125">
        <v>0</v>
      </c>
      <c r="AE197" s="125">
        <v>0</v>
      </c>
      <c r="AF197" s="125">
        <v>0</v>
      </c>
      <c r="AG197" s="125">
        <v>0</v>
      </c>
      <c r="AH197" s="125">
        <v>0</v>
      </c>
      <c r="AI197" s="125">
        <v>0</v>
      </c>
      <c r="AJ197" s="125">
        <v>0</v>
      </c>
      <c r="AK197" s="125">
        <v>0</v>
      </c>
      <c r="AL197" s="125">
        <v>0</v>
      </c>
      <c r="AM197" s="125">
        <v>0</v>
      </c>
      <c r="AN197" s="125">
        <v>0</v>
      </c>
      <c r="AO197" s="125">
        <v>0</v>
      </c>
      <c r="AP197" s="125">
        <v>0</v>
      </c>
      <c r="AQ197" s="125">
        <v>0</v>
      </c>
      <c r="AR197" s="125">
        <v>0</v>
      </c>
      <c r="AS197" s="125">
        <v>0</v>
      </c>
      <c r="AT197" s="125">
        <v>0</v>
      </c>
      <c r="AU197" s="125">
        <v>0</v>
      </c>
      <c r="AV197" s="125">
        <v>0</v>
      </c>
      <c r="AW197" s="125">
        <v>0</v>
      </c>
      <c r="AX197" s="125">
        <v>0</v>
      </c>
      <c r="AY197" s="125">
        <v>0</v>
      </c>
      <c r="AZ197" s="125">
        <v>0</v>
      </c>
      <c r="BA197" s="125">
        <v>0</v>
      </c>
      <c r="BB197" s="125">
        <v>0</v>
      </c>
      <c r="BC197" s="125">
        <v>0</v>
      </c>
      <c r="BD197" s="125">
        <v>0</v>
      </c>
      <c r="BE197" s="125">
        <v>0</v>
      </c>
      <c r="BF197" s="125">
        <v>0</v>
      </c>
      <c r="BG197" s="125">
        <v>0</v>
      </c>
    </row>
    <row r="198" spans="3:59" outlineLevel="1">
      <c r="C198" s="63" t="str">
        <v>Berth hire - Full charge - Maribyrnong No.1</v>
      </c>
      <c r="D198" s="216" t="str">
        <v>$ per hour</v>
      </c>
      <c r="F198" s="180">
        <v>37</v>
      </c>
      <c r="G198" s="49"/>
      <c r="I198" s="125">
        <v>2750.106593723006</v>
      </c>
      <c r="J198" s="125">
        <v>3358.6169698692438</v>
      </c>
      <c r="K198" s="125">
        <v>3314.4</v>
      </c>
      <c r="L198" s="125">
        <v>3216.9</v>
      </c>
      <c r="M198" s="125">
        <v>3085.3</v>
      </c>
      <c r="N198" s="125">
        <v>3262.8768528483533</v>
      </c>
      <c r="O198" s="125">
        <v>3344.0653887963563</v>
      </c>
      <c r="P198" s="125">
        <v>3729.3199512589445</v>
      </c>
      <c r="Q198" s="125">
        <v>0</v>
      </c>
      <c r="R198" s="125">
        <v>0</v>
      </c>
      <c r="S198" s="125">
        <v>0</v>
      </c>
      <c r="T198" s="125">
        <v>0</v>
      </c>
      <c r="U198" s="125">
        <v>0</v>
      </c>
      <c r="V198" s="125">
        <v>0</v>
      </c>
      <c r="W198" s="125">
        <v>0</v>
      </c>
      <c r="X198" s="125">
        <v>0</v>
      </c>
      <c r="Y198" s="125">
        <v>0</v>
      </c>
      <c r="Z198" s="125">
        <v>0</v>
      </c>
      <c r="AA198" s="125">
        <v>0</v>
      </c>
      <c r="AB198" s="125">
        <v>0</v>
      </c>
      <c r="AC198" s="125">
        <v>0</v>
      </c>
      <c r="AD198" s="125">
        <v>0</v>
      </c>
      <c r="AE198" s="125">
        <v>0</v>
      </c>
      <c r="AF198" s="125">
        <v>0</v>
      </c>
      <c r="AG198" s="125">
        <v>0</v>
      </c>
      <c r="AH198" s="125">
        <v>0</v>
      </c>
      <c r="AI198" s="125">
        <v>0</v>
      </c>
      <c r="AJ198" s="125">
        <v>0</v>
      </c>
      <c r="AK198" s="125">
        <v>0</v>
      </c>
      <c r="AL198" s="125">
        <v>0</v>
      </c>
      <c r="AM198" s="125">
        <v>0</v>
      </c>
      <c r="AN198" s="125">
        <v>0</v>
      </c>
      <c r="AO198" s="125">
        <v>0</v>
      </c>
      <c r="AP198" s="125">
        <v>0</v>
      </c>
      <c r="AQ198" s="125">
        <v>0</v>
      </c>
      <c r="AR198" s="125">
        <v>0</v>
      </c>
      <c r="AS198" s="125">
        <v>0</v>
      </c>
      <c r="AT198" s="125">
        <v>0</v>
      </c>
      <c r="AU198" s="125">
        <v>0</v>
      </c>
      <c r="AV198" s="125">
        <v>0</v>
      </c>
      <c r="AW198" s="125">
        <v>0</v>
      </c>
      <c r="AX198" s="125">
        <v>0</v>
      </c>
      <c r="AY198" s="125">
        <v>0</v>
      </c>
      <c r="AZ198" s="125">
        <v>0</v>
      </c>
      <c r="BA198" s="125">
        <v>0</v>
      </c>
      <c r="BB198" s="125">
        <v>0</v>
      </c>
      <c r="BC198" s="125">
        <v>0</v>
      </c>
      <c r="BD198" s="125">
        <v>0</v>
      </c>
      <c r="BE198" s="125">
        <v>0</v>
      </c>
      <c r="BF198" s="125">
        <v>0</v>
      </c>
      <c r="BG198" s="125">
        <v>0</v>
      </c>
    </row>
    <row r="199" spans="3:59" outlineLevel="1">
      <c r="C199" s="63" t="str">
        <v>Berth hire - Full charge - Holden Dock</v>
      </c>
      <c r="D199" s="216" t="str">
        <v>$ per hour</v>
      </c>
      <c r="F199" s="180">
        <v>38</v>
      </c>
      <c r="G199" s="49"/>
      <c r="I199" s="125">
        <v>6060.5381138635385</v>
      </c>
      <c r="J199" s="125">
        <v>6122.8123552123552</v>
      </c>
      <c r="K199" s="125">
        <v>6075.5</v>
      </c>
      <c r="L199" s="125">
        <v>4522.7</v>
      </c>
      <c r="M199" s="125">
        <v>4617.7</v>
      </c>
      <c r="N199" s="125">
        <v>3417.331960189706</v>
      </c>
      <c r="O199" s="125">
        <v>5089.307714736201</v>
      </c>
      <c r="P199" s="125">
        <v>4445.5925517851674</v>
      </c>
      <c r="Q199" s="125">
        <v>0</v>
      </c>
      <c r="R199" s="125">
        <v>0</v>
      </c>
      <c r="S199" s="125">
        <v>0</v>
      </c>
      <c r="T199" s="125">
        <v>0</v>
      </c>
      <c r="U199" s="125">
        <v>0</v>
      </c>
      <c r="V199" s="125">
        <v>0</v>
      </c>
      <c r="W199" s="125">
        <v>0</v>
      </c>
      <c r="X199" s="125">
        <v>0</v>
      </c>
      <c r="Y199" s="125">
        <v>0</v>
      </c>
      <c r="Z199" s="125">
        <v>0</v>
      </c>
      <c r="AA199" s="125">
        <v>0</v>
      </c>
      <c r="AB199" s="125">
        <v>0</v>
      </c>
      <c r="AC199" s="125">
        <v>0</v>
      </c>
      <c r="AD199" s="125">
        <v>0</v>
      </c>
      <c r="AE199" s="125">
        <v>0</v>
      </c>
      <c r="AF199" s="125">
        <v>0</v>
      </c>
      <c r="AG199" s="125">
        <v>0</v>
      </c>
      <c r="AH199" s="125">
        <v>0</v>
      </c>
      <c r="AI199" s="125">
        <v>0</v>
      </c>
      <c r="AJ199" s="125">
        <v>0</v>
      </c>
      <c r="AK199" s="125">
        <v>0</v>
      </c>
      <c r="AL199" s="125">
        <v>0</v>
      </c>
      <c r="AM199" s="125">
        <v>0</v>
      </c>
      <c r="AN199" s="125">
        <v>0</v>
      </c>
      <c r="AO199" s="125">
        <v>0</v>
      </c>
      <c r="AP199" s="125">
        <v>0</v>
      </c>
      <c r="AQ199" s="125">
        <v>0</v>
      </c>
      <c r="AR199" s="125">
        <v>0</v>
      </c>
      <c r="AS199" s="125">
        <v>0</v>
      </c>
      <c r="AT199" s="125">
        <v>0</v>
      </c>
      <c r="AU199" s="125">
        <v>0</v>
      </c>
      <c r="AV199" s="125">
        <v>0</v>
      </c>
      <c r="AW199" s="125">
        <v>0</v>
      </c>
      <c r="AX199" s="125">
        <v>0</v>
      </c>
      <c r="AY199" s="125">
        <v>0</v>
      </c>
      <c r="AZ199" s="125">
        <v>0</v>
      </c>
      <c r="BA199" s="125">
        <v>0</v>
      </c>
      <c r="BB199" s="125">
        <v>0</v>
      </c>
      <c r="BC199" s="125">
        <v>0</v>
      </c>
      <c r="BD199" s="125">
        <v>0</v>
      </c>
      <c r="BE199" s="125">
        <v>0</v>
      </c>
      <c r="BF199" s="125">
        <v>0</v>
      </c>
      <c r="BG199" s="125">
        <v>0</v>
      </c>
    </row>
    <row r="200" spans="3:59" outlineLevel="1">
      <c r="C200" s="63" t="str">
        <v>Berth hire - Full charge - Passenger cruise ships at a berth other than Station Pier</v>
      </c>
      <c r="D200" s="216" t="str">
        <v>$ per hour</v>
      </c>
      <c r="F200" s="180">
        <v>39</v>
      </c>
      <c r="G200" s="49"/>
      <c r="I200" s="125">
        <v>0</v>
      </c>
      <c r="J200" s="125">
        <v>0</v>
      </c>
      <c r="K200" s="125">
        <v>32.200000000000003</v>
      </c>
      <c r="L200" s="125">
        <v>32.9</v>
      </c>
      <c r="M200" s="125">
        <v>0</v>
      </c>
      <c r="N200" s="125">
        <v>0</v>
      </c>
      <c r="O200" s="125">
        <v>0</v>
      </c>
      <c r="P200" s="125">
        <v>0</v>
      </c>
      <c r="Q200" s="125">
        <v>0</v>
      </c>
      <c r="R200" s="125">
        <v>0</v>
      </c>
      <c r="S200" s="125">
        <v>0</v>
      </c>
      <c r="T200" s="125">
        <v>0</v>
      </c>
      <c r="U200" s="125">
        <v>0</v>
      </c>
      <c r="V200" s="125">
        <v>0</v>
      </c>
      <c r="W200" s="125">
        <v>0</v>
      </c>
      <c r="X200" s="125">
        <v>0</v>
      </c>
      <c r="Y200" s="125">
        <v>0</v>
      </c>
      <c r="Z200" s="125">
        <v>0</v>
      </c>
      <c r="AA200" s="125">
        <v>0</v>
      </c>
      <c r="AB200" s="125">
        <v>0</v>
      </c>
      <c r="AC200" s="125">
        <v>0</v>
      </c>
      <c r="AD200" s="125">
        <v>0</v>
      </c>
      <c r="AE200" s="125">
        <v>0</v>
      </c>
      <c r="AF200" s="125">
        <v>0</v>
      </c>
      <c r="AG200" s="125">
        <v>0</v>
      </c>
      <c r="AH200" s="125">
        <v>0</v>
      </c>
      <c r="AI200" s="125">
        <v>0</v>
      </c>
      <c r="AJ200" s="125">
        <v>0</v>
      </c>
      <c r="AK200" s="125">
        <v>0</v>
      </c>
      <c r="AL200" s="125">
        <v>0</v>
      </c>
      <c r="AM200" s="125">
        <v>0</v>
      </c>
      <c r="AN200" s="125">
        <v>0</v>
      </c>
      <c r="AO200" s="125">
        <v>0</v>
      </c>
      <c r="AP200" s="125">
        <v>0</v>
      </c>
      <c r="AQ200" s="125">
        <v>0</v>
      </c>
      <c r="AR200" s="125">
        <v>0</v>
      </c>
      <c r="AS200" s="125">
        <v>0</v>
      </c>
      <c r="AT200" s="125">
        <v>0</v>
      </c>
      <c r="AU200" s="125">
        <v>0</v>
      </c>
      <c r="AV200" s="125">
        <v>0</v>
      </c>
      <c r="AW200" s="125">
        <v>0</v>
      </c>
      <c r="AX200" s="125">
        <v>0</v>
      </c>
      <c r="AY200" s="125">
        <v>0</v>
      </c>
      <c r="AZ200" s="125">
        <v>0</v>
      </c>
      <c r="BA200" s="125">
        <v>0</v>
      </c>
      <c r="BB200" s="125">
        <v>0</v>
      </c>
      <c r="BC200" s="125">
        <v>0</v>
      </c>
      <c r="BD200" s="125">
        <v>0</v>
      </c>
      <c r="BE200" s="125">
        <v>0</v>
      </c>
      <c r="BF200" s="125">
        <v>0</v>
      </c>
      <c r="BG200" s="125">
        <v>0</v>
      </c>
    </row>
    <row r="201" spans="3:59" outlineLevel="1">
      <c r="C201" s="63" t="str">
        <v>Berth hire - Lay-up charge (24 Victoria Dock; Holden Dock; Maribyrnong No. 1; 24, 27, 28, 29 &amp; 33 South Wharf; 6 Yarraville and F Appleton Dock)</v>
      </c>
      <c r="D201" s="216" t="str">
        <v>$ per hour</v>
      </c>
      <c r="F201" s="180">
        <v>40</v>
      </c>
      <c r="G201" s="49"/>
      <c r="I201" s="125">
        <v>4161.7789950576598</v>
      </c>
      <c r="J201" s="125">
        <v>5910.8804878048777</v>
      </c>
      <c r="K201" s="125">
        <v>6402</v>
      </c>
      <c r="L201" s="125">
        <v>6496.51</v>
      </c>
      <c r="M201" s="125">
        <v>8205.75</v>
      </c>
      <c r="N201" s="125">
        <v>1646.4365359257231</v>
      </c>
      <c r="O201" s="125">
        <v>1318.0705651716885</v>
      </c>
      <c r="P201" s="125">
        <v>5227.0390050750675</v>
      </c>
      <c r="Q201" s="125">
        <v>0</v>
      </c>
      <c r="R201" s="125">
        <v>0</v>
      </c>
      <c r="S201" s="125">
        <v>0</v>
      </c>
      <c r="T201" s="125">
        <v>0</v>
      </c>
      <c r="U201" s="125">
        <v>0</v>
      </c>
      <c r="V201" s="125">
        <v>0</v>
      </c>
      <c r="W201" s="125">
        <v>0</v>
      </c>
      <c r="X201" s="125">
        <v>0</v>
      </c>
      <c r="Y201" s="125">
        <v>0</v>
      </c>
      <c r="Z201" s="125">
        <v>0</v>
      </c>
      <c r="AA201" s="125">
        <v>0</v>
      </c>
      <c r="AB201" s="125">
        <v>0</v>
      </c>
      <c r="AC201" s="125">
        <v>0</v>
      </c>
      <c r="AD201" s="125">
        <v>0</v>
      </c>
      <c r="AE201" s="125">
        <v>0</v>
      </c>
      <c r="AF201" s="125">
        <v>0</v>
      </c>
      <c r="AG201" s="125">
        <v>0</v>
      </c>
      <c r="AH201" s="125">
        <v>0</v>
      </c>
      <c r="AI201" s="125">
        <v>0</v>
      </c>
      <c r="AJ201" s="125">
        <v>0</v>
      </c>
      <c r="AK201" s="125">
        <v>0</v>
      </c>
      <c r="AL201" s="125">
        <v>0</v>
      </c>
      <c r="AM201" s="125">
        <v>0</v>
      </c>
      <c r="AN201" s="125">
        <v>0</v>
      </c>
      <c r="AO201" s="125">
        <v>0</v>
      </c>
      <c r="AP201" s="125">
        <v>0</v>
      </c>
      <c r="AQ201" s="125">
        <v>0</v>
      </c>
      <c r="AR201" s="125">
        <v>0</v>
      </c>
      <c r="AS201" s="125">
        <v>0</v>
      </c>
      <c r="AT201" s="125">
        <v>0</v>
      </c>
      <c r="AU201" s="125">
        <v>0</v>
      </c>
      <c r="AV201" s="125">
        <v>0</v>
      </c>
      <c r="AW201" s="125">
        <v>0</v>
      </c>
      <c r="AX201" s="125">
        <v>0</v>
      </c>
      <c r="AY201" s="125">
        <v>0</v>
      </c>
      <c r="AZ201" s="125">
        <v>0</v>
      </c>
      <c r="BA201" s="125">
        <v>0</v>
      </c>
      <c r="BB201" s="125">
        <v>0</v>
      </c>
      <c r="BC201" s="125">
        <v>0</v>
      </c>
      <c r="BD201" s="125">
        <v>0</v>
      </c>
      <c r="BE201" s="125">
        <v>0</v>
      </c>
      <c r="BF201" s="125">
        <v>0</v>
      </c>
      <c r="BG201" s="125">
        <v>0</v>
      </c>
    </row>
    <row r="202" spans="3:59" outlineLevel="1">
      <c r="C202" s="63" t="str">
        <v>Wharf access - Cargo</v>
      </c>
      <c r="D202" s="216" t="str">
        <v>$ per tonne</v>
      </c>
      <c r="F202" s="180">
        <v>41</v>
      </c>
      <c r="G202" s="49"/>
      <c r="I202" s="125">
        <v>300791.33695652167</v>
      </c>
      <c r="J202" s="125">
        <v>94623.655913978495</v>
      </c>
      <c r="K202" s="125">
        <v>114690.61</v>
      </c>
      <c r="L202" s="125">
        <v>52120.62</v>
      </c>
      <c r="M202" s="125">
        <v>55000</v>
      </c>
      <c r="N202" s="125">
        <v>147127</v>
      </c>
      <c r="O202" s="125">
        <v>38877.128712871287</v>
      </c>
      <c r="P202" s="125">
        <v>0</v>
      </c>
      <c r="Q202" s="125">
        <v>0</v>
      </c>
      <c r="R202" s="125">
        <v>0</v>
      </c>
      <c r="S202" s="125">
        <v>0</v>
      </c>
      <c r="T202" s="125">
        <v>0</v>
      </c>
      <c r="U202" s="125">
        <v>0</v>
      </c>
      <c r="V202" s="125">
        <v>0</v>
      </c>
      <c r="W202" s="125">
        <v>0</v>
      </c>
      <c r="X202" s="125">
        <v>0</v>
      </c>
      <c r="Y202" s="125">
        <v>0</v>
      </c>
      <c r="Z202" s="125">
        <v>0</v>
      </c>
      <c r="AA202" s="125">
        <v>0</v>
      </c>
      <c r="AB202" s="125">
        <v>0</v>
      </c>
      <c r="AC202" s="125">
        <v>0</v>
      </c>
      <c r="AD202" s="125">
        <v>0</v>
      </c>
      <c r="AE202" s="125">
        <v>0</v>
      </c>
      <c r="AF202" s="125">
        <v>0</v>
      </c>
      <c r="AG202" s="125">
        <v>0</v>
      </c>
      <c r="AH202" s="125">
        <v>0</v>
      </c>
      <c r="AI202" s="125">
        <v>0</v>
      </c>
      <c r="AJ202" s="125">
        <v>0</v>
      </c>
      <c r="AK202" s="125">
        <v>0</v>
      </c>
      <c r="AL202" s="125">
        <v>0</v>
      </c>
      <c r="AM202" s="125">
        <v>0</v>
      </c>
      <c r="AN202" s="125">
        <v>0</v>
      </c>
      <c r="AO202" s="125">
        <v>0</v>
      </c>
      <c r="AP202" s="125">
        <v>0</v>
      </c>
      <c r="AQ202" s="125">
        <v>0</v>
      </c>
      <c r="AR202" s="125">
        <v>0</v>
      </c>
      <c r="AS202" s="125">
        <v>0</v>
      </c>
      <c r="AT202" s="125">
        <v>0</v>
      </c>
      <c r="AU202" s="125">
        <v>0</v>
      </c>
      <c r="AV202" s="125">
        <v>0</v>
      </c>
      <c r="AW202" s="125">
        <v>0</v>
      </c>
      <c r="AX202" s="125">
        <v>0</v>
      </c>
      <c r="AY202" s="125">
        <v>0</v>
      </c>
      <c r="AZ202" s="125">
        <v>0</v>
      </c>
      <c r="BA202" s="125">
        <v>0</v>
      </c>
      <c r="BB202" s="125">
        <v>0</v>
      </c>
      <c r="BC202" s="125">
        <v>0</v>
      </c>
      <c r="BD202" s="125">
        <v>0</v>
      </c>
      <c r="BE202" s="125">
        <v>0</v>
      </c>
      <c r="BF202" s="125">
        <v>0</v>
      </c>
      <c r="BG202" s="125">
        <v>0</v>
      </c>
    </row>
    <row r="203" spans="3:59" outlineLevel="1">
      <c r="C203" s="63" t="str">
        <v>Area hire - Standard rate - 6 Yarraville</v>
      </c>
      <c r="D203" s="216" t="str">
        <v>$ per hour</v>
      </c>
      <c r="F203" s="180">
        <v>42</v>
      </c>
      <c r="G203" s="49"/>
      <c r="I203" s="125">
        <v>476.64233576642334</v>
      </c>
      <c r="J203" s="125">
        <v>0</v>
      </c>
      <c r="K203" s="125">
        <v>0</v>
      </c>
      <c r="L203" s="125">
        <v>0</v>
      </c>
      <c r="M203" s="125">
        <v>0</v>
      </c>
      <c r="N203" s="125">
        <v>0</v>
      </c>
      <c r="O203" s="125">
        <v>0</v>
      </c>
      <c r="P203" s="125">
        <v>0</v>
      </c>
      <c r="Q203" s="125">
        <v>0</v>
      </c>
      <c r="R203" s="125">
        <v>0</v>
      </c>
      <c r="S203" s="125">
        <v>0</v>
      </c>
      <c r="T203" s="125">
        <v>0</v>
      </c>
      <c r="U203" s="125">
        <v>0</v>
      </c>
      <c r="V203" s="125">
        <v>0</v>
      </c>
      <c r="W203" s="125">
        <v>0</v>
      </c>
      <c r="X203" s="125">
        <v>0</v>
      </c>
      <c r="Y203" s="125">
        <v>0</v>
      </c>
      <c r="Z203" s="125">
        <v>0</v>
      </c>
      <c r="AA203" s="125">
        <v>0</v>
      </c>
      <c r="AB203" s="125">
        <v>0</v>
      </c>
      <c r="AC203" s="125">
        <v>0</v>
      </c>
      <c r="AD203" s="125">
        <v>0</v>
      </c>
      <c r="AE203" s="125">
        <v>0</v>
      </c>
      <c r="AF203" s="125">
        <v>0</v>
      </c>
      <c r="AG203" s="125">
        <v>0</v>
      </c>
      <c r="AH203" s="125">
        <v>0</v>
      </c>
      <c r="AI203" s="125">
        <v>0</v>
      </c>
      <c r="AJ203" s="125">
        <v>0</v>
      </c>
      <c r="AK203" s="125">
        <v>0</v>
      </c>
      <c r="AL203" s="125">
        <v>0</v>
      </c>
      <c r="AM203" s="125">
        <v>0</v>
      </c>
      <c r="AN203" s="125">
        <v>0</v>
      </c>
      <c r="AO203" s="125">
        <v>0</v>
      </c>
      <c r="AP203" s="125">
        <v>0</v>
      </c>
      <c r="AQ203" s="125">
        <v>0</v>
      </c>
      <c r="AR203" s="125">
        <v>0</v>
      </c>
      <c r="AS203" s="125">
        <v>0</v>
      </c>
      <c r="AT203" s="125">
        <v>0</v>
      </c>
      <c r="AU203" s="125">
        <v>0</v>
      </c>
      <c r="AV203" s="125">
        <v>0</v>
      </c>
      <c r="AW203" s="125">
        <v>0</v>
      </c>
      <c r="AX203" s="125">
        <v>0</v>
      </c>
      <c r="AY203" s="125">
        <v>0</v>
      </c>
      <c r="AZ203" s="125">
        <v>0</v>
      </c>
      <c r="BA203" s="125">
        <v>0</v>
      </c>
      <c r="BB203" s="125">
        <v>0</v>
      </c>
      <c r="BC203" s="125">
        <v>0</v>
      </c>
      <c r="BD203" s="125">
        <v>0</v>
      </c>
      <c r="BE203" s="125">
        <v>0</v>
      </c>
      <c r="BF203" s="125">
        <v>0</v>
      </c>
      <c r="BG203" s="125">
        <v>0</v>
      </c>
    </row>
    <row r="204" spans="3:59" outlineLevel="1">
      <c r="C204" s="63" t="str">
        <v>Area hire - Standard rate - F Appleton Dock</v>
      </c>
      <c r="D204" s="216" t="str">
        <v>$ per hour</v>
      </c>
      <c r="F204" s="180">
        <v>43</v>
      </c>
      <c r="G204" s="49"/>
      <c r="I204" s="125">
        <v>0</v>
      </c>
      <c r="J204" s="125">
        <v>0</v>
      </c>
      <c r="K204" s="125">
        <v>0</v>
      </c>
      <c r="L204" s="125">
        <v>0</v>
      </c>
      <c r="M204" s="125">
        <v>0</v>
      </c>
      <c r="N204" s="125">
        <v>0</v>
      </c>
      <c r="O204" s="125">
        <v>0</v>
      </c>
      <c r="P204" s="125">
        <v>0</v>
      </c>
      <c r="Q204" s="125">
        <v>0</v>
      </c>
      <c r="R204" s="125">
        <v>0</v>
      </c>
      <c r="S204" s="125">
        <v>0</v>
      </c>
      <c r="T204" s="125">
        <v>0</v>
      </c>
      <c r="U204" s="125">
        <v>0</v>
      </c>
      <c r="V204" s="125">
        <v>0</v>
      </c>
      <c r="W204" s="125">
        <v>0</v>
      </c>
      <c r="X204" s="125">
        <v>0</v>
      </c>
      <c r="Y204" s="125">
        <v>0</v>
      </c>
      <c r="Z204" s="125">
        <v>0</v>
      </c>
      <c r="AA204" s="125">
        <v>0</v>
      </c>
      <c r="AB204" s="125">
        <v>0</v>
      </c>
      <c r="AC204" s="125">
        <v>0</v>
      </c>
      <c r="AD204" s="125">
        <v>0</v>
      </c>
      <c r="AE204" s="125">
        <v>0</v>
      </c>
      <c r="AF204" s="125">
        <v>0</v>
      </c>
      <c r="AG204" s="125">
        <v>0</v>
      </c>
      <c r="AH204" s="125">
        <v>0</v>
      </c>
      <c r="AI204" s="125">
        <v>0</v>
      </c>
      <c r="AJ204" s="125">
        <v>0</v>
      </c>
      <c r="AK204" s="125">
        <v>0</v>
      </c>
      <c r="AL204" s="125">
        <v>0</v>
      </c>
      <c r="AM204" s="125">
        <v>0</v>
      </c>
      <c r="AN204" s="125">
        <v>0</v>
      </c>
      <c r="AO204" s="125">
        <v>0</v>
      </c>
      <c r="AP204" s="125">
        <v>0</v>
      </c>
      <c r="AQ204" s="125">
        <v>0</v>
      </c>
      <c r="AR204" s="125">
        <v>0</v>
      </c>
      <c r="AS204" s="125">
        <v>0</v>
      </c>
      <c r="AT204" s="125">
        <v>0</v>
      </c>
      <c r="AU204" s="125">
        <v>0</v>
      </c>
      <c r="AV204" s="125">
        <v>0</v>
      </c>
      <c r="AW204" s="125">
        <v>0</v>
      </c>
      <c r="AX204" s="125">
        <v>0</v>
      </c>
      <c r="AY204" s="125">
        <v>0</v>
      </c>
      <c r="AZ204" s="125">
        <v>0</v>
      </c>
      <c r="BA204" s="125">
        <v>0</v>
      </c>
      <c r="BB204" s="125">
        <v>0</v>
      </c>
      <c r="BC204" s="125">
        <v>0</v>
      </c>
      <c r="BD204" s="125">
        <v>0</v>
      </c>
      <c r="BE204" s="125">
        <v>0</v>
      </c>
      <c r="BF204" s="125">
        <v>0</v>
      </c>
      <c r="BG204" s="125">
        <v>0</v>
      </c>
    </row>
    <row r="205" spans="3:59" outlineLevel="1">
      <c r="C205" s="62">
        <v>0</v>
      </c>
      <c r="D205" s="218">
        <v>0</v>
      </c>
      <c r="F205" s="180" t="str">
        <v/>
      </c>
      <c r="G205" s="49"/>
      <c r="I205" s="125">
        <v>0</v>
      </c>
      <c r="J205" s="125">
        <v>0</v>
      </c>
      <c r="K205" s="125">
        <v>0</v>
      </c>
      <c r="L205" s="125">
        <v>0</v>
      </c>
      <c r="M205" s="125">
        <v>0</v>
      </c>
      <c r="N205" s="125">
        <v>0</v>
      </c>
      <c r="O205" s="125">
        <v>0</v>
      </c>
      <c r="P205" s="125">
        <v>0</v>
      </c>
      <c r="Q205" s="125">
        <v>0</v>
      </c>
      <c r="R205" s="125">
        <v>0</v>
      </c>
      <c r="S205" s="125">
        <v>0</v>
      </c>
      <c r="T205" s="125">
        <v>0</v>
      </c>
      <c r="U205" s="125">
        <v>0</v>
      </c>
      <c r="V205" s="125">
        <v>0</v>
      </c>
      <c r="W205" s="125">
        <v>0</v>
      </c>
      <c r="X205" s="125">
        <v>0</v>
      </c>
      <c r="Y205" s="125">
        <v>0</v>
      </c>
      <c r="Z205" s="125">
        <v>0</v>
      </c>
      <c r="AA205" s="125">
        <v>0</v>
      </c>
      <c r="AB205" s="125">
        <v>0</v>
      </c>
      <c r="AC205" s="125">
        <v>0</v>
      </c>
      <c r="AD205" s="125">
        <v>0</v>
      </c>
      <c r="AE205" s="125">
        <v>0</v>
      </c>
      <c r="AF205" s="125">
        <v>0</v>
      </c>
      <c r="AG205" s="125">
        <v>0</v>
      </c>
      <c r="AH205" s="125">
        <v>0</v>
      </c>
      <c r="AI205" s="125">
        <v>0</v>
      </c>
      <c r="AJ205" s="125">
        <v>0</v>
      </c>
      <c r="AK205" s="125">
        <v>0</v>
      </c>
      <c r="AL205" s="125">
        <v>0</v>
      </c>
      <c r="AM205" s="125">
        <v>0</v>
      </c>
      <c r="AN205" s="125">
        <v>0</v>
      </c>
      <c r="AO205" s="125">
        <v>0</v>
      </c>
      <c r="AP205" s="125">
        <v>0</v>
      </c>
      <c r="AQ205" s="125">
        <v>0</v>
      </c>
      <c r="AR205" s="125">
        <v>0</v>
      </c>
      <c r="AS205" s="125">
        <v>0</v>
      </c>
      <c r="AT205" s="125">
        <v>0</v>
      </c>
      <c r="AU205" s="125">
        <v>0</v>
      </c>
      <c r="AV205" s="125">
        <v>0</v>
      </c>
      <c r="AW205" s="125">
        <v>0</v>
      </c>
      <c r="AX205" s="125">
        <v>0</v>
      </c>
      <c r="AY205" s="125">
        <v>0</v>
      </c>
      <c r="AZ205" s="125">
        <v>0</v>
      </c>
      <c r="BA205" s="125">
        <v>0</v>
      </c>
      <c r="BB205" s="125">
        <v>0</v>
      </c>
      <c r="BC205" s="125">
        <v>0</v>
      </c>
      <c r="BD205" s="125">
        <v>0</v>
      </c>
      <c r="BE205" s="125">
        <v>0</v>
      </c>
      <c r="BF205" s="125">
        <v>0</v>
      </c>
      <c r="BG205" s="125">
        <v>0</v>
      </c>
    </row>
    <row r="206" spans="3:59" outlineLevel="1">
      <c r="C206" s="62" t="str">
        <v>Other fees</v>
      </c>
      <c r="D206" s="216">
        <v>0</v>
      </c>
      <c r="F206" s="180" t="str">
        <v/>
      </c>
      <c r="G206" s="49"/>
      <c r="I206" s="125">
        <v>0</v>
      </c>
      <c r="J206" s="125">
        <v>0</v>
      </c>
      <c r="K206" s="125">
        <v>0</v>
      </c>
      <c r="L206" s="125">
        <v>0</v>
      </c>
      <c r="M206" s="125">
        <v>0</v>
      </c>
      <c r="N206" s="125">
        <v>0</v>
      </c>
      <c r="O206" s="125">
        <v>0</v>
      </c>
      <c r="P206" s="125">
        <v>0</v>
      </c>
      <c r="Q206" s="125">
        <v>0</v>
      </c>
      <c r="R206" s="125">
        <v>0</v>
      </c>
      <c r="S206" s="125">
        <v>0</v>
      </c>
      <c r="T206" s="125">
        <v>0</v>
      </c>
      <c r="U206" s="125">
        <v>0</v>
      </c>
      <c r="V206" s="125">
        <v>0</v>
      </c>
      <c r="W206" s="125">
        <v>0</v>
      </c>
      <c r="X206" s="125">
        <v>0</v>
      </c>
      <c r="Y206" s="125">
        <v>0</v>
      </c>
      <c r="Z206" s="125">
        <v>0</v>
      </c>
      <c r="AA206" s="125">
        <v>0</v>
      </c>
      <c r="AB206" s="125">
        <v>0</v>
      </c>
      <c r="AC206" s="125">
        <v>0</v>
      </c>
      <c r="AD206" s="125">
        <v>0</v>
      </c>
      <c r="AE206" s="125">
        <v>0</v>
      </c>
      <c r="AF206" s="125">
        <v>0</v>
      </c>
      <c r="AG206" s="125">
        <v>0</v>
      </c>
      <c r="AH206" s="125">
        <v>0</v>
      </c>
      <c r="AI206" s="125">
        <v>0</v>
      </c>
      <c r="AJ206" s="125">
        <v>0</v>
      </c>
      <c r="AK206" s="125">
        <v>0</v>
      </c>
      <c r="AL206" s="125">
        <v>0</v>
      </c>
      <c r="AM206" s="125">
        <v>0</v>
      </c>
      <c r="AN206" s="125">
        <v>0</v>
      </c>
      <c r="AO206" s="125">
        <v>0</v>
      </c>
      <c r="AP206" s="125">
        <v>0</v>
      </c>
      <c r="AQ206" s="125">
        <v>0</v>
      </c>
      <c r="AR206" s="125">
        <v>0</v>
      </c>
      <c r="AS206" s="125">
        <v>0</v>
      </c>
      <c r="AT206" s="125">
        <v>0</v>
      </c>
      <c r="AU206" s="125">
        <v>0</v>
      </c>
      <c r="AV206" s="125">
        <v>0</v>
      </c>
      <c r="AW206" s="125">
        <v>0</v>
      </c>
      <c r="AX206" s="125">
        <v>0</v>
      </c>
      <c r="AY206" s="125">
        <v>0</v>
      </c>
      <c r="AZ206" s="125">
        <v>0</v>
      </c>
      <c r="BA206" s="125">
        <v>0</v>
      </c>
      <c r="BB206" s="125">
        <v>0</v>
      </c>
      <c r="BC206" s="125">
        <v>0</v>
      </c>
      <c r="BD206" s="125">
        <v>0</v>
      </c>
      <c r="BE206" s="125">
        <v>0</v>
      </c>
      <c r="BF206" s="125">
        <v>0</v>
      </c>
      <c r="BG206" s="125">
        <v>0</v>
      </c>
    </row>
    <row r="207" spans="3:59" outlineLevel="1">
      <c r="C207" s="63" t="str">
        <v>Tanker inspection</v>
      </c>
      <c r="D207" s="216" t="str">
        <v>$ per inspection</v>
      </c>
      <c r="F207" s="180">
        <v>44</v>
      </c>
      <c r="G207" s="49"/>
      <c r="I207" s="125">
        <v>0</v>
      </c>
      <c r="J207" s="125">
        <v>82.841757959236148</v>
      </c>
      <c r="K207" s="125">
        <v>0</v>
      </c>
      <c r="L207" s="125">
        <v>0</v>
      </c>
      <c r="M207" s="125">
        <v>0</v>
      </c>
      <c r="N207" s="125">
        <v>0</v>
      </c>
      <c r="O207" s="125">
        <v>0</v>
      </c>
      <c r="P207" s="125">
        <v>0</v>
      </c>
      <c r="Q207" s="125">
        <v>0</v>
      </c>
      <c r="R207" s="125">
        <v>0</v>
      </c>
      <c r="S207" s="125">
        <v>0</v>
      </c>
      <c r="T207" s="125">
        <v>0</v>
      </c>
      <c r="U207" s="125">
        <v>0</v>
      </c>
      <c r="V207" s="125">
        <v>0</v>
      </c>
      <c r="W207" s="125">
        <v>0</v>
      </c>
      <c r="X207" s="125">
        <v>0</v>
      </c>
      <c r="Y207" s="125">
        <v>0</v>
      </c>
      <c r="Z207" s="125">
        <v>0</v>
      </c>
      <c r="AA207" s="125">
        <v>0</v>
      </c>
      <c r="AB207" s="125">
        <v>0</v>
      </c>
      <c r="AC207" s="125">
        <v>0</v>
      </c>
      <c r="AD207" s="125">
        <v>0</v>
      </c>
      <c r="AE207" s="125">
        <v>0</v>
      </c>
      <c r="AF207" s="125">
        <v>0</v>
      </c>
      <c r="AG207" s="125">
        <v>0</v>
      </c>
      <c r="AH207" s="125">
        <v>0</v>
      </c>
      <c r="AI207" s="125">
        <v>0</v>
      </c>
      <c r="AJ207" s="125">
        <v>0</v>
      </c>
      <c r="AK207" s="125">
        <v>0</v>
      </c>
      <c r="AL207" s="125">
        <v>0</v>
      </c>
      <c r="AM207" s="125">
        <v>0</v>
      </c>
      <c r="AN207" s="125">
        <v>0</v>
      </c>
      <c r="AO207" s="125">
        <v>0</v>
      </c>
      <c r="AP207" s="125">
        <v>0</v>
      </c>
      <c r="AQ207" s="125">
        <v>0</v>
      </c>
      <c r="AR207" s="125">
        <v>0</v>
      </c>
      <c r="AS207" s="125">
        <v>0</v>
      </c>
      <c r="AT207" s="125">
        <v>0</v>
      </c>
      <c r="AU207" s="125">
        <v>0</v>
      </c>
      <c r="AV207" s="125">
        <v>0</v>
      </c>
      <c r="AW207" s="125">
        <v>0</v>
      </c>
      <c r="AX207" s="125">
        <v>0</v>
      </c>
      <c r="AY207" s="125">
        <v>0</v>
      </c>
      <c r="AZ207" s="125">
        <v>0</v>
      </c>
      <c r="BA207" s="125">
        <v>0</v>
      </c>
      <c r="BB207" s="125">
        <v>0</v>
      </c>
      <c r="BC207" s="125">
        <v>0</v>
      </c>
      <c r="BD207" s="125">
        <v>0</v>
      </c>
      <c r="BE207" s="125">
        <v>0</v>
      </c>
      <c r="BF207" s="125">
        <v>0</v>
      </c>
      <c r="BG207" s="125">
        <v>0</v>
      </c>
    </row>
    <row r="208" spans="3:59" outlineLevel="1">
      <c r="C208" s="63" t="str">
        <v>Other gangway hire</v>
      </c>
      <c r="D208" s="216" t="str">
        <v>$ per day or part thereof (minimum charge 24 hours)</v>
      </c>
      <c r="F208" s="180">
        <v>45</v>
      </c>
      <c r="G208" s="49"/>
      <c r="I208" s="125">
        <v>0</v>
      </c>
      <c r="J208" s="125">
        <v>0</v>
      </c>
      <c r="K208" s="125">
        <v>0</v>
      </c>
      <c r="L208" s="125">
        <v>0</v>
      </c>
      <c r="M208" s="125">
        <v>9</v>
      </c>
      <c r="N208" s="125">
        <v>0</v>
      </c>
      <c r="O208" s="125">
        <v>0</v>
      </c>
      <c r="P208" s="125">
        <v>0</v>
      </c>
      <c r="Q208" s="125">
        <v>0</v>
      </c>
      <c r="R208" s="125">
        <v>0</v>
      </c>
      <c r="S208" s="125">
        <v>0</v>
      </c>
      <c r="T208" s="125">
        <v>0</v>
      </c>
      <c r="U208" s="125">
        <v>0</v>
      </c>
      <c r="V208" s="125">
        <v>0</v>
      </c>
      <c r="W208" s="125">
        <v>0</v>
      </c>
      <c r="X208" s="125">
        <v>0</v>
      </c>
      <c r="Y208" s="125">
        <v>0</v>
      </c>
      <c r="Z208" s="125">
        <v>0</v>
      </c>
      <c r="AA208" s="125">
        <v>0</v>
      </c>
      <c r="AB208" s="125">
        <v>0</v>
      </c>
      <c r="AC208" s="125">
        <v>0</v>
      </c>
      <c r="AD208" s="125">
        <v>0</v>
      </c>
      <c r="AE208" s="125">
        <v>0</v>
      </c>
      <c r="AF208" s="125">
        <v>0</v>
      </c>
      <c r="AG208" s="125">
        <v>0</v>
      </c>
      <c r="AH208" s="125">
        <v>0</v>
      </c>
      <c r="AI208" s="125">
        <v>0</v>
      </c>
      <c r="AJ208" s="125">
        <v>0</v>
      </c>
      <c r="AK208" s="125">
        <v>0</v>
      </c>
      <c r="AL208" s="125">
        <v>0</v>
      </c>
      <c r="AM208" s="125">
        <v>0</v>
      </c>
      <c r="AN208" s="125">
        <v>0</v>
      </c>
      <c r="AO208" s="125">
        <v>0</v>
      </c>
      <c r="AP208" s="125">
        <v>0</v>
      </c>
      <c r="AQ208" s="125">
        <v>0</v>
      </c>
      <c r="AR208" s="125">
        <v>0</v>
      </c>
      <c r="AS208" s="125">
        <v>0</v>
      </c>
      <c r="AT208" s="125">
        <v>0</v>
      </c>
      <c r="AU208" s="125">
        <v>0</v>
      </c>
      <c r="AV208" s="125">
        <v>0</v>
      </c>
      <c r="AW208" s="125">
        <v>0</v>
      </c>
      <c r="AX208" s="125">
        <v>0</v>
      </c>
      <c r="AY208" s="125">
        <v>0</v>
      </c>
      <c r="AZ208" s="125">
        <v>0</v>
      </c>
      <c r="BA208" s="125">
        <v>0</v>
      </c>
      <c r="BB208" s="125">
        <v>0</v>
      </c>
      <c r="BC208" s="125">
        <v>0</v>
      </c>
      <c r="BD208" s="125">
        <v>0</v>
      </c>
      <c r="BE208" s="125">
        <v>0</v>
      </c>
      <c r="BF208" s="125">
        <v>0</v>
      </c>
      <c r="BG208" s="125">
        <v>0</v>
      </c>
    </row>
    <row r="209" spans="1:59" outlineLevel="1">
      <c r="C209" s="63" t="str">
        <v>Wharf inspection - Pre-vessel arrival inspection</v>
      </c>
      <c r="D209" s="216" t="str">
        <v>$ per inspection</v>
      </c>
      <c r="F209" s="180">
        <v>46</v>
      </c>
      <c r="G209" s="49"/>
      <c r="I209" s="125">
        <v>0</v>
      </c>
      <c r="J209" s="125">
        <v>0</v>
      </c>
      <c r="K209" s="125">
        <v>0</v>
      </c>
      <c r="L209" s="125">
        <v>0</v>
      </c>
      <c r="M209" s="125">
        <v>0</v>
      </c>
      <c r="N209" s="125">
        <v>0</v>
      </c>
      <c r="O209" s="125">
        <v>0</v>
      </c>
      <c r="P209" s="125">
        <v>0</v>
      </c>
      <c r="Q209" s="125">
        <v>0</v>
      </c>
      <c r="R209" s="125">
        <v>0</v>
      </c>
      <c r="S209" s="125">
        <v>0</v>
      </c>
      <c r="T209" s="125">
        <v>0</v>
      </c>
      <c r="U209" s="125">
        <v>0</v>
      </c>
      <c r="V209" s="125">
        <v>0</v>
      </c>
      <c r="W209" s="125">
        <v>0</v>
      </c>
      <c r="X209" s="125">
        <v>0</v>
      </c>
      <c r="Y209" s="125">
        <v>0</v>
      </c>
      <c r="Z209" s="125">
        <v>0</v>
      </c>
      <c r="AA209" s="125">
        <v>0</v>
      </c>
      <c r="AB209" s="125">
        <v>0</v>
      </c>
      <c r="AC209" s="125">
        <v>0</v>
      </c>
      <c r="AD209" s="125">
        <v>0</v>
      </c>
      <c r="AE209" s="125">
        <v>0</v>
      </c>
      <c r="AF209" s="125">
        <v>0</v>
      </c>
      <c r="AG209" s="125">
        <v>0</v>
      </c>
      <c r="AH209" s="125">
        <v>0</v>
      </c>
      <c r="AI209" s="125">
        <v>0</v>
      </c>
      <c r="AJ209" s="125">
        <v>0</v>
      </c>
      <c r="AK209" s="125">
        <v>0</v>
      </c>
      <c r="AL209" s="125">
        <v>0</v>
      </c>
      <c r="AM209" s="125">
        <v>0</v>
      </c>
      <c r="AN209" s="125">
        <v>0</v>
      </c>
      <c r="AO209" s="125">
        <v>0</v>
      </c>
      <c r="AP209" s="125">
        <v>0</v>
      </c>
      <c r="AQ209" s="125">
        <v>0</v>
      </c>
      <c r="AR209" s="125">
        <v>0</v>
      </c>
      <c r="AS209" s="125">
        <v>0</v>
      </c>
      <c r="AT209" s="125">
        <v>0</v>
      </c>
      <c r="AU209" s="125">
        <v>0</v>
      </c>
      <c r="AV209" s="125">
        <v>0</v>
      </c>
      <c r="AW209" s="125">
        <v>0</v>
      </c>
      <c r="AX209" s="125">
        <v>0</v>
      </c>
      <c r="AY209" s="125">
        <v>0</v>
      </c>
      <c r="AZ209" s="125">
        <v>0</v>
      </c>
      <c r="BA209" s="125">
        <v>0</v>
      </c>
      <c r="BB209" s="125">
        <v>0</v>
      </c>
      <c r="BC209" s="125">
        <v>0</v>
      </c>
      <c r="BD209" s="125">
        <v>0</v>
      </c>
      <c r="BE209" s="125">
        <v>0</v>
      </c>
      <c r="BF209" s="125">
        <v>0</v>
      </c>
      <c r="BG209" s="125">
        <v>0</v>
      </c>
    </row>
    <row r="210" spans="1:59" outlineLevel="1">
      <c r="C210" s="63" t="str">
        <v>Wharf inspection - Post-vessel departure inspection</v>
      </c>
      <c r="D210" s="12" t="str">
        <v>$ per inspection</v>
      </c>
      <c r="E210" s="49"/>
      <c r="F210" s="181">
        <v>47</v>
      </c>
      <c r="G210" s="49"/>
      <c r="H210" s="49"/>
      <c r="I210" s="125">
        <v>0</v>
      </c>
      <c r="J210" s="125">
        <v>0</v>
      </c>
      <c r="K210" s="125">
        <v>0</v>
      </c>
      <c r="L210" s="125">
        <v>0</v>
      </c>
      <c r="M210" s="125">
        <v>0</v>
      </c>
      <c r="N210" s="125">
        <v>0</v>
      </c>
      <c r="O210" s="125">
        <v>0</v>
      </c>
      <c r="P210" s="125">
        <v>0</v>
      </c>
      <c r="Q210" s="125">
        <v>0</v>
      </c>
      <c r="R210" s="125">
        <v>0</v>
      </c>
      <c r="S210" s="125">
        <v>0</v>
      </c>
      <c r="T210" s="125">
        <v>0</v>
      </c>
      <c r="U210" s="125">
        <v>0</v>
      </c>
      <c r="V210" s="125">
        <v>0</v>
      </c>
      <c r="W210" s="125">
        <v>0</v>
      </c>
      <c r="X210" s="125">
        <v>0</v>
      </c>
      <c r="Y210" s="125">
        <v>0</v>
      </c>
      <c r="Z210" s="125">
        <v>0</v>
      </c>
      <c r="AA210" s="125">
        <v>0</v>
      </c>
      <c r="AB210" s="125">
        <v>0</v>
      </c>
      <c r="AC210" s="125">
        <v>0</v>
      </c>
      <c r="AD210" s="125">
        <v>0</v>
      </c>
      <c r="AE210" s="125">
        <v>0</v>
      </c>
      <c r="AF210" s="125">
        <v>0</v>
      </c>
      <c r="AG210" s="125">
        <v>0</v>
      </c>
      <c r="AH210" s="125">
        <v>0</v>
      </c>
      <c r="AI210" s="125">
        <v>0</v>
      </c>
      <c r="AJ210" s="125">
        <v>0</v>
      </c>
      <c r="AK210" s="125">
        <v>0</v>
      </c>
      <c r="AL210" s="125">
        <v>0</v>
      </c>
      <c r="AM210" s="125">
        <v>0</v>
      </c>
      <c r="AN210" s="125">
        <v>0</v>
      </c>
      <c r="AO210" s="125">
        <v>0</v>
      </c>
      <c r="AP210" s="125">
        <v>0</v>
      </c>
      <c r="AQ210" s="125">
        <v>0</v>
      </c>
      <c r="AR210" s="125">
        <v>0</v>
      </c>
      <c r="AS210" s="125">
        <v>0</v>
      </c>
      <c r="AT210" s="125">
        <v>0</v>
      </c>
      <c r="AU210" s="125">
        <v>0</v>
      </c>
      <c r="AV210" s="125">
        <v>0</v>
      </c>
      <c r="AW210" s="125">
        <v>0</v>
      </c>
      <c r="AX210" s="125">
        <v>0</v>
      </c>
      <c r="AY210" s="125">
        <v>0</v>
      </c>
      <c r="AZ210" s="125">
        <v>0</v>
      </c>
      <c r="BA210" s="125">
        <v>0</v>
      </c>
      <c r="BB210" s="125">
        <v>0</v>
      </c>
      <c r="BC210" s="125">
        <v>0</v>
      </c>
      <c r="BD210" s="125">
        <v>0</v>
      </c>
      <c r="BE210" s="125">
        <v>0</v>
      </c>
      <c r="BF210" s="125">
        <v>0</v>
      </c>
      <c r="BG210" s="125">
        <v>0</v>
      </c>
    </row>
    <row r="211" spans="1:59" outlineLevel="1">
      <c r="C211" s="63"/>
      <c r="D211" s="21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row>
    <row r="212" spans="1:59" outlineLevel="1">
      <c r="A212" s="129">
        <f>SUM(E212:BG212)</f>
        <v>0</v>
      </c>
      <c r="C212" s="130"/>
      <c r="D212" s="230"/>
      <c r="E212" s="129"/>
      <c r="F212" s="129"/>
      <c r="G212" s="129"/>
      <c r="H212" s="49"/>
      <c r="I212" s="129">
        <f>IF(SUM(I158:I209)=SUM(Data!I187:I239),0,1)</f>
        <v>0</v>
      </c>
      <c r="J212" s="129">
        <f>IF(SUM(J158:J209)=SUM(Data!J187:J239),0,1)</f>
        <v>0</v>
      </c>
      <c r="K212" s="129">
        <f>IF(SUM(K158:K209)=SUM(Data!K187:K239),0,1)</f>
        <v>0</v>
      </c>
      <c r="L212" s="129">
        <f>IF(SUM(L158:L209)=SUM(Data!L187:L239),0,1)</f>
        <v>0</v>
      </c>
      <c r="M212" s="129">
        <f>IF(SUM(M158:M209)=SUM(Data!M187:M239),0,1)</f>
        <v>0</v>
      </c>
      <c r="N212" s="129">
        <f>IF(SUM(N158:N209)=SUM(Data!N187:N239),0,1)</f>
        <v>0</v>
      </c>
      <c r="O212" s="129">
        <f>IF(SUM(O158:O209)=SUM(Data!O187:O239),0,1)</f>
        <v>0</v>
      </c>
      <c r="P212" s="129">
        <f>IF(SUM(P158:P209)=SUM(Data!P187:P239),0,1)</f>
        <v>0</v>
      </c>
      <c r="Q212" s="129">
        <f>IF(SUM(Q158:Q209)=SUM(Data!Q187:Q239),0,1)</f>
        <v>0</v>
      </c>
      <c r="R212" s="129">
        <f>IF(SUM(R158:R209)=SUM(Data!R187:R239),0,1)</f>
        <v>0</v>
      </c>
      <c r="S212" s="129">
        <f>IF(SUM(S158:S209)=SUM(Data!S187:S239),0,1)</f>
        <v>0</v>
      </c>
      <c r="T212" s="129">
        <f>IF(SUM(T158:T209)=SUM(Data!T187:T239),0,1)</f>
        <v>0</v>
      </c>
      <c r="U212" s="129">
        <f>IF(SUM(U158:U209)=SUM(Data!U187:U239),0,1)</f>
        <v>0</v>
      </c>
      <c r="V212" s="129">
        <f>IF(SUM(V158:V209)=SUM(Data!V187:V239),0,1)</f>
        <v>0</v>
      </c>
      <c r="W212" s="129">
        <f>IF(SUM(W158:W209)=SUM(Data!W187:W239),0,1)</f>
        <v>0</v>
      </c>
      <c r="X212" s="129">
        <f>IF(SUM(X158:X209)=SUM(Data!X187:X239),0,1)</f>
        <v>0</v>
      </c>
      <c r="Y212" s="129">
        <f>IF(SUM(Y158:Y209)=SUM(Data!Y187:Y239),0,1)</f>
        <v>0</v>
      </c>
      <c r="Z212" s="129">
        <f>IF(SUM(Z158:Z209)=SUM(Data!Z187:Z239),0,1)</f>
        <v>0</v>
      </c>
      <c r="AA212" s="129">
        <f>IF(SUM(AA158:AA209)=SUM(Data!AA187:AA239),0,1)</f>
        <v>0</v>
      </c>
      <c r="AB212" s="129">
        <f>IF(SUM(AB158:AB209)=SUM(Data!AB187:AB239),0,1)</f>
        <v>0</v>
      </c>
      <c r="AC212" s="129">
        <f>IF(SUM(AC158:AC209)=SUM(Data!AC187:AC239),0,1)</f>
        <v>0</v>
      </c>
      <c r="AD212" s="129">
        <f>IF(SUM(AD158:AD209)=SUM(Data!AD187:AD239),0,1)</f>
        <v>0</v>
      </c>
      <c r="AE212" s="129">
        <f>IF(SUM(AE158:AE209)=SUM(Data!AE187:AE239),0,1)</f>
        <v>0</v>
      </c>
      <c r="AF212" s="129">
        <f>IF(SUM(AF158:AF209)=SUM(Data!AF187:AF239),0,1)</f>
        <v>0</v>
      </c>
      <c r="AG212" s="129">
        <f>IF(SUM(AG158:AG209)=SUM(Data!AG187:AG239),0,1)</f>
        <v>0</v>
      </c>
      <c r="AH212" s="129">
        <f>IF(SUM(AH158:AH209)=SUM(Data!AH187:AH239),0,1)</f>
        <v>0</v>
      </c>
      <c r="AI212" s="129">
        <f>IF(SUM(AI158:AI209)=SUM(Data!AI187:AI239),0,1)</f>
        <v>0</v>
      </c>
      <c r="AJ212" s="129">
        <f>IF(SUM(AJ158:AJ209)=SUM(Data!AJ187:AJ239),0,1)</f>
        <v>0</v>
      </c>
      <c r="AK212" s="129">
        <f>IF(SUM(AK158:AK209)=SUM(Data!AK187:AK239),0,1)</f>
        <v>0</v>
      </c>
      <c r="AL212" s="129">
        <f>IF(SUM(AL158:AL209)=SUM(Data!AL187:AL239),0,1)</f>
        <v>0</v>
      </c>
      <c r="AM212" s="129">
        <f>IF(SUM(AM158:AM209)=SUM(Data!AM187:AM239),0,1)</f>
        <v>0</v>
      </c>
      <c r="AN212" s="129">
        <f>IF(SUM(AN158:AN209)=SUM(Data!AN187:AN239),0,1)</f>
        <v>0</v>
      </c>
      <c r="AO212" s="129">
        <f>IF(SUM(AO158:AO209)=SUM(Data!AO187:AO239),0,1)</f>
        <v>0</v>
      </c>
      <c r="AP212" s="129">
        <f>IF(SUM(AP158:AP209)=SUM(Data!AP187:AP239),0,1)</f>
        <v>0</v>
      </c>
      <c r="AQ212" s="129">
        <f>IF(SUM(AQ158:AQ209)=SUM(Data!AQ187:AQ239),0,1)</f>
        <v>0</v>
      </c>
      <c r="AR212" s="129">
        <f>IF(SUM(AR158:AR209)=SUM(Data!AR187:AR239),0,1)</f>
        <v>0</v>
      </c>
      <c r="AS212" s="129">
        <f>IF(SUM(AS158:AS209)=SUM(Data!AS187:AS239),0,1)</f>
        <v>0</v>
      </c>
      <c r="AT212" s="129">
        <f>IF(SUM(AT158:AT209)=SUM(Data!AT187:AT239),0,1)</f>
        <v>0</v>
      </c>
      <c r="AU212" s="129">
        <f>IF(SUM(AU158:AU209)=SUM(Data!AU187:AU239),0,1)</f>
        <v>0</v>
      </c>
      <c r="AV212" s="129">
        <f>IF(SUM(AV158:AV209)=SUM(Data!AV187:AV239),0,1)</f>
        <v>0</v>
      </c>
      <c r="AW212" s="129">
        <f>IF(SUM(AW158:AW209)=SUM(Data!AW187:AW239),0,1)</f>
        <v>0</v>
      </c>
      <c r="AX212" s="129">
        <f>IF(SUM(AX158:AX209)=SUM(Data!AX187:AX239),0,1)</f>
        <v>0</v>
      </c>
      <c r="AY212" s="129">
        <f>IF(SUM(AY158:AY209)=SUM(Data!AY187:AY239),0,1)</f>
        <v>0</v>
      </c>
      <c r="AZ212" s="129">
        <f>IF(SUM(AZ158:AZ209)=SUM(Data!AZ187:AZ239),0,1)</f>
        <v>0</v>
      </c>
      <c r="BA212" s="129">
        <f>IF(SUM(BA158:BA209)=SUM(Data!BA187:BA239),0,1)</f>
        <v>0</v>
      </c>
      <c r="BB212" s="129">
        <f>IF(SUM(BB158:BB209)=SUM(Data!BB187:BB239),0,1)</f>
        <v>0</v>
      </c>
      <c r="BC212" s="129">
        <f>IF(SUM(BC158:BC209)=SUM(Data!BC187:BC239),0,1)</f>
        <v>0</v>
      </c>
      <c r="BD212" s="129">
        <f>IF(SUM(BD158:BD209)=SUM(Data!BD187:BD239),0,1)</f>
        <v>0</v>
      </c>
      <c r="BE212" s="129">
        <f>IF(SUM(BE158:BE209)=SUM(Data!BE187:BE239),0,1)</f>
        <v>0</v>
      </c>
      <c r="BF212" s="129">
        <f>IF(SUM(BF158:BF209)=SUM(Data!BF187:BF239),0,1)</f>
        <v>0</v>
      </c>
      <c r="BG212" s="129">
        <f>IF(SUM(BG158:BG209)=SUM(Data!BG187:BG239),0,1)</f>
        <v>0</v>
      </c>
    </row>
    <row r="213" spans="1:59" outlineLevel="1">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row>
    <row r="214" spans="1:59">
      <c r="A214" s="41"/>
      <c r="B214" s="226">
        <f ca="1">MAX($B$1:B213)+Subsection</f>
        <v>6.0699999999999985</v>
      </c>
      <c r="C214" s="41" t="s">
        <v>195</v>
      </c>
      <c r="D214" s="1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row>
    <row r="215" spans="1:5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row>
    <row r="216" spans="1:59" outlineLevel="1">
      <c r="C216" s="64" t="s">
        <v>303</v>
      </c>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row>
    <row r="217" spans="1:59" outlineLevel="1">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row>
    <row r="218" spans="1:59" outlineLevel="1">
      <c r="C218" s="62" t="str">
        <f t="array" ref="C218:C271">Tariff_List</f>
        <v>Wharfage fees</v>
      </c>
      <c r="F218" s="178" t="str">
        <f t="array" ref="F218:F271">Tariff_Index</f>
        <v>Tariff index</v>
      </c>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row>
    <row r="219" spans="1:59" ht="13.5" outlineLevel="1" thickBot="1">
      <c r="C219" s="63" t="str">
        <v>Containerised - Full - outward</v>
      </c>
      <c r="D219" s="219" t="str">
        <f t="array" ref="D219:D271">Tariff_Units</f>
        <v>$ per TEU</v>
      </c>
      <c r="F219" s="179">
        <v>1</v>
      </c>
      <c r="I219" s="49"/>
      <c r="J219" s="49">
        <f t="shared" ref="J219:R219" si="69">J98*J158/Million</f>
        <v>71.406459639999994</v>
      </c>
      <c r="K219" s="49">
        <f t="shared" si="69"/>
        <v>74.601841540000009</v>
      </c>
      <c r="L219" s="49">
        <f t="shared" si="69"/>
        <v>67.047929199999999</v>
      </c>
      <c r="M219" s="49">
        <f t="shared" si="69"/>
        <v>63.928402849999991</v>
      </c>
      <c r="N219" s="49">
        <f t="shared" si="69"/>
        <v>66.662163114292724</v>
      </c>
      <c r="O219" s="49">
        <f t="shared" si="69"/>
        <v>63.187403357850101</v>
      </c>
      <c r="P219" s="49">
        <f t="shared" si="69"/>
        <v>63.317613964929848</v>
      </c>
      <c r="Q219" s="49">
        <f t="shared" si="69"/>
        <v>0</v>
      </c>
      <c r="R219" s="49">
        <f t="shared" ca="1" si="69"/>
        <v>0</v>
      </c>
      <c r="S219" s="49">
        <f t="shared" ref="S219:BG219" si="70">S98*S158/Million</f>
        <v>0</v>
      </c>
      <c r="T219" s="49">
        <f t="shared" si="70"/>
        <v>0</v>
      </c>
      <c r="U219" s="49">
        <f t="shared" si="70"/>
        <v>0</v>
      </c>
      <c r="V219" s="49">
        <f t="shared" si="70"/>
        <v>0</v>
      </c>
      <c r="W219" s="49">
        <f t="shared" si="70"/>
        <v>0</v>
      </c>
      <c r="X219" s="49">
        <f t="shared" si="70"/>
        <v>0</v>
      </c>
      <c r="Y219" s="49">
        <f t="shared" si="70"/>
        <v>0</v>
      </c>
      <c r="Z219" s="49">
        <f t="shared" si="70"/>
        <v>0</v>
      </c>
      <c r="AA219" s="49">
        <f t="shared" si="70"/>
        <v>0</v>
      </c>
      <c r="AB219" s="49">
        <f t="shared" si="70"/>
        <v>0</v>
      </c>
      <c r="AC219" s="49">
        <f t="shared" si="70"/>
        <v>0</v>
      </c>
      <c r="AD219" s="49">
        <f t="shared" si="70"/>
        <v>0</v>
      </c>
      <c r="AE219" s="49">
        <f t="shared" si="70"/>
        <v>0</v>
      </c>
      <c r="AF219" s="49">
        <f t="shared" si="70"/>
        <v>0</v>
      </c>
      <c r="AG219" s="49">
        <f t="shared" si="70"/>
        <v>0</v>
      </c>
      <c r="AH219" s="49">
        <f t="shared" si="70"/>
        <v>0</v>
      </c>
      <c r="AI219" s="49">
        <f t="shared" si="70"/>
        <v>0</v>
      </c>
      <c r="AJ219" s="49">
        <f t="shared" si="70"/>
        <v>0</v>
      </c>
      <c r="AK219" s="49">
        <f t="shared" si="70"/>
        <v>0</v>
      </c>
      <c r="AL219" s="49">
        <f t="shared" si="70"/>
        <v>0</v>
      </c>
      <c r="AM219" s="49">
        <f t="shared" si="70"/>
        <v>0</v>
      </c>
      <c r="AN219" s="49">
        <f t="shared" si="70"/>
        <v>0</v>
      </c>
      <c r="AO219" s="49">
        <f t="shared" si="70"/>
        <v>0</v>
      </c>
      <c r="AP219" s="49">
        <f t="shared" si="70"/>
        <v>0</v>
      </c>
      <c r="AQ219" s="49">
        <f t="shared" si="70"/>
        <v>0</v>
      </c>
      <c r="AR219" s="49">
        <f t="shared" si="70"/>
        <v>0</v>
      </c>
      <c r="AS219" s="49">
        <f t="shared" si="70"/>
        <v>0</v>
      </c>
      <c r="AT219" s="49">
        <f t="shared" si="70"/>
        <v>0</v>
      </c>
      <c r="AU219" s="49">
        <f t="shared" si="70"/>
        <v>0</v>
      </c>
      <c r="AV219" s="49">
        <f t="shared" si="70"/>
        <v>0</v>
      </c>
      <c r="AW219" s="49">
        <f t="shared" si="70"/>
        <v>0</v>
      </c>
      <c r="AX219" s="49">
        <f t="shared" si="70"/>
        <v>0</v>
      </c>
      <c r="AY219" s="49">
        <f t="shared" si="70"/>
        <v>0</v>
      </c>
      <c r="AZ219" s="49">
        <f t="shared" si="70"/>
        <v>0</v>
      </c>
      <c r="BA219" s="49">
        <f t="shared" si="70"/>
        <v>0</v>
      </c>
      <c r="BB219" s="49">
        <f t="shared" si="70"/>
        <v>0</v>
      </c>
      <c r="BC219" s="49">
        <f t="shared" si="70"/>
        <v>0</v>
      </c>
      <c r="BD219" s="49">
        <f t="shared" si="70"/>
        <v>0</v>
      </c>
      <c r="BE219" s="49">
        <f t="shared" si="70"/>
        <v>0</v>
      </c>
      <c r="BF219" s="49">
        <f t="shared" si="70"/>
        <v>0</v>
      </c>
      <c r="BG219" s="49">
        <f t="shared" si="70"/>
        <v>0</v>
      </c>
    </row>
    <row r="220" spans="1:59" ht="13.5" outlineLevel="1" thickBot="1">
      <c r="C220" s="63" t="str">
        <v>Containerised - Full - inward</v>
      </c>
      <c r="D220" s="216" t="str">
        <v>$ per TEU</v>
      </c>
      <c r="F220" s="180">
        <v>2</v>
      </c>
      <c r="I220" s="49"/>
      <c r="J220" s="49">
        <f t="shared" ref="J220:L239" si="71">J99*J159/Million</f>
        <v>116.15795880000002</v>
      </c>
      <c r="K220" s="49">
        <f t="shared" si="71"/>
        <v>128.68581187999999</v>
      </c>
      <c r="L220" s="49">
        <f t="shared" si="71"/>
        <v>133.68481828</v>
      </c>
      <c r="M220" s="276">
        <f>Data!H126*M159/Million</f>
        <v>132.13879863</v>
      </c>
      <c r="N220" s="49">
        <f t="shared" ref="N220:R220" si="72">N99*N159/Million</f>
        <v>166.87774995761279</v>
      </c>
      <c r="O220" s="49">
        <f t="shared" si="72"/>
        <v>166.05086845708965</v>
      </c>
      <c r="P220" s="49">
        <f t="shared" si="72"/>
        <v>166.21907500422597</v>
      </c>
      <c r="Q220" s="49">
        <f t="shared" si="72"/>
        <v>0</v>
      </c>
      <c r="R220" s="49">
        <f t="shared" ca="1" si="72"/>
        <v>0</v>
      </c>
      <c r="S220" s="49">
        <f t="shared" ref="S220:BG220" si="73">S99*S159/Million</f>
        <v>0</v>
      </c>
      <c r="T220" s="49">
        <f t="shared" si="73"/>
        <v>0</v>
      </c>
      <c r="U220" s="49">
        <f t="shared" si="73"/>
        <v>0</v>
      </c>
      <c r="V220" s="49">
        <f t="shared" si="73"/>
        <v>0</v>
      </c>
      <c r="W220" s="49">
        <f t="shared" si="73"/>
        <v>0</v>
      </c>
      <c r="X220" s="49">
        <f t="shared" si="73"/>
        <v>0</v>
      </c>
      <c r="Y220" s="49">
        <f t="shared" si="73"/>
        <v>0</v>
      </c>
      <c r="Z220" s="49">
        <f t="shared" si="73"/>
        <v>0</v>
      </c>
      <c r="AA220" s="49">
        <f t="shared" si="73"/>
        <v>0</v>
      </c>
      <c r="AB220" s="49">
        <f t="shared" si="73"/>
        <v>0</v>
      </c>
      <c r="AC220" s="49">
        <f t="shared" si="73"/>
        <v>0</v>
      </c>
      <c r="AD220" s="49">
        <f t="shared" si="73"/>
        <v>0</v>
      </c>
      <c r="AE220" s="49">
        <f t="shared" si="73"/>
        <v>0</v>
      </c>
      <c r="AF220" s="49">
        <f t="shared" si="73"/>
        <v>0</v>
      </c>
      <c r="AG220" s="49">
        <f t="shared" si="73"/>
        <v>0</v>
      </c>
      <c r="AH220" s="49">
        <f t="shared" si="73"/>
        <v>0</v>
      </c>
      <c r="AI220" s="49">
        <f t="shared" si="73"/>
        <v>0</v>
      </c>
      <c r="AJ220" s="49">
        <f t="shared" si="73"/>
        <v>0</v>
      </c>
      <c r="AK220" s="49">
        <f t="shared" si="73"/>
        <v>0</v>
      </c>
      <c r="AL220" s="49">
        <f t="shared" si="73"/>
        <v>0</v>
      </c>
      <c r="AM220" s="49">
        <f t="shared" si="73"/>
        <v>0</v>
      </c>
      <c r="AN220" s="49">
        <f t="shared" si="73"/>
        <v>0</v>
      </c>
      <c r="AO220" s="49">
        <f t="shared" si="73"/>
        <v>0</v>
      </c>
      <c r="AP220" s="49">
        <f t="shared" si="73"/>
        <v>0</v>
      </c>
      <c r="AQ220" s="49">
        <f t="shared" si="73"/>
        <v>0</v>
      </c>
      <c r="AR220" s="49">
        <f t="shared" si="73"/>
        <v>0</v>
      </c>
      <c r="AS220" s="49">
        <f t="shared" si="73"/>
        <v>0</v>
      </c>
      <c r="AT220" s="49">
        <f t="shared" si="73"/>
        <v>0</v>
      </c>
      <c r="AU220" s="49">
        <f t="shared" si="73"/>
        <v>0</v>
      </c>
      <c r="AV220" s="49">
        <f t="shared" si="73"/>
        <v>0</v>
      </c>
      <c r="AW220" s="49">
        <f t="shared" si="73"/>
        <v>0</v>
      </c>
      <c r="AX220" s="49">
        <f t="shared" si="73"/>
        <v>0</v>
      </c>
      <c r="AY220" s="49">
        <f t="shared" si="73"/>
        <v>0</v>
      </c>
      <c r="AZ220" s="49">
        <f t="shared" si="73"/>
        <v>0</v>
      </c>
      <c r="BA220" s="49">
        <f t="shared" si="73"/>
        <v>0</v>
      </c>
      <c r="BB220" s="49">
        <f t="shared" si="73"/>
        <v>0</v>
      </c>
      <c r="BC220" s="49">
        <f t="shared" si="73"/>
        <v>0</v>
      </c>
      <c r="BD220" s="49">
        <f t="shared" si="73"/>
        <v>0</v>
      </c>
      <c r="BE220" s="49">
        <f t="shared" si="73"/>
        <v>0</v>
      </c>
      <c r="BF220" s="49">
        <f t="shared" si="73"/>
        <v>0</v>
      </c>
      <c r="BG220" s="49">
        <f t="shared" si="73"/>
        <v>0</v>
      </c>
    </row>
    <row r="221" spans="1:59" outlineLevel="1">
      <c r="C221" s="63" t="str">
        <v>Containerised - Full Bass Strait</v>
      </c>
      <c r="D221" s="216" t="str">
        <v>$ per TEU</v>
      </c>
      <c r="F221" s="180">
        <v>3</v>
      </c>
      <c r="I221" s="49"/>
      <c r="J221" s="49">
        <f t="shared" si="71"/>
        <v>13.345397519999999</v>
      </c>
      <c r="K221" s="49">
        <f t="shared" si="71"/>
        <v>14.24226453</v>
      </c>
      <c r="L221" s="49">
        <f t="shared" si="71"/>
        <v>14.76025677</v>
      </c>
      <c r="M221" s="49">
        <f t="shared" ref="M221:M252" si="74">M100*M160/Million</f>
        <v>14.387438799999998</v>
      </c>
      <c r="N221" s="49">
        <f t="shared" ref="N221:R221" si="75">N100*N160/Million</f>
        <v>16.656150015231056</v>
      </c>
      <c r="O221" s="49">
        <f t="shared" si="75"/>
        <v>16.784108763648149</v>
      </c>
      <c r="P221" s="49">
        <f t="shared" si="75"/>
        <v>17.086060952295519</v>
      </c>
      <c r="Q221" s="49">
        <f t="shared" si="75"/>
        <v>0</v>
      </c>
      <c r="R221" s="49">
        <f t="shared" ca="1" si="75"/>
        <v>0</v>
      </c>
      <c r="S221" s="49">
        <f t="shared" ref="S221:BG221" si="76">S100*S160/Million</f>
        <v>0</v>
      </c>
      <c r="T221" s="49">
        <f t="shared" si="76"/>
        <v>0</v>
      </c>
      <c r="U221" s="49">
        <f t="shared" si="76"/>
        <v>0</v>
      </c>
      <c r="V221" s="49">
        <f t="shared" si="76"/>
        <v>0</v>
      </c>
      <c r="W221" s="49">
        <f t="shared" si="76"/>
        <v>0</v>
      </c>
      <c r="X221" s="49">
        <f t="shared" si="76"/>
        <v>0</v>
      </c>
      <c r="Y221" s="49">
        <f t="shared" si="76"/>
        <v>0</v>
      </c>
      <c r="Z221" s="49">
        <f t="shared" si="76"/>
        <v>0</v>
      </c>
      <c r="AA221" s="49">
        <f t="shared" si="76"/>
        <v>0</v>
      </c>
      <c r="AB221" s="49">
        <f t="shared" si="76"/>
        <v>0</v>
      </c>
      <c r="AC221" s="49">
        <f t="shared" si="76"/>
        <v>0</v>
      </c>
      <c r="AD221" s="49">
        <f t="shared" si="76"/>
        <v>0</v>
      </c>
      <c r="AE221" s="49">
        <f t="shared" si="76"/>
        <v>0</v>
      </c>
      <c r="AF221" s="49">
        <f t="shared" si="76"/>
        <v>0</v>
      </c>
      <c r="AG221" s="49">
        <f t="shared" si="76"/>
        <v>0</v>
      </c>
      <c r="AH221" s="49">
        <f t="shared" si="76"/>
        <v>0</v>
      </c>
      <c r="AI221" s="49">
        <f t="shared" si="76"/>
        <v>0</v>
      </c>
      <c r="AJ221" s="49">
        <f t="shared" si="76"/>
        <v>0</v>
      </c>
      <c r="AK221" s="49">
        <f t="shared" si="76"/>
        <v>0</v>
      </c>
      <c r="AL221" s="49">
        <f t="shared" si="76"/>
        <v>0</v>
      </c>
      <c r="AM221" s="49">
        <f t="shared" si="76"/>
        <v>0</v>
      </c>
      <c r="AN221" s="49">
        <f t="shared" si="76"/>
        <v>0</v>
      </c>
      <c r="AO221" s="49">
        <f t="shared" si="76"/>
        <v>0</v>
      </c>
      <c r="AP221" s="49">
        <f t="shared" si="76"/>
        <v>0</v>
      </c>
      <c r="AQ221" s="49">
        <f t="shared" si="76"/>
        <v>0</v>
      </c>
      <c r="AR221" s="49">
        <f t="shared" si="76"/>
        <v>0</v>
      </c>
      <c r="AS221" s="49">
        <f t="shared" si="76"/>
        <v>0</v>
      </c>
      <c r="AT221" s="49">
        <f t="shared" si="76"/>
        <v>0</v>
      </c>
      <c r="AU221" s="49">
        <f t="shared" si="76"/>
        <v>0</v>
      </c>
      <c r="AV221" s="49">
        <f t="shared" si="76"/>
        <v>0</v>
      </c>
      <c r="AW221" s="49">
        <f t="shared" si="76"/>
        <v>0</v>
      </c>
      <c r="AX221" s="49">
        <f t="shared" si="76"/>
        <v>0</v>
      </c>
      <c r="AY221" s="49">
        <f t="shared" si="76"/>
        <v>0</v>
      </c>
      <c r="AZ221" s="49">
        <f t="shared" si="76"/>
        <v>0</v>
      </c>
      <c r="BA221" s="49">
        <f t="shared" si="76"/>
        <v>0</v>
      </c>
      <c r="BB221" s="49">
        <f t="shared" si="76"/>
        <v>0</v>
      </c>
      <c r="BC221" s="49">
        <f t="shared" si="76"/>
        <v>0</v>
      </c>
      <c r="BD221" s="49">
        <f t="shared" si="76"/>
        <v>0</v>
      </c>
      <c r="BE221" s="49">
        <f t="shared" si="76"/>
        <v>0</v>
      </c>
      <c r="BF221" s="49">
        <f t="shared" si="76"/>
        <v>0</v>
      </c>
      <c r="BG221" s="49">
        <f t="shared" si="76"/>
        <v>0</v>
      </c>
    </row>
    <row r="222" spans="1:59" outlineLevel="1">
      <c r="C222" s="63" t="str">
        <v>Containerised - Empty (including nested units)</v>
      </c>
      <c r="D222" s="216" t="str">
        <v>$ per TEU</v>
      </c>
      <c r="F222" s="180">
        <v>4</v>
      </c>
      <c r="I222" s="49"/>
      <c r="J222" s="49">
        <f t="shared" si="71"/>
        <v>7.6203530000000006</v>
      </c>
      <c r="K222" s="49">
        <f t="shared" si="71"/>
        <v>8.4795359999999995</v>
      </c>
      <c r="L222" s="49">
        <f t="shared" si="71"/>
        <v>10.766967680000002</v>
      </c>
      <c r="M222" s="49">
        <f t="shared" si="74"/>
        <v>10.003004670000001</v>
      </c>
      <c r="N222" s="49">
        <f t="shared" ref="N222:R222" si="77">N101*N161/Million</f>
        <v>12.91517263570578</v>
      </c>
      <c r="O222" s="49">
        <f t="shared" si="77"/>
        <v>13.379463791713938</v>
      </c>
      <c r="P222" s="49">
        <f t="shared" si="77"/>
        <v>14.798540922247225</v>
      </c>
      <c r="Q222" s="49">
        <f t="shared" si="77"/>
        <v>0</v>
      </c>
      <c r="R222" s="49">
        <f t="shared" ca="1" si="77"/>
        <v>0</v>
      </c>
      <c r="S222" s="49">
        <f t="shared" ref="S222:BG222" si="78">S101*S161/Million</f>
        <v>0</v>
      </c>
      <c r="T222" s="49">
        <f t="shared" si="78"/>
        <v>0</v>
      </c>
      <c r="U222" s="49">
        <f t="shared" si="78"/>
        <v>0</v>
      </c>
      <c r="V222" s="49">
        <f t="shared" si="78"/>
        <v>0</v>
      </c>
      <c r="W222" s="49">
        <f t="shared" si="78"/>
        <v>0</v>
      </c>
      <c r="X222" s="49">
        <f t="shared" si="78"/>
        <v>0</v>
      </c>
      <c r="Y222" s="49">
        <f t="shared" si="78"/>
        <v>0</v>
      </c>
      <c r="Z222" s="49">
        <f t="shared" si="78"/>
        <v>0</v>
      </c>
      <c r="AA222" s="49">
        <f t="shared" si="78"/>
        <v>0</v>
      </c>
      <c r="AB222" s="49">
        <f t="shared" si="78"/>
        <v>0</v>
      </c>
      <c r="AC222" s="49">
        <f t="shared" si="78"/>
        <v>0</v>
      </c>
      <c r="AD222" s="49">
        <f t="shared" si="78"/>
        <v>0</v>
      </c>
      <c r="AE222" s="49">
        <f t="shared" si="78"/>
        <v>0</v>
      </c>
      <c r="AF222" s="49">
        <f t="shared" si="78"/>
        <v>0</v>
      </c>
      <c r="AG222" s="49">
        <f t="shared" si="78"/>
        <v>0</v>
      </c>
      <c r="AH222" s="49">
        <f t="shared" si="78"/>
        <v>0</v>
      </c>
      <c r="AI222" s="49">
        <f t="shared" si="78"/>
        <v>0</v>
      </c>
      <c r="AJ222" s="49">
        <f t="shared" si="78"/>
        <v>0</v>
      </c>
      <c r="AK222" s="49">
        <f t="shared" si="78"/>
        <v>0</v>
      </c>
      <c r="AL222" s="49">
        <f t="shared" si="78"/>
        <v>0</v>
      </c>
      <c r="AM222" s="49">
        <f t="shared" si="78"/>
        <v>0</v>
      </c>
      <c r="AN222" s="49">
        <f t="shared" si="78"/>
        <v>0</v>
      </c>
      <c r="AO222" s="49">
        <f t="shared" si="78"/>
        <v>0</v>
      </c>
      <c r="AP222" s="49">
        <f t="shared" si="78"/>
        <v>0</v>
      </c>
      <c r="AQ222" s="49">
        <f t="shared" si="78"/>
        <v>0</v>
      </c>
      <c r="AR222" s="49">
        <f t="shared" si="78"/>
        <v>0</v>
      </c>
      <c r="AS222" s="49">
        <f t="shared" si="78"/>
        <v>0</v>
      </c>
      <c r="AT222" s="49">
        <f t="shared" si="78"/>
        <v>0</v>
      </c>
      <c r="AU222" s="49">
        <f t="shared" si="78"/>
        <v>0</v>
      </c>
      <c r="AV222" s="49">
        <f t="shared" si="78"/>
        <v>0</v>
      </c>
      <c r="AW222" s="49">
        <f t="shared" si="78"/>
        <v>0</v>
      </c>
      <c r="AX222" s="49">
        <f t="shared" si="78"/>
        <v>0</v>
      </c>
      <c r="AY222" s="49">
        <f t="shared" si="78"/>
        <v>0</v>
      </c>
      <c r="AZ222" s="49">
        <f t="shared" si="78"/>
        <v>0</v>
      </c>
      <c r="BA222" s="49">
        <f t="shared" si="78"/>
        <v>0</v>
      </c>
      <c r="BB222" s="49">
        <f t="shared" si="78"/>
        <v>0</v>
      </c>
      <c r="BC222" s="49">
        <f t="shared" si="78"/>
        <v>0</v>
      </c>
      <c r="BD222" s="49">
        <f t="shared" si="78"/>
        <v>0</v>
      </c>
      <c r="BE222" s="49">
        <f t="shared" si="78"/>
        <v>0</v>
      </c>
      <c r="BF222" s="49">
        <f t="shared" si="78"/>
        <v>0</v>
      </c>
      <c r="BG222" s="49">
        <f t="shared" si="78"/>
        <v>0</v>
      </c>
    </row>
    <row r="223" spans="1:59" outlineLevel="1">
      <c r="C223" s="63" t="str">
        <v>Containerised - Empty (return of materials)</v>
      </c>
      <c r="D223" s="216" t="str">
        <v>$ per TEU</v>
      </c>
      <c r="F223" s="180">
        <v>5</v>
      </c>
      <c r="I223" s="49"/>
      <c r="J223" s="49">
        <f t="shared" si="71"/>
        <v>9.8858500000000002E-2</v>
      </c>
      <c r="K223" s="49">
        <f t="shared" si="71"/>
        <v>4.0436220000000002E-2</v>
      </c>
      <c r="L223" s="49">
        <f t="shared" si="71"/>
        <v>1.178268E-2</v>
      </c>
      <c r="M223" s="49">
        <f t="shared" si="74"/>
        <v>1.6711090000000001E-2</v>
      </c>
      <c r="N223" s="49">
        <f t="shared" ref="N223:R223" si="79">N102*N162/Million</f>
        <v>1.5484341485905292E-2</v>
      </c>
      <c r="O223" s="49">
        <f t="shared" si="79"/>
        <v>1.576688200172191E-2</v>
      </c>
      <c r="P223" s="49">
        <f t="shared" si="79"/>
        <v>2.9022741759024501E-2</v>
      </c>
      <c r="Q223" s="49">
        <f t="shared" si="79"/>
        <v>0</v>
      </c>
      <c r="R223" s="49">
        <f t="shared" ca="1" si="79"/>
        <v>0</v>
      </c>
      <c r="S223" s="49">
        <f t="shared" ref="S223:BG223" si="80">S102*S162/Million</f>
        <v>0</v>
      </c>
      <c r="T223" s="49">
        <f t="shared" si="80"/>
        <v>0</v>
      </c>
      <c r="U223" s="49">
        <f t="shared" si="80"/>
        <v>0</v>
      </c>
      <c r="V223" s="49">
        <f t="shared" si="80"/>
        <v>0</v>
      </c>
      <c r="W223" s="49">
        <f t="shared" si="80"/>
        <v>0</v>
      </c>
      <c r="X223" s="49">
        <f t="shared" si="80"/>
        <v>0</v>
      </c>
      <c r="Y223" s="49">
        <f t="shared" si="80"/>
        <v>0</v>
      </c>
      <c r="Z223" s="49">
        <f t="shared" si="80"/>
        <v>0</v>
      </c>
      <c r="AA223" s="49">
        <f t="shared" si="80"/>
        <v>0</v>
      </c>
      <c r="AB223" s="49">
        <f t="shared" si="80"/>
        <v>0</v>
      </c>
      <c r="AC223" s="49">
        <f t="shared" si="80"/>
        <v>0</v>
      </c>
      <c r="AD223" s="49">
        <f t="shared" si="80"/>
        <v>0</v>
      </c>
      <c r="AE223" s="49">
        <f t="shared" si="80"/>
        <v>0</v>
      </c>
      <c r="AF223" s="49">
        <f t="shared" si="80"/>
        <v>0</v>
      </c>
      <c r="AG223" s="49">
        <f t="shared" si="80"/>
        <v>0</v>
      </c>
      <c r="AH223" s="49">
        <f t="shared" si="80"/>
        <v>0</v>
      </c>
      <c r="AI223" s="49">
        <f t="shared" si="80"/>
        <v>0</v>
      </c>
      <c r="AJ223" s="49">
        <f t="shared" si="80"/>
        <v>0</v>
      </c>
      <c r="AK223" s="49">
        <f t="shared" si="80"/>
        <v>0</v>
      </c>
      <c r="AL223" s="49">
        <f t="shared" si="80"/>
        <v>0</v>
      </c>
      <c r="AM223" s="49">
        <f t="shared" si="80"/>
        <v>0</v>
      </c>
      <c r="AN223" s="49">
        <f t="shared" si="80"/>
        <v>0</v>
      </c>
      <c r="AO223" s="49">
        <f t="shared" si="80"/>
        <v>0</v>
      </c>
      <c r="AP223" s="49">
        <f t="shared" si="80"/>
        <v>0</v>
      </c>
      <c r="AQ223" s="49">
        <f t="shared" si="80"/>
        <v>0</v>
      </c>
      <c r="AR223" s="49">
        <f t="shared" si="80"/>
        <v>0</v>
      </c>
      <c r="AS223" s="49">
        <f t="shared" si="80"/>
        <v>0</v>
      </c>
      <c r="AT223" s="49">
        <f t="shared" si="80"/>
        <v>0</v>
      </c>
      <c r="AU223" s="49">
        <f t="shared" si="80"/>
        <v>0</v>
      </c>
      <c r="AV223" s="49">
        <f t="shared" si="80"/>
        <v>0</v>
      </c>
      <c r="AW223" s="49">
        <f t="shared" si="80"/>
        <v>0</v>
      </c>
      <c r="AX223" s="49">
        <f t="shared" si="80"/>
        <v>0</v>
      </c>
      <c r="AY223" s="49">
        <f t="shared" si="80"/>
        <v>0</v>
      </c>
      <c r="AZ223" s="49">
        <f t="shared" si="80"/>
        <v>0</v>
      </c>
      <c r="BA223" s="49">
        <f t="shared" si="80"/>
        <v>0</v>
      </c>
      <c r="BB223" s="49">
        <f t="shared" si="80"/>
        <v>0</v>
      </c>
      <c r="BC223" s="49">
        <f t="shared" si="80"/>
        <v>0</v>
      </c>
      <c r="BD223" s="49">
        <f t="shared" si="80"/>
        <v>0</v>
      </c>
      <c r="BE223" s="49">
        <f t="shared" si="80"/>
        <v>0</v>
      </c>
      <c r="BF223" s="49">
        <f t="shared" si="80"/>
        <v>0</v>
      </c>
      <c r="BG223" s="49">
        <f t="shared" si="80"/>
        <v>0</v>
      </c>
    </row>
    <row r="224" spans="1:59" outlineLevel="1">
      <c r="C224" s="63" t="str">
        <v>Non-containerised/general</v>
      </c>
      <c r="D224" s="216" t="str">
        <v>$ per tonne or m3</v>
      </c>
      <c r="F224" s="180">
        <v>6</v>
      </c>
      <c r="I224" s="49"/>
      <c r="J224" s="49">
        <f t="shared" si="71"/>
        <v>7.2969216100000001</v>
      </c>
      <c r="K224" s="49">
        <f t="shared" si="71"/>
        <v>9.3451877799999998</v>
      </c>
      <c r="L224" s="49">
        <f t="shared" si="71"/>
        <v>10.409857979999998</v>
      </c>
      <c r="M224" s="49">
        <f t="shared" si="74"/>
        <v>8.4504963399999991</v>
      </c>
      <c r="N224" s="49">
        <f t="shared" ref="N224:R224" si="81">N103*N163/Million</f>
        <v>10.337062982816091</v>
      </c>
      <c r="O224" s="49">
        <f t="shared" si="81"/>
        <v>12.163261981761543</v>
      </c>
      <c r="P224" s="49">
        <f t="shared" si="81"/>
        <v>13.63421113257944</v>
      </c>
      <c r="Q224" s="49">
        <f t="shared" si="81"/>
        <v>0</v>
      </c>
      <c r="R224" s="49">
        <f t="shared" ca="1" si="81"/>
        <v>0</v>
      </c>
      <c r="S224" s="49">
        <f t="shared" ref="S224:BG224" si="82">S103*S163/Million</f>
        <v>0</v>
      </c>
      <c r="T224" s="49">
        <f t="shared" si="82"/>
        <v>0</v>
      </c>
      <c r="U224" s="49">
        <f t="shared" si="82"/>
        <v>0</v>
      </c>
      <c r="V224" s="49">
        <f t="shared" si="82"/>
        <v>0</v>
      </c>
      <c r="W224" s="49">
        <f t="shared" si="82"/>
        <v>0</v>
      </c>
      <c r="X224" s="49">
        <f t="shared" si="82"/>
        <v>0</v>
      </c>
      <c r="Y224" s="49">
        <f t="shared" si="82"/>
        <v>0</v>
      </c>
      <c r="Z224" s="49">
        <f t="shared" si="82"/>
        <v>0</v>
      </c>
      <c r="AA224" s="49">
        <f t="shared" si="82"/>
        <v>0</v>
      </c>
      <c r="AB224" s="49">
        <f t="shared" si="82"/>
        <v>0</v>
      </c>
      <c r="AC224" s="49">
        <f t="shared" si="82"/>
        <v>0</v>
      </c>
      <c r="AD224" s="49">
        <f t="shared" si="82"/>
        <v>0</v>
      </c>
      <c r="AE224" s="49">
        <f t="shared" si="82"/>
        <v>0</v>
      </c>
      <c r="AF224" s="49">
        <f t="shared" si="82"/>
        <v>0</v>
      </c>
      <c r="AG224" s="49">
        <f t="shared" si="82"/>
        <v>0</v>
      </c>
      <c r="AH224" s="49">
        <f t="shared" si="82"/>
        <v>0</v>
      </c>
      <c r="AI224" s="49">
        <f t="shared" si="82"/>
        <v>0</v>
      </c>
      <c r="AJ224" s="49">
        <f t="shared" si="82"/>
        <v>0</v>
      </c>
      <c r="AK224" s="49">
        <f t="shared" si="82"/>
        <v>0</v>
      </c>
      <c r="AL224" s="49">
        <f t="shared" si="82"/>
        <v>0</v>
      </c>
      <c r="AM224" s="49">
        <f t="shared" si="82"/>
        <v>0</v>
      </c>
      <c r="AN224" s="49">
        <f t="shared" si="82"/>
        <v>0</v>
      </c>
      <c r="AO224" s="49">
        <f t="shared" si="82"/>
        <v>0</v>
      </c>
      <c r="AP224" s="49">
        <f t="shared" si="82"/>
        <v>0</v>
      </c>
      <c r="AQ224" s="49">
        <f t="shared" si="82"/>
        <v>0</v>
      </c>
      <c r="AR224" s="49">
        <f t="shared" si="82"/>
        <v>0</v>
      </c>
      <c r="AS224" s="49">
        <f t="shared" si="82"/>
        <v>0</v>
      </c>
      <c r="AT224" s="49">
        <f t="shared" si="82"/>
        <v>0</v>
      </c>
      <c r="AU224" s="49">
        <f t="shared" si="82"/>
        <v>0</v>
      </c>
      <c r="AV224" s="49">
        <f t="shared" si="82"/>
        <v>0</v>
      </c>
      <c r="AW224" s="49">
        <f t="shared" si="82"/>
        <v>0</v>
      </c>
      <c r="AX224" s="49">
        <f t="shared" si="82"/>
        <v>0</v>
      </c>
      <c r="AY224" s="49">
        <f t="shared" si="82"/>
        <v>0</v>
      </c>
      <c r="AZ224" s="49">
        <f t="shared" si="82"/>
        <v>0</v>
      </c>
      <c r="BA224" s="49">
        <f t="shared" si="82"/>
        <v>0</v>
      </c>
      <c r="BB224" s="49">
        <f t="shared" si="82"/>
        <v>0</v>
      </c>
      <c r="BC224" s="49">
        <f t="shared" si="82"/>
        <v>0</v>
      </c>
      <c r="BD224" s="49">
        <f t="shared" si="82"/>
        <v>0</v>
      </c>
      <c r="BE224" s="49">
        <f t="shared" si="82"/>
        <v>0</v>
      </c>
      <c r="BF224" s="49">
        <f t="shared" si="82"/>
        <v>0</v>
      </c>
      <c r="BG224" s="49">
        <f t="shared" si="82"/>
        <v>0</v>
      </c>
    </row>
    <row r="225" spans="3:59" outlineLevel="1">
      <c r="C225" s="63" t="str">
        <v>Accompanied passenger vehicles</v>
      </c>
      <c r="D225" s="216" t="str">
        <v>$ per tonne or m3</v>
      </c>
      <c r="F225" s="180">
        <v>7</v>
      </c>
      <c r="I225" s="49"/>
      <c r="J225" s="49">
        <f t="shared" si="71"/>
        <v>0</v>
      </c>
      <c r="K225" s="49">
        <f t="shared" si="71"/>
        <v>0</v>
      </c>
      <c r="L225" s="49">
        <f t="shared" si="71"/>
        <v>0</v>
      </c>
      <c r="M225" s="49">
        <f t="shared" si="74"/>
        <v>0</v>
      </c>
      <c r="N225" s="49">
        <f t="shared" ref="N225:R225" si="83">N104*N164/Million</f>
        <v>0</v>
      </c>
      <c r="O225" s="49">
        <f t="shared" si="83"/>
        <v>0</v>
      </c>
      <c r="P225" s="49">
        <f t="shared" si="83"/>
        <v>0</v>
      </c>
      <c r="Q225" s="49">
        <f t="shared" si="83"/>
        <v>0</v>
      </c>
      <c r="R225" s="49">
        <f t="shared" ca="1" si="83"/>
        <v>0</v>
      </c>
      <c r="S225" s="49">
        <f t="shared" ref="S225:BG225" si="84">S104*S164/Million</f>
        <v>0</v>
      </c>
      <c r="T225" s="49">
        <f t="shared" si="84"/>
        <v>0</v>
      </c>
      <c r="U225" s="49">
        <f t="shared" si="84"/>
        <v>0</v>
      </c>
      <c r="V225" s="49">
        <f t="shared" si="84"/>
        <v>0</v>
      </c>
      <c r="W225" s="49">
        <f t="shared" si="84"/>
        <v>0</v>
      </c>
      <c r="X225" s="49">
        <f t="shared" si="84"/>
        <v>0</v>
      </c>
      <c r="Y225" s="49">
        <f t="shared" si="84"/>
        <v>0</v>
      </c>
      <c r="Z225" s="49">
        <f t="shared" si="84"/>
        <v>0</v>
      </c>
      <c r="AA225" s="49">
        <f t="shared" si="84"/>
        <v>0</v>
      </c>
      <c r="AB225" s="49">
        <f t="shared" si="84"/>
        <v>0</v>
      </c>
      <c r="AC225" s="49">
        <f t="shared" si="84"/>
        <v>0</v>
      </c>
      <c r="AD225" s="49">
        <f t="shared" si="84"/>
        <v>0</v>
      </c>
      <c r="AE225" s="49">
        <f t="shared" si="84"/>
        <v>0</v>
      </c>
      <c r="AF225" s="49">
        <f t="shared" si="84"/>
        <v>0</v>
      </c>
      <c r="AG225" s="49">
        <f t="shared" si="84"/>
        <v>0</v>
      </c>
      <c r="AH225" s="49">
        <f t="shared" si="84"/>
        <v>0</v>
      </c>
      <c r="AI225" s="49">
        <f t="shared" si="84"/>
        <v>0</v>
      </c>
      <c r="AJ225" s="49">
        <f t="shared" si="84"/>
        <v>0</v>
      </c>
      <c r="AK225" s="49">
        <f t="shared" si="84"/>
        <v>0</v>
      </c>
      <c r="AL225" s="49">
        <f t="shared" si="84"/>
        <v>0</v>
      </c>
      <c r="AM225" s="49">
        <f t="shared" si="84"/>
        <v>0</v>
      </c>
      <c r="AN225" s="49">
        <f t="shared" si="84"/>
        <v>0</v>
      </c>
      <c r="AO225" s="49">
        <f t="shared" si="84"/>
        <v>0</v>
      </c>
      <c r="AP225" s="49">
        <f t="shared" si="84"/>
        <v>0</v>
      </c>
      <c r="AQ225" s="49">
        <f t="shared" si="84"/>
        <v>0</v>
      </c>
      <c r="AR225" s="49">
        <f t="shared" si="84"/>
        <v>0</v>
      </c>
      <c r="AS225" s="49">
        <f t="shared" si="84"/>
        <v>0</v>
      </c>
      <c r="AT225" s="49">
        <f t="shared" si="84"/>
        <v>0</v>
      </c>
      <c r="AU225" s="49">
        <f t="shared" si="84"/>
        <v>0</v>
      </c>
      <c r="AV225" s="49">
        <f t="shared" si="84"/>
        <v>0</v>
      </c>
      <c r="AW225" s="49">
        <f t="shared" si="84"/>
        <v>0</v>
      </c>
      <c r="AX225" s="49">
        <f t="shared" si="84"/>
        <v>0</v>
      </c>
      <c r="AY225" s="49">
        <f t="shared" si="84"/>
        <v>0</v>
      </c>
      <c r="AZ225" s="49">
        <f t="shared" si="84"/>
        <v>0</v>
      </c>
      <c r="BA225" s="49">
        <f t="shared" si="84"/>
        <v>0</v>
      </c>
      <c r="BB225" s="49">
        <f t="shared" si="84"/>
        <v>0</v>
      </c>
      <c r="BC225" s="49">
        <f t="shared" si="84"/>
        <v>0</v>
      </c>
      <c r="BD225" s="49">
        <f t="shared" si="84"/>
        <v>0</v>
      </c>
      <c r="BE225" s="49">
        <f t="shared" si="84"/>
        <v>0</v>
      </c>
      <c r="BF225" s="49">
        <f t="shared" si="84"/>
        <v>0</v>
      </c>
      <c r="BG225" s="49">
        <f t="shared" si="84"/>
        <v>0</v>
      </c>
    </row>
    <row r="226" spans="3:59" outlineLevel="1">
      <c r="C226" s="63" t="str">
        <v>Motor vehicles</v>
      </c>
      <c r="D226" s="217" t="str">
        <v>$ per tonne or m3</v>
      </c>
      <c r="F226" s="180">
        <v>8</v>
      </c>
      <c r="I226" s="49"/>
      <c r="J226" s="49">
        <f t="shared" si="71"/>
        <v>20.81596860414</v>
      </c>
      <c r="K226" s="49">
        <f t="shared" si="71"/>
        <v>22.760874849999997</v>
      </c>
      <c r="L226" s="49">
        <f t="shared" si="71"/>
        <v>21.5071668</v>
      </c>
      <c r="M226" s="49">
        <f t="shared" si="74"/>
        <v>16.916437010000003</v>
      </c>
      <c r="N226" s="49">
        <f t="shared" ref="N226:R226" si="85">N105*N165/Million</f>
        <v>19.760058799095969</v>
      </c>
      <c r="O226" s="49">
        <f t="shared" si="85"/>
        <v>21.775138041941165</v>
      </c>
      <c r="P226" s="49">
        <f t="shared" si="85"/>
        <v>25.296750074897265</v>
      </c>
      <c r="Q226" s="49">
        <f t="shared" si="85"/>
        <v>0</v>
      </c>
      <c r="R226" s="49">
        <f t="shared" ca="1" si="85"/>
        <v>0</v>
      </c>
      <c r="S226" s="49">
        <f t="shared" ref="S226:BG226" si="86">S105*S165/Million</f>
        <v>0</v>
      </c>
      <c r="T226" s="49">
        <f t="shared" si="86"/>
        <v>0</v>
      </c>
      <c r="U226" s="49">
        <f t="shared" si="86"/>
        <v>0</v>
      </c>
      <c r="V226" s="49">
        <f t="shared" si="86"/>
        <v>0</v>
      </c>
      <c r="W226" s="49">
        <f t="shared" si="86"/>
        <v>0</v>
      </c>
      <c r="X226" s="49">
        <f t="shared" si="86"/>
        <v>0</v>
      </c>
      <c r="Y226" s="49">
        <f t="shared" si="86"/>
        <v>0</v>
      </c>
      <c r="Z226" s="49">
        <f t="shared" si="86"/>
        <v>0</v>
      </c>
      <c r="AA226" s="49">
        <f t="shared" si="86"/>
        <v>0</v>
      </c>
      <c r="AB226" s="49">
        <f t="shared" si="86"/>
        <v>0</v>
      </c>
      <c r="AC226" s="49">
        <f t="shared" si="86"/>
        <v>0</v>
      </c>
      <c r="AD226" s="49">
        <f t="shared" si="86"/>
        <v>0</v>
      </c>
      <c r="AE226" s="49">
        <f t="shared" si="86"/>
        <v>0</v>
      </c>
      <c r="AF226" s="49">
        <f t="shared" si="86"/>
        <v>0</v>
      </c>
      <c r="AG226" s="49">
        <f t="shared" si="86"/>
        <v>0</v>
      </c>
      <c r="AH226" s="49">
        <f t="shared" si="86"/>
        <v>0</v>
      </c>
      <c r="AI226" s="49">
        <f t="shared" si="86"/>
        <v>0</v>
      </c>
      <c r="AJ226" s="49">
        <f t="shared" si="86"/>
        <v>0</v>
      </c>
      <c r="AK226" s="49">
        <f t="shared" si="86"/>
        <v>0</v>
      </c>
      <c r="AL226" s="49">
        <f t="shared" si="86"/>
        <v>0</v>
      </c>
      <c r="AM226" s="49">
        <f t="shared" si="86"/>
        <v>0</v>
      </c>
      <c r="AN226" s="49">
        <f t="shared" si="86"/>
        <v>0</v>
      </c>
      <c r="AO226" s="49">
        <f t="shared" si="86"/>
        <v>0</v>
      </c>
      <c r="AP226" s="49">
        <f t="shared" si="86"/>
        <v>0</v>
      </c>
      <c r="AQ226" s="49">
        <f t="shared" si="86"/>
        <v>0</v>
      </c>
      <c r="AR226" s="49">
        <f t="shared" si="86"/>
        <v>0</v>
      </c>
      <c r="AS226" s="49">
        <f t="shared" si="86"/>
        <v>0</v>
      </c>
      <c r="AT226" s="49">
        <f t="shared" si="86"/>
        <v>0</v>
      </c>
      <c r="AU226" s="49">
        <f t="shared" si="86"/>
        <v>0</v>
      </c>
      <c r="AV226" s="49">
        <f t="shared" si="86"/>
        <v>0</v>
      </c>
      <c r="AW226" s="49">
        <f t="shared" si="86"/>
        <v>0</v>
      </c>
      <c r="AX226" s="49">
        <f t="shared" si="86"/>
        <v>0</v>
      </c>
      <c r="AY226" s="49">
        <f t="shared" si="86"/>
        <v>0</v>
      </c>
      <c r="AZ226" s="49">
        <f t="shared" si="86"/>
        <v>0</v>
      </c>
      <c r="BA226" s="49">
        <f t="shared" si="86"/>
        <v>0</v>
      </c>
      <c r="BB226" s="49">
        <f t="shared" si="86"/>
        <v>0</v>
      </c>
      <c r="BC226" s="49">
        <f t="shared" si="86"/>
        <v>0</v>
      </c>
      <c r="BD226" s="49">
        <f t="shared" si="86"/>
        <v>0</v>
      </c>
      <c r="BE226" s="49">
        <f t="shared" si="86"/>
        <v>0</v>
      </c>
      <c r="BF226" s="49">
        <f t="shared" si="86"/>
        <v>0</v>
      </c>
      <c r="BG226" s="49">
        <f t="shared" si="86"/>
        <v>0</v>
      </c>
    </row>
    <row r="227" spans="3:59" outlineLevel="1">
      <c r="C227" s="63" t="str">
        <v>Liquid bulk</v>
      </c>
      <c r="D227" s="217" t="str">
        <v>$ per tonne or m3</v>
      </c>
      <c r="F227" s="180">
        <v>9</v>
      </c>
      <c r="I227" s="49"/>
      <c r="J227" s="49">
        <f t="shared" si="71"/>
        <v>10.59212209</v>
      </c>
      <c r="K227" s="49">
        <f t="shared" si="71"/>
        <v>11.92005984</v>
      </c>
      <c r="L227" s="49">
        <f t="shared" si="71"/>
        <v>10.704007200000001</v>
      </c>
      <c r="M227" s="49">
        <f t="shared" si="74"/>
        <v>20.06121546</v>
      </c>
      <c r="N227" s="49">
        <f t="shared" ref="N227:R227" si="87">N106*N166/Million</f>
        <v>23.536823065469918</v>
      </c>
      <c r="O227" s="49">
        <f t="shared" si="87"/>
        <v>24.289478669407501</v>
      </c>
      <c r="P227" s="49">
        <f t="shared" si="87"/>
        <v>26.778875940112563</v>
      </c>
      <c r="Q227" s="49">
        <f t="shared" si="87"/>
        <v>0</v>
      </c>
      <c r="R227" s="49">
        <f t="shared" ca="1" si="87"/>
        <v>0</v>
      </c>
      <c r="S227" s="49">
        <f t="shared" ref="S227:BG227" si="88">S106*S166/Million</f>
        <v>0</v>
      </c>
      <c r="T227" s="49">
        <f t="shared" si="88"/>
        <v>0</v>
      </c>
      <c r="U227" s="49">
        <f t="shared" si="88"/>
        <v>0</v>
      </c>
      <c r="V227" s="49">
        <f t="shared" si="88"/>
        <v>0</v>
      </c>
      <c r="W227" s="49">
        <f t="shared" si="88"/>
        <v>0</v>
      </c>
      <c r="X227" s="49">
        <f t="shared" si="88"/>
        <v>0</v>
      </c>
      <c r="Y227" s="49">
        <f t="shared" si="88"/>
        <v>0</v>
      </c>
      <c r="Z227" s="49">
        <f t="shared" si="88"/>
        <v>0</v>
      </c>
      <c r="AA227" s="49">
        <f t="shared" si="88"/>
        <v>0</v>
      </c>
      <c r="AB227" s="49">
        <f t="shared" si="88"/>
        <v>0</v>
      </c>
      <c r="AC227" s="49">
        <f t="shared" si="88"/>
        <v>0</v>
      </c>
      <c r="AD227" s="49">
        <f t="shared" si="88"/>
        <v>0</v>
      </c>
      <c r="AE227" s="49">
        <f t="shared" si="88"/>
        <v>0</v>
      </c>
      <c r="AF227" s="49">
        <f t="shared" si="88"/>
        <v>0</v>
      </c>
      <c r="AG227" s="49">
        <f t="shared" si="88"/>
        <v>0</v>
      </c>
      <c r="AH227" s="49">
        <f t="shared" si="88"/>
        <v>0</v>
      </c>
      <c r="AI227" s="49">
        <f t="shared" si="88"/>
        <v>0</v>
      </c>
      <c r="AJ227" s="49">
        <f t="shared" si="88"/>
        <v>0</v>
      </c>
      <c r="AK227" s="49">
        <f t="shared" si="88"/>
        <v>0</v>
      </c>
      <c r="AL227" s="49">
        <f t="shared" si="88"/>
        <v>0</v>
      </c>
      <c r="AM227" s="49">
        <f t="shared" si="88"/>
        <v>0</v>
      </c>
      <c r="AN227" s="49">
        <f t="shared" si="88"/>
        <v>0</v>
      </c>
      <c r="AO227" s="49">
        <f t="shared" si="88"/>
        <v>0</v>
      </c>
      <c r="AP227" s="49">
        <f t="shared" si="88"/>
        <v>0</v>
      </c>
      <c r="AQ227" s="49">
        <f t="shared" si="88"/>
        <v>0</v>
      </c>
      <c r="AR227" s="49">
        <f t="shared" si="88"/>
        <v>0</v>
      </c>
      <c r="AS227" s="49">
        <f t="shared" si="88"/>
        <v>0</v>
      </c>
      <c r="AT227" s="49">
        <f t="shared" si="88"/>
        <v>0</v>
      </c>
      <c r="AU227" s="49">
        <f t="shared" si="88"/>
        <v>0</v>
      </c>
      <c r="AV227" s="49">
        <f t="shared" si="88"/>
        <v>0</v>
      </c>
      <c r="AW227" s="49">
        <f t="shared" si="88"/>
        <v>0</v>
      </c>
      <c r="AX227" s="49">
        <f t="shared" si="88"/>
        <v>0</v>
      </c>
      <c r="AY227" s="49">
        <f t="shared" si="88"/>
        <v>0</v>
      </c>
      <c r="AZ227" s="49">
        <f t="shared" si="88"/>
        <v>0</v>
      </c>
      <c r="BA227" s="49">
        <f t="shared" si="88"/>
        <v>0</v>
      </c>
      <c r="BB227" s="49">
        <f t="shared" si="88"/>
        <v>0</v>
      </c>
      <c r="BC227" s="49">
        <f t="shared" si="88"/>
        <v>0</v>
      </c>
      <c r="BD227" s="49">
        <f t="shared" si="88"/>
        <v>0</v>
      </c>
      <c r="BE227" s="49">
        <f t="shared" si="88"/>
        <v>0</v>
      </c>
      <c r="BF227" s="49">
        <f t="shared" si="88"/>
        <v>0</v>
      </c>
      <c r="BG227" s="49">
        <f t="shared" si="88"/>
        <v>0</v>
      </c>
    </row>
    <row r="228" spans="3:59" outlineLevel="1">
      <c r="C228" s="63" t="str">
        <v>Dry bulk - Outwards - overseas and coastal</v>
      </c>
      <c r="D228" s="216" t="str">
        <v>$ per tonne</v>
      </c>
      <c r="F228" s="180">
        <v>10</v>
      </c>
      <c r="I228" s="49"/>
      <c r="J228" s="49">
        <f t="shared" si="71"/>
        <v>2.2884542308499998</v>
      </c>
      <c r="K228" s="49">
        <f t="shared" si="71"/>
        <v>2.1892367999999998</v>
      </c>
      <c r="L228" s="49">
        <f t="shared" si="71"/>
        <v>0.11514020000000001</v>
      </c>
      <c r="M228" s="49">
        <f t="shared" si="74"/>
        <v>0.199764</v>
      </c>
      <c r="N228" s="49">
        <f t="shared" ref="N228:R228" si="89">N107*N167/Million</f>
        <v>2.1532029912149082</v>
      </c>
      <c r="O228" s="49">
        <f t="shared" si="89"/>
        <v>3.4463872296256115</v>
      </c>
      <c r="P228" s="49">
        <f t="shared" si="89"/>
        <v>3.8876277864680309</v>
      </c>
      <c r="Q228" s="49">
        <f t="shared" si="89"/>
        <v>0</v>
      </c>
      <c r="R228" s="49">
        <f t="shared" ca="1" si="89"/>
        <v>0</v>
      </c>
      <c r="S228" s="49">
        <f t="shared" ref="S228:BG228" si="90">S107*S167/Million</f>
        <v>0</v>
      </c>
      <c r="T228" s="49">
        <f t="shared" si="90"/>
        <v>0</v>
      </c>
      <c r="U228" s="49">
        <f t="shared" si="90"/>
        <v>0</v>
      </c>
      <c r="V228" s="49">
        <f t="shared" si="90"/>
        <v>0</v>
      </c>
      <c r="W228" s="49">
        <f t="shared" si="90"/>
        <v>0</v>
      </c>
      <c r="X228" s="49">
        <f t="shared" si="90"/>
        <v>0</v>
      </c>
      <c r="Y228" s="49">
        <f t="shared" si="90"/>
        <v>0</v>
      </c>
      <c r="Z228" s="49">
        <f t="shared" si="90"/>
        <v>0</v>
      </c>
      <c r="AA228" s="49">
        <f t="shared" si="90"/>
        <v>0</v>
      </c>
      <c r="AB228" s="49">
        <f t="shared" si="90"/>
        <v>0</v>
      </c>
      <c r="AC228" s="49">
        <f t="shared" si="90"/>
        <v>0</v>
      </c>
      <c r="AD228" s="49">
        <f t="shared" si="90"/>
        <v>0</v>
      </c>
      <c r="AE228" s="49">
        <f t="shared" si="90"/>
        <v>0</v>
      </c>
      <c r="AF228" s="49">
        <f t="shared" si="90"/>
        <v>0</v>
      </c>
      <c r="AG228" s="49">
        <f t="shared" si="90"/>
        <v>0</v>
      </c>
      <c r="AH228" s="49">
        <f t="shared" si="90"/>
        <v>0</v>
      </c>
      <c r="AI228" s="49">
        <f t="shared" si="90"/>
        <v>0</v>
      </c>
      <c r="AJ228" s="49">
        <f t="shared" si="90"/>
        <v>0</v>
      </c>
      <c r="AK228" s="49">
        <f t="shared" si="90"/>
        <v>0</v>
      </c>
      <c r="AL228" s="49">
        <f t="shared" si="90"/>
        <v>0</v>
      </c>
      <c r="AM228" s="49">
        <f t="shared" si="90"/>
        <v>0</v>
      </c>
      <c r="AN228" s="49">
        <f t="shared" si="90"/>
        <v>0</v>
      </c>
      <c r="AO228" s="49">
        <f t="shared" si="90"/>
        <v>0</v>
      </c>
      <c r="AP228" s="49">
        <f t="shared" si="90"/>
        <v>0</v>
      </c>
      <c r="AQ228" s="49">
        <f t="shared" si="90"/>
        <v>0</v>
      </c>
      <c r="AR228" s="49">
        <f t="shared" si="90"/>
        <v>0</v>
      </c>
      <c r="AS228" s="49">
        <f t="shared" si="90"/>
        <v>0</v>
      </c>
      <c r="AT228" s="49">
        <f t="shared" si="90"/>
        <v>0</v>
      </c>
      <c r="AU228" s="49">
        <f t="shared" si="90"/>
        <v>0</v>
      </c>
      <c r="AV228" s="49">
        <f t="shared" si="90"/>
        <v>0</v>
      </c>
      <c r="AW228" s="49">
        <f t="shared" si="90"/>
        <v>0</v>
      </c>
      <c r="AX228" s="49">
        <f t="shared" si="90"/>
        <v>0</v>
      </c>
      <c r="AY228" s="49">
        <f t="shared" si="90"/>
        <v>0</v>
      </c>
      <c r="AZ228" s="49">
        <f t="shared" si="90"/>
        <v>0</v>
      </c>
      <c r="BA228" s="49">
        <f t="shared" si="90"/>
        <v>0</v>
      </c>
      <c r="BB228" s="49">
        <f t="shared" si="90"/>
        <v>0</v>
      </c>
      <c r="BC228" s="49">
        <f t="shared" si="90"/>
        <v>0</v>
      </c>
      <c r="BD228" s="49">
        <f t="shared" si="90"/>
        <v>0</v>
      </c>
      <c r="BE228" s="49">
        <f t="shared" si="90"/>
        <v>0</v>
      </c>
      <c r="BF228" s="49">
        <f t="shared" si="90"/>
        <v>0</v>
      </c>
      <c r="BG228" s="49">
        <f t="shared" si="90"/>
        <v>0</v>
      </c>
    </row>
    <row r="229" spans="3:59" outlineLevel="1">
      <c r="C229" s="63" t="str">
        <v>Dry bulk - Inwards - overseas and coastal</v>
      </c>
      <c r="D229" s="217" t="str">
        <v>$ per tonne</v>
      </c>
      <c r="F229" s="180">
        <v>11</v>
      </c>
      <c r="I229" s="49"/>
      <c r="J229" s="49">
        <f t="shared" si="71"/>
        <v>10.804955869500001</v>
      </c>
      <c r="K229" s="49">
        <f t="shared" si="71"/>
        <v>12.41359952</v>
      </c>
      <c r="L229" s="49">
        <f t="shared" si="71"/>
        <v>13.29124498</v>
      </c>
      <c r="M229" s="49">
        <f t="shared" si="74"/>
        <v>13.624268700000002</v>
      </c>
      <c r="N229" s="49">
        <f t="shared" ref="N229:R229" si="91">N108*N168/Million</f>
        <v>13.452736172820561</v>
      </c>
      <c r="O229" s="49">
        <f t="shared" si="91"/>
        <v>13.317463377693699</v>
      </c>
      <c r="P229" s="49">
        <f t="shared" si="91"/>
        <v>13.685261774560226</v>
      </c>
      <c r="Q229" s="49">
        <f t="shared" si="91"/>
        <v>0</v>
      </c>
      <c r="R229" s="49">
        <f t="shared" ca="1" si="91"/>
        <v>0</v>
      </c>
      <c r="S229" s="49">
        <f t="shared" ref="S229:BG229" si="92">S108*S168/Million</f>
        <v>0</v>
      </c>
      <c r="T229" s="49">
        <f t="shared" si="92"/>
        <v>0</v>
      </c>
      <c r="U229" s="49">
        <f t="shared" si="92"/>
        <v>0</v>
      </c>
      <c r="V229" s="49">
        <f t="shared" si="92"/>
        <v>0</v>
      </c>
      <c r="W229" s="49">
        <f t="shared" si="92"/>
        <v>0</v>
      </c>
      <c r="X229" s="49">
        <f t="shared" si="92"/>
        <v>0</v>
      </c>
      <c r="Y229" s="49">
        <f t="shared" si="92"/>
        <v>0</v>
      </c>
      <c r="Z229" s="49">
        <f t="shared" si="92"/>
        <v>0</v>
      </c>
      <c r="AA229" s="49">
        <f t="shared" si="92"/>
        <v>0</v>
      </c>
      <c r="AB229" s="49">
        <f t="shared" si="92"/>
        <v>0</v>
      </c>
      <c r="AC229" s="49">
        <f t="shared" si="92"/>
        <v>0</v>
      </c>
      <c r="AD229" s="49">
        <f t="shared" si="92"/>
        <v>0</v>
      </c>
      <c r="AE229" s="49">
        <f t="shared" si="92"/>
        <v>0</v>
      </c>
      <c r="AF229" s="49">
        <f t="shared" si="92"/>
        <v>0</v>
      </c>
      <c r="AG229" s="49">
        <f t="shared" si="92"/>
        <v>0</v>
      </c>
      <c r="AH229" s="49">
        <f t="shared" si="92"/>
        <v>0</v>
      </c>
      <c r="AI229" s="49">
        <f t="shared" si="92"/>
        <v>0</v>
      </c>
      <c r="AJ229" s="49">
        <f t="shared" si="92"/>
        <v>0</v>
      </c>
      <c r="AK229" s="49">
        <f t="shared" si="92"/>
        <v>0</v>
      </c>
      <c r="AL229" s="49">
        <f t="shared" si="92"/>
        <v>0</v>
      </c>
      <c r="AM229" s="49">
        <f t="shared" si="92"/>
        <v>0</v>
      </c>
      <c r="AN229" s="49">
        <f t="shared" si="92"/>
        <v>0</v>
      </c>
      <c r="AO229" s="49">
        <f t="shared" si="92"/>
        <v>0</v>
      </c>
      <c r="AP229" s="49">
        <f t="shared" si="92"/>
        <v>0</v>
      </c>
      <c r="AQ229" s="49">
        <f t="shared" si="92"/>
        <v>0</v>
      </c>
      <c r="AR229" s="49">
        <f t="shared" si="92"/>
        <v>0</v>
      </c>
      <c r="AS229" s="49">
        <f t="shared" si="92"/>
        <v>0</v>
      </c>
      <c r="AT229" s="49">
        <f t="shared" si="92"/>
        <v>0</v>
      </c>
      <c r="AU229" s="49">
        <f t="shared" si="92"/>
        <v>0</v>
      </c>
      <c r="AV229" s="49">
        <f t="shared" si="92"/>
        <v>0</v>
      </c>
      <c r="AW229" s="49">
        <f t="shared" si="92"/>
        <v>0</v>
      </c>
      <c r="AX229" s="49">
        <f t="shared" si="92"/>
        <v>0</v>
      </c>
      <c r="AY229" s="49">
        <f t="shared" si="92"/>
        <v>0</v>
      </c>
      <c r="AZ229" s="49">
        <f t="shared" si="92"/>
        <v>0</v>
      </c>
      <c r="BA229" s="49">
        <f t="shared" si="92"/>
        <v>0</v>
      </c>
      <c r="BB229" s="49">
        <f t="shared" si="92"/>
        <v>0</v>
      </c>
      <c r="BC229" s="49">
        <f t="shared" si="92"/>
        <v>0</v>
      </c>
      <c r="BD229" s="49">
        <f t="shared" si="92"/>
        <v>0</v>
      </c>
      <c r="BE229" s="49">
        <f t="shared" si="92"/>
        <v>0</v>
      </c>
      <c r="BF229" s="49">
        <f t="shared" si="92"/>
        <v>0</v>
      </c>
      <c r="BG229" s="49">
        <f t="shared" si="92"/>
        <v>0</v>
      </c>
    </row>
    <row r="230" spans="3:59" outlineLevel="1">
      <c r="C230" s="63" t="str">
        <v>Transhipment - Full - outward</v>
      </c>
      <c r="D230" s="217" t="str">
        <v>$ per TEU</v>
      </c>
      <c r="F230" s="180">
        <v>12</v>
      </c>
      <c r="I230" s="49"/>
      <c r="J230" s="49">
        <f t="shared" si="71"/>
        <v>2.4708098999999999</v>
      </c>
      <c r="K230" s="49">
        <f t="shared" si="71"/>
        <v>2.8300922100000001</v>
      </c>
      <c r="L230" s="49">
        <f t="shared" si="71"/>
        <v>3.0509524799999999</v>
      </c>
      <c r="M230" s="49">
        <f t="shared" si="74"/>
        <v>2.2131478899999997</v>
      </c>
      <c r="N230" s="49">
        <f t="shared" ref="N230:R230" si="93">N109*N169/Million</f>
        <v>3.0260237629897566</v>
      </c>
      <c r="O230" s="49">
        <f t="shared" si="93"/>
        <v>2.7415478367469071</v>
      </c>
      <c r="P230" s="49">
        <f t="shared" si="93"/>
        <v>3.260031871803621</v>
      </c>
      <c r="Q230" s="49">
        <f t="shared" si="93"/>
        <v>0</v>
      </c>
      <c r="R230" s="49">
        <f t="shared" ca="1" si="93"/>
        <v>0</v>
      </c>
      <c r="S230" s="49">
        <f t="shared" ref="S230:BG230" si="94">S109*S169/Million</f>
        <v>0</v>
      </c>
      <c r="T230" s="49">
        <f t="shared" si="94"/>
        <v>0</v>
      </c>
      <c r="U230" s="49">
        <f t="shared" si="94"/>
        <v>0</v>
      </c>
      <c r="V230" s="49">
        <f t="shared" si="94"/>
        <v>0</v>
      </c>
      <c r="W230" s="49">
        <f t="shared" si="94"/>
        <v>0</v>
      </c>
      <c r="X230" s="49">
        <f t="shared" si="94"/>
        <v>0</v>
      </c>
      <c r="Y230" s="49">
        <f t="shared" si="94"/>
        <v>0</v>
      </c>
      <c r="Z230" s="49">
        <f t="shared" si="94"/>
        <v>0</v>
      </c>
      <c r="AA230" s="49">
        <f t="shared" si="94"/>
        <v>0</v>
      </c>
      <c r="AB230" s="49">
        <f t="shared" si="94"/>
        <v>0</v>
      </c>
      <c r="AC230" s="49">
        <f t="shared" si="94"/>
        <v>0</v>
      </c>
      <c r="AD230" s="49">
        <f t="shared" si="94"/>
        <v>0</v>
      </c>
      <c r="AE230" s="49">
        <f t="shared" si="94"/>
        <v>0</v>
      </c>
      <c r="AF230" s="49">
        <f t="shared" si="94"/>
        <v>0</v>
      </c>
      <c r="AG230" s="49">
        <f t="shared" si="94"/>
        <v>0</v>
      </c>
      <c r="AH230" s="49">
        <f t="shared" si="94"/>
        <v>0</v>
      </c>
      <c r="AI230" s="49">
        <f t="shared" si="94"/>
        <v>0</v>
      </c>
      <c r="AJ230" s="49">
        <f t="shared" si="94"/>
        <v>0</v>
      </c>
      <c r="AK230" s="49">
        <f t="shared" si="94"/>
        <v>0</v>
      </c>
      <c r="AL230" s="49">
        <f t="shared" si="94"/>
        <v>0</v>
      </c>
      <c r="AM230" s="49">
        <f t="shared" si="94"/>
        <v>0</v>
      </c>
      <c r="AN230" s="49">
        <f t="shared" si="94"/>
        <v>0</v>
      </c>
      <c r="AO230" s="49">
        <f t="shared" si="94"/>
        <v>0</v>
      </c>
      <c r="AP230" s="49">
        <f t="shared" si="94"/>
        <v>0</v>
      </c>
      <c r="AQ230" s="49">
        <f t="shared" si="94"/>
        <v>0</v>
      </c>
      <c r="AR230" s="49">
        <f t="shared" si="94"/>
        <v>0</v>
      </c>
      <c r="AS230" s="49">
        <f t="shared" si="94"/>
        <v>0</v>
      </c>
      <c r="AT230" s="49">
        <f t="shared" si="94"/>
        <v>0</v>
      </c>
      <c r="AU230" s="49">
        <f t="shared" si="94"/>
        <v>0</v>
      </c>
      <c r="AV230" s="49">
        <f t="shared" si="94"/>
        <v>0</v>
      </c>
      <c r="AW230" s="49">
        <f t="shared" si="94"/>
        <v>0</v>
      </c>
      <c r="AX230" s="49">
        <f t="shared" si="94"/>
        <v>0</v>
      </c>
      <c r="AY230" s="49">
        <f t="shared" si="94"/>
        <v>0</v>
      </c>
      <c r="AZ230" s="49">
        <f t="shared" si="94"/>
        <v>0</v>
      </c>
      <c r="BA230" s="49">
        <f t="shared" si="94"/>
        <v>0</v>
      </c>
      <c r="BB230" s="49">
        <f t="shared" si="94"/>
        <v>0</v>
      </c>
      <c r="BC230" s="49">
        <f t="shared" si="94"/>
        <v>0</v>
      </c>
      <c r="BD230" s="49">
        <f t="shared" si="94"/>
        <v>0</v>
      </c>
      <c r="BE230" s="49">
        <f t="shared" si="94"/>
        <v>0</v>
      </c>
      <c r="BF230" s="49">
        <f t="shared" si="94"/>
        <v>0</v>
      </c>
      <c r="BG230" s="49">
        <f t="shared" si="94"/>
        <v>0</v>
      </c>
    </row>
    <row r="231" spans="3:59" outlineLevel="1">
      <c r="C231" s="63" t="str">
        <v>Transhipment - Full - inward</v>
      </c>
      <c r="D231" s="216" t="str">
        <v>$ per TEU</v>
      </c>
      <c r="F231" s="180">
        <v>13</v>
      </c>
      <c r="I231" s="49"/>
      <c r="J231" s="49">
        <f t="shared" si="71"/>
        <v>1.7850429000000001</v>
      </c>
      <c r="K231" s="49">
        <f t="shared" si="71"/>
        <v>1.9800845999999999</v>
      </c>
      <c r="L231" s="49">
        <f t="shared" si="71"/>
        <v>2.3095554899999997</v>
      </c>
      <c r="M231" s="49">
        <f t="shared" si="74"/>
        <v>1.7691366000000002</v>
      </c>
      <c r="N231" s="49">
        <f t="shared" ref="N231:R231" si="95">N110*N170/Million</f>
        <v>3.1192915521340012</v>
      </c>
      <c r="O231" s="49">
        <f t="shared" si="95"/>
        <v>2.9007396630432933</v>
      </c>
      <c r="P231" s="49">
        <f t="shared" si="95"/>
        <v>3.5503714437105396</v>
      </c>
      <c r="Q231" s="49">
        <f t="shared" si="95"/>
        <v>0</v>
      </c>
      <c r="R231" s="49">
        <f t="shared" ca="1" si="95"/>
        <v>0</v>
      </c>
      <c r="S231" s="49">
        <f t="shared" ref="S231:BG231" si="96">S110*S170/Million</f>
        <v>0</v>
      </c>
      <c r="T231" s="49">
        <f t="shared" si="96"/>
        <v>0</v>
      </c>
      <c r="U231" s="49">
        <f t="shared" si="96"/>
        <v>0</v>
      </c>
      <c r="V231" s="49">
        <f t="shared" si="96"/>
        <v>0</v>
      </c>
      <c r="W231" s="49">
        <f t="shared" si="96"/>
        <v>0</v>
      </c>
      <c r="X231" s="49">
        <f t="shared" si="96"/>
        <v>0</v>
      </c>
      <c r="Y231" s="49">
        <f t="shared" si="96"/>
        <v>0</v>
      </c>
      <c r="Z231" s="49">
        <f t="shared" si="96"/>
        <v>0</v>
      </c>
      <c r="AA231" s="49">
        <f t="shared" si="96"/>
        <v>0</v>
      </c>
      <c r="AB231" s="49">
        <f t="shared" si="96"/>
        <v>0</v>
      </c>
      <c r="AC231" s="49">
        <f t="shared" si="96"/>
        <v>0</v>
      </c>
      <c r="AD231" s="49">
        <f t="shared" si="96"/>
        <v>0</v>
      </c>
      <c r="AE231" s="49">
        <f t="shared" si="96"/>
        <v>0</v>
      </c>
      <c r="AF231" s="49">
        <f t="shared" si="96"/>
        <v>0</v>
      </c>
      <c r="AG231" s="49">
        <f t="shared" si="96"/>
        <v>0</v>
      </c>
      <c r="AH231" s="49">
        <f t="shared" si="96"/>
        <v>0</v>
      </c>
      <c r="AI231" s="49">
        <f t="shared" si="96"/>
        <v>0</v>
      </c>
      <c r="AJ231" s="49">
        <f t="shared" si="96"/>
        <v>0</v>
      </c>
      <c r="AK231" s="49">
        <f t="shared" si="96"/>
        <v>0</v>
      </c>
      <c r="AL231" s="49">
        <f t="shared" si="96"/>
        <v>0</v>
      </c>
      <c r="AM231" s="49">
        <f t="shared" si="96"/>
        <v>0</v>
      </c>
      <c r="AN231" s="49">
        <f t="shared" si="96"/>
        <v>0</v>
      </c>
      <c r="AO231" s="49">
        <f t="shared" si="96"/>
        <v>0</v>
      </c>
      <c r="AP231" s="49">
        <f t="shared" si="96"/>
        <v>0</v>
      </c>
      <c r="AQ231" s="49">
        <f t="shared" si="96"/>
        <v>0</v>
      </c>
      <c r="AR231" s="49">
        <f t="shared" si="96"/>
        <v>0</v>
      </c>
      <c r="AS231" s="49">
        <f t="shared" si="96"/>
        <v>0</v>
      </c>
      <c r="AT231" s="49">
        <f t="shared" si="96"/>
        <v>0</v>
      </c>
      <c r="AU231" s="49">
        <f t="shared" si="96"/>
        <v>0</v>
      </c>
      <c r="AV231" s="49">
        <f t="shared" si="96"/>
        <v>0</v>
      </c>
      <c r="AW231" s="49">
        <f t="shared" si="96"/>
        <v>0</v>
      </c>
      <c r="AX231" s="49">
        <f t="shared" si="96"/>
        <v>0</v>
      </c>
      <c r="AY231" s="49">
        <f t="shared" si="96"/>
        <v>0</v>
      </c>
      <c r="AZ231" s="49">
        <f t="shared" si="96"/>
        <v>0</v>
      </c>
      <c r="BA231" s="49">
        <f t="shared" si="96"/>
        <v>0</v>
      </c>
      <c r="BB231" s="49">
        <f t="shared" si="96"/>
        <v>0</v>
      </c>
      <c r="BC231" s="49">
        <f t="shared" si="96"/>
        <v>0</v>
      </c>
      <c r="BD231" s="49">
        <f t="shared" si="96"/>
        <v>0</v>
      </c>
      <c r="BE231" s="49">
        <f t="shared" si="96"/>
        <v>0</v>
      </c>
      <c r="BF231" s="49">
        <f t="shared" si="96"/>
        <v>0</v>
      </c>
      <c r="BG231" s="49">
        <f t="shared" si="96"/>
        <v>0</v>
      </c>
    </row>
    <row r="232" spans="3:59" outlineLevel="1">
      <c r="C232" s="63" t="str">
        <v>Transhipment - Full Bass Strait</v>
      </c>
      <c r="D232" s="216" t="str">
        <v>$ per TEU</v>
      </c>
      <c r="F232" s="180">
        <v>14</v>
      </c>
      <c r="I232" s="49"/>
      <c r="J232" s="49">
        <f t="shared" si="71"/>
        <v>0.91348095000000007</v>
      </c>
      <c r="K232" s="49">
        <f t="shared" si="71"/>
        <v>1.0735224699999999</v>
      </c>
      <c r="L232" s="49">
        <f t="shared" si="71"/>
        <v>0.96699084999999996</v>
      </c>
      <c r="M232" s="49">
        <f t="shared" si="74"/>
        <v>0.85149620999999998</v>
      </c>
      <c r="N232" s="49">
        <f t="shared" ref="N232:R232" si="97">N111*N171/Million</f>
        <v>0.95166187467432894</v>
      </c>
      <c r="O232" s="49">
        <f t="shared" si="97"/>
        <v>0.88171632451275628</v>
      </c>
      <c r="P232" s="49">
        <f t="shared" si="97"/>
        <v>0.94070429616805962</v>
      </c>
      <c r="Q232" s="49">
        <f t="shared" si="97"/>
        <v>0</v>
      </c>
      <c r="R232" s="49">
        <f t="shared" ca="1" si="97"/>
        <v>0</v>
      </c>
      <c r="S232" s="49">
        <f t="shared" ref="S232:BG232" si="98">S111*S171/Million</f>
        <v>0</v>
      </c>
      <c r="T232" s="49">
        <f t="shared" si="98"/>
        <v>0</v>
      </c>
      <c r="U232" s="49">
        <f t="shared" si="98"/>
        <v>0</v>
      </c>
      <c r="V232" s="49">
        <f t="shared" si="98"/>
        <v>0</v>
      </c>
      <c r="W232" s="49">
        <f t="shared" si="98"/>
        <v>0</v>
      </c>
      <c r="X232" s="49">
        <f t="shared" si="98"/>
        <v>0</v>
      </c>
      <c r="Y232" s="49">
        <f t="shared" si="98"/>
        <v>0</v>
      </c>
      <c r="Z232" s="49">
        <f t="shared" si="98"/>
        <v>0</v>
      </c>
      <c r="AA232" s="49">
        <f t="shared" si="98"/>
        <v>0</v>
      </c>
      <c r="AB232" s="49">
        <f t="shared" si="98"/>
        <v>0</v>
      </c>
      <c r="AC232" s="49">
        <f t="shared" si="98"/>
        <v>0</v>
      </c>
      <c r="AD232" s="49">
        <f t="shared" si="98"/>
        <v>0</v>
      </c>
      <c r="AE232" s="49">
        <f t="shared" si="98"/>
        <v>0</v>
      </c>
      <c r="AF232" s="49">
        <f t="shared" si="98"/>
        <v>0</v>
      </c>
      <c r="AG232" s="49">
        <f t="shared" si="98"/>
        <v>0</v>
      </c>
      <c r="AH232" s="49">
        <f t="shared" si="98"/>
        <v>0</v>
      </c>
      <c r="AI232" s="49">
        <f t="shared" si="98"/>
        <v>0</v>
      </c>
      <c r="AJ232" s="49">
        <f t="shared" si="98"/>
        <v>0</v>
      </c>
      <c r="AK232" s="49">
        <f t="shared" si="98"/>
        <v>0</v>
      </c>
      <c r="AL232" s="49">
        <f t="shared" si="98"/>
        <v>0</v>
      </c>
      <c r="AM232" s="49">
        <f t="shared" si="98"/>
        <v>0</v>
      </c>
      <c r="AN232" s="49">
        <f t="shared" si="98"/>
        <v>0</v>
      </c>
      <c r="AO232" s="49">
        <f t="shared" si="98"/>
        <v>0</v>
      </c>
      <c r="AP232" s="49">
        <f t="shared" si="98"/>
        <v>0</v>
      </c>
      <c r="AQ232" s="49">
        <f t="shared" si="98"/>
        <v>0</v>
      </c>
      <c r="AR232" s="49">
        <f t="shared" si="98"/>
        <v>0</v>
      </c>
      <c r="AS232" s="49">
        <f t="shared" si="98"/>
        <v>0</v>
      </c>
      <c r="AT232" s="49">
        <f t="shared" si="98"/>
        <v>0</v>
      </c>
      <c r="AU232" s="49">
        <f t="shared" si="98"/>
        <v>0</v>
      </c>
      <c r="AV232" s="49">
        <f t="shared" si="98"/>
        <v>0</v>
      </c>
      <c r="AW232" s="49">
        <f t="shared" si="98"/>
        <v>0</v>
      </c>
      <c r="AX232" s="49">
        <f t="shared" si="98"/>
        <v>0</v>
      </c>
      <c r="AY232" s="49">
        <f t="shared" si="98"/>
        <v>0</v>
      </c>
      <c r="AZ232" s="49">
        <f t="shared" si="98"/>
        <v>0</v>
      </c>
      <c r="BA232" s="49">
        <f t="shared" si="98"/>
        <v>0</v>
      </c>
      <c r="BB232" s="49">
        <f t="shared" si="98"/>
        <v>0</v>
      </c>
      <c r="BC232" s="49">
        <f t="shared" si="98"/>
        <v>0</v>
      </c>
      <c r="BD232" s="49">
        <f t="shared" si="98"/>
        <v>0</v>
      </c>
      <c r="BE232" s="49">
        <f t="shared" si="98"/>
        <v>0</v>
      </c>
      <c r="BF232" s="49">
        <f t="shared" si="98"/>
        <v>0</v>
      </c>
      <c r="BG232" s="49">
        <f t="shared" si="98"/>
        <v>0</v>
      </c>
    </row>
    <row r="233" spans="3:59" outlineLevel="1">
      <c r="C233" s="63" t="str">
        <v>Transhipment - Empty (including nested units)</v>
      </c>
      <c r="D233" s="216" t="str">
        <v>$ per TEU</v>
      </c>
      <c r="F233" s="180">
        <v>15</v>
      </c>
      <c r="I233" s="49"/>
      <c r="J233" s="49">
        <f t="shared" si="71"/>
        <v>0.11638449000000001</v>
      </c>
      <c r="K233" s="49">
        <f t="shared" si="71"/>
        <v>0.11798503</v>
      </c>
      <c r="L233" s="49">
        <f t="shared" si="71"/>
        <v>0.14041589999999998</v>
      </c>
      <c r="M233" s="49">
        <f t="shared" si="74"/>
        <v>0.11303837999999999</v>
      </c>
      <c r="N233" s="49">
        <f t="shared" ref="N233:R233" si="99">N112*N172/Million</f>
        <v>0.12584832578568927</v>
      </c>
      <c r="O233" s="49">
        <f t="shared" si="99"/>
        <v>0.11602118656308359</v>
      </c>
      <c r="P233" s="49">
        <f t="shared" si="99"/>
        <v>4.5979247969982803E-2</v>
      </c>
      <c r="Q233" s="49">
        <f t="shared" si="99"/>
        <v>0</v>
      </c>
      <c r="R233" s="49">
        <f t="shared" ca="1" si="99"/>
        <v>0</v>
      </c>
      <c r="S233" s="49">
        <f t="shared" ref="S233:BG233" si="100">S112*S172/Million</f>
        <v>0</v>
      </c>
      <c r="T233" s="49">
        <f t="shared" si="100"/>
        <v>0</v>
      </c>
      <c r="U233" s="49">
        <f t="shared" si="100"/>
        <v>0</v>
      </c>
      <c r="V233" s="49">
        <f t="shared" si="100"/>
        <v>0</v>
      </c>
      <c r="W233" s="49">
        <f t="shared" si="100"/>
        <v>0</v>
      </c>
      <c r="X233" s="49">
        <f t="shared" si="100"/>
        <v>0</v>
      </c>
      <c r="Y233" s="49">
        <f t="shared" si="100"/>
        <v>0</v>
      </c>
      <c r="Z233" s="49">
        <f t="shared" si="100"/>
        <v>0</v>
      </c>
      <c r="AA233" s="49">
        <f t="shared" si="100"/>
        <v>0</v>
      </c>
      <c r="AB233" s="49">
        <f t="shared" si="100"/>
        <v>0</v>
      </c>
      <c r="AC233" s="49">
        <f t="shared" si="100"/>
        <v>0</v>
      </c>
      <c r="AD233" s="49">
        <f t="shared" si="100"/>
        <v>0</v>
      </c>
      <c r="AE233" s="49">
        <f t="shared" si="100"/>
        <v>0</v>
      </c>
      <c r="AF233" s="49">
        <f t="shared" si="100"/>
        <v>0</v>
      </c>
      <c r="AG233" s="49">
        <f t="shared" si="100"/>
        <v>0</v>
      </c>
      <c r="AH233" s="49">
        <f t="shared" si="100"/>
        <v>0</v>
      </c>
      <c r="AI233" s="49">
        <f t="shared" si="100"/>
        <v>0</v>
      </c>
      <c r="AJ233" s="49">
        <f t="shared" si="100"/>
        <v>0</v>
      </c>
      <c r="AK233" s="49">
        <f t="shared" si="100"/>
        <v>0</v>
      </c>
      <c r="AL233" s="49">
        <f t="shared" si="100"/>
        <v>0</v>
      </c>
      <c r="AM233" s="49">
        <f t="shared" si="100"/>
        <v>0</v>
      </c>
      <c r="AN233" s="49">
        <f t="shared" si="100"/>
        <v>0</v>
      </c>
      <c r="AO233" s="49">
        <f t="shared" si="100"/>
        <v>0</v>
      </c>
      <c r="AP233" s="49">
        <f t="shared" si="100"/>
        <v>0</v>
      </c>
      <c r="AQ233" s="49">
        <f t="shared" si="100"/>
        <v>0</v>
      </c>
      <c r="AR233" s="49">
        <f t="shared" si="100"/>
        <v>0</v>
      </c>
      <c r="AS233" s="49">
        <f t="shared" si="100"/>
        <v>0</v>
      </c>
      <c r="AT233" s="49">
        <f t="shared" si="100"/>
        <v>0</v>
      </c>
      <c r="AU233" s="49">
        <f t="shared" si="100"/>
        <v>0</v>
      </c>
      <c r="AV233" s="49">
        <f t="shared" si="100"/>
        <v>0</v>
      </c>
      <c r="AW233" s="49">
        <f t="shared" si="100"/>
        <v>0</v>
      </c>
      <c r="AX233" s="49">
        <f t="shared" si="100"/>
        <v>0</v>
      </c>
      <c r="AY233" s="49">
        <f t="shared" si="100"/>
        <v>0</v>
      </c>
      <c r="AZ233" s="49">
        <f t="shared" si="100"/>
        <v>0</v>
      </c>
      <c r="BA233" s="49">
        <f t="shared" si="100"/>
        <v>0</v>
      </c>
      <c r="BB233" s="49">
        <f t="shared" si="100"/>
        <v>0</v>
      </c>
      <c r="BC233" s="49">
        <f t="shared" si="100"/>
        <v>0</v>
      </c>
      <c r="BD233" s="49">
        <f t="shared" si="100"/>
        <v>0</v>
      </c>
      <c r="BE233" s="49">
        <f t="shared" si="100"/>
        <v>0</v>
      </c>
      <c r="BF233" s="49">
        <f t="shared" si="100"/>
        <v>0</v>
      </c>
      <c r="BG233" s="49">
        <f t="shared" si="100"/>
        <v>0</v>
      </c>
    </row>
    <row r="234" spans="3:59" outlineLevel="1">
      <c r="C234" s="63" t="str">
        <v>Transhipment - Empty (return of materials)</v>
      </c>
      <c r="D234" s="217" t="str">
        <v>$ per TEU</v>
      </c>
      <c r="F234" s="180">
        <v>16</v>
      </c>
      <c r="I234" s="49"/>
      <c r="J234" s="49">
        <f t="shared" si="71"/>
        <v>0</v>
      </c>
      <c r="K234" s="49">
        <f t="shared" si="71"/>
        <v>1.6159500000000001E-3</v>
      </c>
      <c r="L234" s="49">
        <f t="shared" si="71"/>
        <v>1.6835999999999999E-3</v>
      </c>
      <c r="M234" s="49">
        <f t="shared" si="74"/>
        <v>1.58208E-3</v>
      </c>
      <c r="N234" s="49">
        <f t="shared" ref="N234:R234" si="101">N113*N173/Million</f>
        <v>1.074222503693873E-3</v>
      </c>
      <c r="O234" s="49">
        <f t="shared" si="101"/>
        <v>5.6098156140392064E-4</v>
      </c>
      <c r="P234" s="49">
        <f t="shared" si="101"/>
        <v>2.9413380440567816E-4</v>
      </c>
      <c r="Q234" s="49">
        <f t="shared" si="101"/>
        <v>0</v>
      </c>
      <c r="R234" s="49">
        <f t="shared" ca="1" si="101"/>
        <v>0</v>
      </c>
      <c r="S234" s="49">
        <f t="shared" ref="S234:BG234" si="102">S113*S173/Million</f>
        <v>0</v>
      </c>
      <c r="T234" s="49">
        <f t="shared" si="102"/>
        <v>0</v>
      </c>
      <c r="U234" s="49">
        <f t="shared" si="102"/>
        <v>0</v>
      </c>
      <c r="V234" s="49">
        <f t="shared" si="102"/>
        <v>0</v>
      </c>
      <c r="W234" s="49">
        <f t="shared" si="102"/>
        <v>0</v>
      </c>
      <c r="X234" s="49">
        <f t="shared" si="102"/>
        <v>0</v>
      </c>
      <c r="Y234" s="49">
        <f t="shared" si="102"/>
        <v>0</v>
      </c>
      <c r="Z234" s="49">
        <f t="shared" si="102"/>
        <v>0</v>
      </c>
      <c r="AA234" s="49">
        <f t="shared" si="102"/>
        <v>0</v>
      </c>
      <c r="AB234" s="49">
        <f t="shared" si="102"/>
        <v>0</v>
      </c>
      <c r="AC234" s="49">
        <f t="shared" si="102"/>
        <v>0</v>
      </c>
      <c r="AD234" s="49">
        <f t="shared" si="102"/>
        <v>0</v>
      </c>
      <c r="AE234" s="49">
        <f t="shared" si="102"/>
        <v>0</v>
      </c>
      <c r="AF234" s="49">
        <f t="shared" si="102"/>
        <v>0</v>
      </c>
      <c r="AG234" s="49">
        <f t="shared" si="102"/>
        <v>0</v>
      </c>
      <c r="AH234" s="49">
        <f t="shared" si="102"/>
        <v>0</v>
      </c>
      <c r="AI234" s="49">
        <f t="shared" si="102"/>
        <v>0</v>
      </c>
      <c r="AJ234" s="49">
        <f t="shared" si="102"/>
        <v>0</v>
      </c>
      <c r="AK234" s="49">
        <f t="shared" si="102"/>
        <v>0</v>
      </c>
      <c r="AL234" s="49">
        <f t="shared" si="102"/>
        <v>0</v>
      </c>
      <c r="AM234" s="49">
        <f t="shared" si="102"/>
        <v>0</v>
      </c>
      <c r="AN234" s="49">
        <f t="shared" si="102"/>
        <v>0</v>
      </c>
      <c r="AO234" s="49">
        <f t="shared" si="102"/>
        <v>0</v>
      </c>
      <c r="AP234" s="49">
        <f t="shared" si="102"/>
        <v>0</v>
      </c>
      <c r="AQ234" s="49">
        <f t="shared" si="102"/>
        <v>0</v>
      </c>
      <c r="AR234" s="49">
        <f t="shared" si="102"/>
        <v>0</v>
      </c>
      <c r="AS234" s="49">
        <f t="shared" si="102"/>
        <v>0</v>
      </c>
      <c r="AT234" s="49">
        <f t="shared" si="102"/>
        <v>0</v>
      </c>
      <c r="AU234" s="49">
        <f t="shared" si="102"/>
        <v>0</v>
      </c>
      <c r="AV234" s="49">
        <f t="shared" si="102"/>
        <v>0</v>
      </c>
      <c r="AW234" s="49">
        <f t="shared" si="102"/>
        <v>0</v>
      </c>
      <c r="AX234" s="49">
        <f t="shared" si="102"/>
        <v>0</v>
      </c>
      <c r="AY234" s="49">
        <f t="shared" si="102"/>
        <v>0</v>
      </c>
      <c r="AZ234" s="49">
        <f t="shared" si="102"/>
        <v>0</v>
      </c>
      <c r="BA234" s="49">
        <f t="shared" si="102"/>
        <v>0</v>
      </c>
      <c r="BB234" s="49">
        <f t="shared" si="102"/>
        <v>0</v>
      </c>
      <c r="BC234" s="49">
        <f t="shared" si="102"/>
        <v>0</v>
      </c>
      <c r="BD234" s="49">
        <f t="shared" si="102"/>
        <v>0</v>
      </c>
      <c r="BE234" s="49">
        <f t="shared" si="102"/>
        <v>0</v>
      </c>
      <c r="BF234" s="49">
        <f t="shared" si="102"/>
        <v>0</v>
      </c>
      <c r="BG234" s="49">
        <f t="shared" si="102"/>
        <v>0</v>
      </c>
    </row>
    <row r="235" spans="3:59" outlineLevel="1">
      <c r="C235" s="63" t="str">
        <v>Transhipment - Motor vehicles and break bulk</v>
      </c>
      <c r="D235" s="216" t="str">
        <v>$ per tonne or m3</v>
      </c>
      <c r="F235" s="180">
        <v>17</v>
      </c>
      <c r="I235" s="49"/>
      <c r="J235" s="49">
        <f t="shared" si="71"/>
        <v>1.5229310000000001E-2</v>
      </c>
      <c r="K235" s="49">
        <f t="shared" si="71"/>
        <v>9.8562200000000016E-2</v>
      </c>
      <c r="L235" s="49">
        <f t="shared" si="71"/>
        <v>0.13624917</v>
      </c>
      <c r="M235" s="49">
        <f t="shared" si="74"/>
        <v>0.18064744999999999</v>
      </c>
      <c r="N235" s="49">
        <f t="shared" ref="N235:R235" si="103">N114*N174/Million</f>
        <v>0.97956022496441619</v>
      </c>
      <c r="O235" s="49">
        <f t="shared" si="103"/>
        <v>1.5479350619100312</v>
      </c>
      <c r="P235" s="49">
        <f t="shared" si="103"/>
        <v>1.5789730788203364</v>
      </c>
      <c r="Q235" s="49">
        <f t="shared" si="103"/>
        <v>0</v>
      </c>
      <c r="R235" s="49">
        <f t="shared" ca="1" si="103"/>
        <v>0</v>
      </c>
      <c r="S235" s="49">
        <f t="shared" ref="S235:BG235" si="104">S114*S174/Million</f>
        <v>0</v>
      </c>
      <c r="T235" s="49">
        <f t="shared" si="104"/>
        <v>0</v>
      </c>
      <c r="U235" s="49">
        <f t="shared" si="104"/>
        <v>0</v>
      </c>
      <c r="V235" s="49">
        <f t="shared" si="104"/>
        <v>0</v>
      </c>
      <c r="W235" s="49">
        <f t="shared" si="104"/>
        <v>0</v>
      </c>
      <c r="X235" s="49">
        <f t="shared" si="104"/>
        <v>0</v>
      </c>
      <c r="Y235" s="49">
        <f t="shared" si="104"/>
        <v>0</v>
      </c>
      <c r="Z235" s="49">
        <f t="shared" si="104"/>
        <v>0</v>
      </c>
      <c r="AA235" s="49">
        <f t="shared" si="104"/>
        <v>0</v>
      </c>
      <c r="AB235" s="49">
        <f t="shared" si="104"/>
        <v>0</v>
      </c>
      <c r="AC235" s="49">
        <f t="shared" si="104"/>
        <v>0</v>
      </c>
      <c r="AD235" s="49">
        <f t="shared" si="104"/>
        <v>0</v>
      </c>
      <c r="AE235" s="49">
        <f t="shared" si="104"/>
        <v>0</v>
      </c>
      <c r="AF235" s="49">
        <f t="shared" si="104"/>
        <v>0</v>
      </c>
      <c r="AG235" s="49">
        <f t="shared" si="104"/>
        <v>0</v>
      </c>
      <c r="AH235" s="49">
        <f t="shared" si="104"/>
        <v>0</v>
      </c>
      <c r="AI235" s="49">
        <f t="shared" si="104"/>
        <v>0</v>
      </c>
      <c r="AJ235" s="49">
        <f t="shared" si="104"/>
        <v>0</v>
      </c>
      <c r="AK235" s="49">
        <f t="shared" si="104"/>
        <v>0</v>
      </c>
      <c r="AL235" s="49">
        <f t="shared" si="104"/>
        <v>0</v>
      </c>
      <c r="AM235" s="49">
        <f t="shared" si="104"/>
        <v>0</v>
      </c>
      <c r="AN235" s="49">
        <f t="shared" si="104"/>
        <v>0</v>
      </c>
      <c r="AO235" s="49">
        <f t="shared" si="104"/>
        <v>0</v>
      </c>
      <c r="AP235" s="49">
        <f t="shared" si="104"/>
        <v>0</v>
      </c>
      <c r="AQ235" s="49">
        <f t="shared" si="104"/>
        <v>0</v>
      </c>
      <c r="AR235" s="49">
        <f t="shared" si="104"/>
        <v>0</v>
      </c>
      <c r="AS235" s="49">
        <f t="shared" si="104"/>
        <v>0</v>
      </c>
      <c r="AT235" s="49">
        <f t="shared" si="104"/>
        <v>0</v>
      </c>
      <c r="AU235" s="49">
        <f t="shared" si="104"/>
        <v>0</v>
      </c>
      <c r="AV235" s="49">
        <f t="shared" si="104"/>
        <v>0</v>
      </c>
      <c r="AW235" s="49">
        <f t="shared" si="104"/>
        <v>0</v>
      </c>
      <c r="AX235" s="49">
        <f t="shared" si="104"/>
        <v>0</v>
      </c>
      <c r="AY235" s="49">
        <f t="shared" si="104"/>
        <v>0</v>
      </c>
      <c r="AZ235" s="49">
        <f t="shared" si="104"/>
        <v>0</v>
      </c>
      <c r="BA235" s="49">
        <f t="shared" si="104"/>
        <v>0</v>
      </c>
      <c r="BB235" s="49">
        <f t="shared" si="104"/>
        <v>0</v>
      </c>
      <c r="BC235" s="49">
        <f t="shared" si="104"/>
        <v>0</v>
      </c>
      <c r="BD235" s="49">
        <f t="shared" si="104"/>
        <v>0</v>
      </c>
      <c r="BE235" s="49">
        <f t="shared" si="104"/>
        <v>0</v>
      </c>
      <c r="BF235" s="49">
        <f t="shared" si="104"/>
        <v>0</v>
      </c>
      <c r="BG235" s="49">
        <f t="shared" si="104"/>
        <v>0</v>
      </c>
    </row>
    <row r="236" spans="3:59" outlineLevel="1">
      <c r="C236" s="63" t="str">
        <v>Transhipment - Non-containerised/general</v>
      </c>
      <c r="D236" s="217" t="str">
        <v>$ per tonne</v>
      </c>
      <c r="F236" s="180">
        <v>18</v>
      </c>
      <c r="I236" s="49"/>
      <c r="J236" s="49">
        <f t="shared" si="71"/>
        <v>1.5598999999999999E-3</v>
      </c>
      <c r="K236" s="49">
        <f t="shared" si="71"/>
        <v>9.139340000000001E-3</v>
      </c>
      <c r="L236" s="49">
        <f t="shared" si="71"/>
        <v>1.478664E-2</v>
      </c>
      <c r="M236" s="49">
        <f t="shared" si="74"/>
        <v>3.5603000000000003E-2</v>
      </c>
      <c r="N236" s="49">
        <f t="shared" ref="N236:R236" si="105">N115*N175/Million</f>
        <v>5.7729601202467465E-2</v>
      </c>
      <c r="O236" s="49">
        <f t="shared" si="105"/>
        <v>0.1230222029293795</v>
      </c>
      <c r="P236" s="49">
        <f t="shared" si="105"/>
        <v>0.2053967336480268</v>
      </c>
      <c r="Q236" s="49">
        <f t="shared" si="105"/>
        <v>0</v>
      </c>
      <c r="R236" s="49">
        <f t="shared" ca="1" si="105"/>
        <v>0</v>
      </c>
      <c r="S236" s="49">
        <f t="shared" ref="S236:BG236" si="106">S115*S175/Million</f>
        <v>0</v>
      </c>
      <c r="T236" s="49">
        <f t="shared" si="106"/>
        <v>0</v>
      </c>
      <c r="U236" s="49">
        <f t="shared" si="106"/>
        <v>0</v>
      </c>
      <c r="V236" s="49">
        <f t="shared" si="106"/>
        <v>0</v>
      </c>
      <c r="W236" s="49">
        <f t="shared" si="106"/>
        <v>0</v>
      </c>
      <c r="X236" s="49">
        <f t="shared" si="106"/>
        <v>0</v>
      </c>
      <c r="Y236" s="49">
        <f t="shared" si="106"/>
        <v>0</v>
      </c>
      <c r="Z236" s="49">
        <f t="shared" si="106"/>
        <v>0</v>
      </c>
      <c r="AA236" s="49">
        <f t="shared" si="106"/>
        <v>0</v>
      </c>
      <c r="AB236" s="49">
        <f t="shared" si="106"/>
        <v>0</v>
      </c>
      <c r="AC236" s="49">
        <f t="shared" si="106"/>
        <v>0</v>
      </c>
      <c r="AD236" s="49">
        <f t="shared" si="106"/>
        <v>0</v>
      </c>
      <c r="AE236" s="49">
        <f t="shared" si="106"/>
        <v>0</v>
      </c>
      <c r="AF236" s="49">
        <f t="shared" si="106"/>
        <v>0</v>
      </c>
      <c r="AG236" s="49">
        <f t="shared" si="106"/>
        <v>0</v>
      </c>
      <c r="AH236" s="49">
        <f t="shared" si="106"/>
        <v>0</v>
      </c>
      <c r="AI236" s="49">
        <f t="shared" si="106"/>
        <v>0</v>
      </c>
      <c r="AJ236" s="49">
        <f t="shared" si="106"/>
        <v>0</v>
      </c>
      <c r="AK236" s="49">
        <f t="shared" si="106"/>
        <v>0</v>
      </c>
      <c r="AL236" s="49">
        <f t="shared" si="106"/>
        <v>0</v>
      </c>
      <c r="AM236" s="49">
        <f t="shared" si="106"/>
        <v>0</v>
      </c>
      <c r="AN236" s="49">
        <f t="shared" si="106"/>
        <v>0</v>
      </c>
      <c r="AO236" s="49">
        <f t="shared" si="106"/>
        <v>0</v>
      </c>
      <c r="AP236" s="49">
        <f t="shared" si="106"/>
        <v>0</v>
      </c>
      <c r="AQ236" s="49">
        <f t="shared" si="106"/>
        <v>0</v>
      </c>
      <c r="AR236" s="49">
        <f t="shared" si="106"/>
        <v>0</v>
      </c>
      <c r="AS236" s="49">
        <f t="shared" si="106"/>
        <v>0</v>
      </c>
      <c r="AT236" s="49">
        <f t="shared" si="106"/>
        <v>0</v>
      </c>
      <c r="AU236" s="49">
        <f t="shared" si="106"/>
        <v>0</v>
      </c>
      <c r="AV236" s="49">
        <f t="shared" si="106"/>
        <v>0</v>
      </c>
      <c r="AW236" s="49">
        <f t="shared" si="106"/>
        <v>0</v>
      </c>
      <c r="AX236" s="49">
        <f t="shared" si="106"/>
        <v>0</v>
      </c>
      <c r="AY236" s="49">
        <f t="shared" si="106"/>
        <v>0</v>
      </c>
      <c r="AZ236" s="49">
        <f t="shared" si="106"/>
        <v>0</v>
      </c>
      <c r="BA236" s="49">
        <f t="shared" si="106"/>
        <v>0</v>
      </c>
      <c r="BB236" s="49">
        <f t="shared" si="106"/>
        <v>0</v>
      </c>
      <c r="BC236" s="49">
        <f t="shared" si="106"/>
        <v>0</v>
      </c>
      <c r="BD236" s="49">
        <f t="shared" si="106"/>
        <v>0</v>
      </c>
      <c r="BE236" s="49">
        <f t="shared" si="106"/>
        <v>0</v>
      </c>
      <c r="BF236" s="49">
        <f t="shared" si="106"/>
        <v>0</v>
      </c>
      <c r="BG236" s="49">
        <f t="shared" si="106"/>
        <v>0</v>
      </c>
    </row>
    <row r="237" spans="3:59" outlineLevel="1">
      <c r="C237" s="47">
        <v>0</v>
      </c>
      <c r="D237" s="218">
        <v>0</v>
      </c>
      <c r="F237" s="180" t="str">
        <v/>
      </c>
      <c r="I237" s="49"/>
      <c r="J237" s="49">
        <f t="shared" si="71"/>
        <v>0</v>
      </c>
      <c r="K237" s="49">
        <f t="shared" si="71"/>
        <v>0</v>
      </c>
      <c r="L237" s="49">
        <f t="shared" si="71"/>
        <v>0</v>
      </c>
      <c r="M237" s="49">
        <f t="shared" si="74"/>
        <v>0</v>
      </c>
      <c r="N237" s="49">
        <f t="shared" ref="N237:R237" si="107">N116*N176/Million</f>
        <v>0</v>
      </c>
      <c r="O237" s="49">
        <f t="shared" si="107"/>
        <v>0</v>
      </c>
      <c r="P237" s="49">
        <f t="shared" si="107"/>
        <v>0</v>
      </c>
      <c r="Q237" s="49">
        <f t="shared" si="107"/>
        <v>0</v>
      </c>
      <c r="R237" s="49">
        <f t="shared" si="107"/>
        <v>0</v>
      </c>
      <c r="S237" s="49">
        <f t="shared" ref="S237:BG237" si="108">S116*S176/Million</f>
        <v>0</v>
      </c>
      <c r="T237" s="49">
        <f t="shared" si="108"/>
        <v>0</v>
      </c>
      <c r="U237" s="49">
        <f t="shared" si="108"/>
        <v>0</v>
      </c>
      <c r="V237" s="49">
        <f t="shared" si="108"/>
        <v>0</v>
      </c>
      <c r="W237" s="49">
        <f t="shared" si="108"/>
        <v>0</v>
      </c>
      <c r="X237" s="49">
        <f t="shared" si="108"/>
        <v>0</v>
      </c>
      <c r="Y237" s="49">
        <f t="shared" si="108"/>
        <v>0</v>
      </c>
      <c r="Z237" s="49">
        <f t="shared" si="108"/>
        <v>0</v>
      </c>
      <c r="AA237" s="49">
        <f t="shared" si="108"/>
        <v>0</v>
      </c>
      <c r="AB237" s="49">
        <f t="shared" si="108"/>
        <v>0</v>
      </c>
      <c r="AC237" s="49">
        <f t="shared" si="108"/>
        <v>0</v>
      </c>
      <c r="AD237" s="49">
        <f t="shared" si="108"/>
        <v>0</v>
      </c>
      <c r="AE237" s="49">
        <f t="shared" si="108"/>
        <v>0</v>
      </c>
      <c r="AF237" s="49">
        <f t="shared" si="108"/>
        <v>0</v>
      </c>
      <c r="AG237" s="49">
        <f t="shared" si="108"/>
        <v>0</v>
      </c>
      <c r="AH237" s="49">
        <f t="shared" si="108"/>
        <v>0</v>
      </c>
      <c r="AI237" s="49">
        <f t="shared" si="108"/>
        <v>0</v>
      </c>
      <c r="AJ237" s="49">
        <f t="shared" si="108"/>
        <v>0</v>
      </c>
      <c r="AK237" s="49">
        <f t="shared" si="108"/>
        <v>0</v>
      </c>
      <c r="AL237" s="49">
        <f t="shared" si="108"/>
        <v>0</v>
      </c>
      <c r="AM237" s="49">
        <f t="shared" si="108"/>
        <v>0</v>
      </c>
      <c r="AN237" s="49">
        <f t="shared" si="108"/>
        <v>0</v>
      </c>
      <c r="AO237" s="49">
        <f t="shared" si="108"/>
        <v>0</v>
      </c>
      <c r="AP237" s="49">
        <f t="shared" si="108"/>
        <v>0</v>
      </c>
      <c r="AQ237" s="49">
        <f t="shared" si="108"/>
        <v>0</v>
      </c>
      <c r="AR237" s="49">
        <f t="shared" si="108"/>
        <v>0</v>
      </c>
      <c r="AS237" s="49">
        <f t="shared" si="108"/>
        <v>0</v>
      </c>
      <c r="AT237" s="49">
        <f t="shared" si="108"/>
        <v>0</v>
      </c>
      <c r="AU237" s="49">
        <f t="shared" si="108"/>
        <v>0</v>
      </c>
      <c r="AV237" s="49">
        <f t="shared" si="108"/>
        <v>0</v>
      </c>
      <c r="AW237" s="49">
        <f t="shared" si="108"/>
        <v>0</v>
      </c>
      <c r="AX237" s="49">
        <f t="shared" si="108"/>
        <v>0</v>
      </c>
      <c r="AY237" s="49">
        <f t="shared" si="108"/>
        <v>0</v>
      </c>
      <c r="AZ237" s="49">
        <f t="shared" si="108"/>
        <v>0</v>
      </c>
      <c r="BA237" s="49">
        <f t="shared" si="108"/>
        <v>0</v>
      </c>
      <c r="BB237" s="49">
        <f t="shared" si="108"/>
        <v>0</v>
      </c>
      <c r="BC237" s="49">
        <f t="shared" si="108"/>
        <v>0</v>
      </c>
      <c r="BD237" s="49">
        <f t="shared" si="108"/>
        <v>0</v>
      </c>
      <c r="BE237" s="49">
        <f t="shared" si="108"/>
        <v>0</v>
      </c>
      <c r="BF237" s="49">
        <f t="shared" si="108"/>
        <v>0</v>
      </c>
      <c r="BG237" s="49">
        <f t="shared" si="108"/>
        <v>0</v>
      </c>
    </row>
    <row r="238" spans="3:59" outlineLevel="1">
      <c r="C238" s="62" t="str">
        <v>Channel fees</v>
      </c>
      <c r="D238" s="216">
        <v>0</v>
      </c>
      <c r="F238" s="180" t="str">
        <v/>
      </c>
      <c r="I238" s="49"/>
      <c r="J238" s="49">
        <f t="shared" si="71"/>
        <v>0</v>
      </c>
      <c r="K238" s="49">
        <f t="shared" si="71"/>
        <v>0</v>
      </c>
      <c r="L238" s="49">
        <f t="shared" si="71"/>
        <v>0</v>
      </c>
      <c r="M238" s="49">
        <f t="shared" si="74"/>
        <v>0</v>
      </c>
      <c r="N238" s="49">
        <f t="shared" ref="N238:R238" si="109">N117*N177/Million</f>
        <v>0</v>
      </c>
      <c r="O238" s="49">
        <f t="shared" si="109"/>
        <v>0</v>
      </c>
      <c r="P238" s="49">
        <f t="shared" si="109"/>
        <v>0</v>
      </c>
      <c r="Q238" s="49">
        <f t="shared" si="109"/>
        <v>0</v>
      </c>
      <c r="R238" s="49">
        <f t="shared" si="109"/>
        <v>0</v>
      </c>
      <c r="S238" s="49">
        <f t="shared" ref="S238:BG238" si="110">S117*S177/Million</f>
        <v>0</v>
      </c>
      <c r="T238" s="49">
        <f t="shared" si="110"/>
        <v>0</v>
      </c>
      <c r="U238" s="49">
        <f t="shared" si="110"/>
        <v>0</v>
      </c>
      <c r="V238" s="49">
        <f t="shared" si="110"/>
        <v>0</v>
      </c>
      <c r="W238" s="49">
        <f t="shared" si="110"/>
        <v>0</v>
      </c>
      <c r="X238" s="49">
        <f t="shared" si="110"/>
        <v>0</v>
      </c>
      <c r="Y238" s="49">
        <f t="shared" si="110"/>
        <v>0</v>
      </c>
      <c r="Z238" s="49">
        <f t="shared" si="110"/>
        <v>0</v>
      </c>
      <c r="AA238" s="49">
        <f t="shared" si="110"/>
        <v>0</v>
      </c>
      <c r="AB238" s="49">
        <f t="shared" si="110"/>
        <v>0</v>
      </c>
      <c r="AC238" s="49">
        <f t="shared" si="110"/>
        <v>0</v>
      </c>
      <c r="AD238" s="49">
        <f t="shared" si="110"/>
        <v>0</v>
      </c>
      <c r="AE238" s="49">
        <f t="shared" si="110"/>
        <v>0</v>
      </c>
      <c r="AF238" s="49">
        <f t="shared" si="110"/>
        <v>0</v>
      </c>
      <c r="AG238" s="49">
        <f t="shared" si="110"/>
        <v>0</v>
      </c>
      <c r="AH238" s="49">
        <f t="shared" si="110"/>
        <v>0</v>
      </c>
      <c r="AI238" s="49">
        <f t="shared" si="110"/>
        <v>0</v>
      </c>
      <c r="AJ238" s="49">
        <f t="shared" si="110"/>
        <v>0</v>
      </c>
      <c r="AK238" s="49">
        <f t="shared" si="110"/>
        <v>0</v>
      </c>
      <c r="AL238" s="49">
        <f t="shared" si="110"/>
        <v>0</v>
      </c>
      <c r="AM238" s="49">
        <f t="shared" si="110"/>
        <v>0</v>
      </c>
      <c r="AN238" s="49">
        <f t="shared" si="110"/>
        <v>0</v>
      </c>
      <c r="AO238" s="49">
        <f t="shared" si="110"/>
        <v>0</v>
      </c>
      <c r="AP238" s="49">
        <f t="shared" si="110"/>
        <v>0</v>
      </c>
      <c r="AQ238" s="49">
        <f t="shared" si="110"/>
        <v>0</v>
      </c>
      <c r="AR238" s="49">
        <f t="shared" si="110"/>
        <v>0</v>
      </c>
      <c r="AS238" s="49">
        <f t="shared" si="110"/>
        <v>0</v>
      </c>
      <c r="AT238" s="49">
        <f t="shared" si="110"/>
        <v>0</v>
      </c>
      <c r="AU238" s="49">
        <f t="shared" si="110"/>
        <v>0</v>
      </c>
      <c r="AV238" s="49">
        <f t="shared" si="110"/>
        <v>0</v>
      </c>
      <c r="AW238" s="49">
        <f t="shared" si="110"/>
        <v>0</v>
      </c>
      <c r="AX238" s="49">
        <f t="shared" si="110"/>
        <v>0</v>
      </c>
      <c r="AY238" s="49">
        <f t="shared" si="110"/>
        <v>0</v>
      </c>
      <c r="AZ238" s="49">
        <f t="shared" si="110"/>
        <v>0</v>
      </c>
      <c r="BA238" s="49">
        <f t="shared" si="110"/>
        <v>0</v>
      </c>
      <c r="BB238" s="49">
        <f t="shared" si="110"/>
        <v>0</v>
      </c>
      <c r="BC238" s="49">
        <f t="shared" si="110"/>
        <v>0</v>
      </c>
      <c r="BD238" s="49">
        <f t="shared" si="110"/>
        <v>0</v>
      </c>
      <c r="BE238" s="49">
        <f t="shared" si="110"/>
        <v>0</v>
      </c>
      <c r="BF238" s="49">
        <f t="shared" si="110"/>
        <v>0</v>
      </c>
      <c r="BG238" s="49">
        <f t="shared" si="110"/>
        <v>0</v>
      </c>
    </row>
    <row r="239" spans="3:59" outlineLevel="1">
      <c r="C239" s="63" t="str">
        <v>Shared channels &lt;= 12.10m</v>
      </c>
      <c r="D239" s="216" t="str">
        <v>$ per GT</v>
      </c>
      <c r="F239" s="180">
        <v>19</v>
      </c>
      <c r="I239" s="49"/>
      <c r="J239" s="49">
        <f t="shared" si="71"/>
        <v>3.3836830426000004</v>
      </c>
      <c r="K239" s="49">
        <f t="shared" si="71"/>
        <v>4.0818495489999993</v>
      </c>
      <c r="L239" s="49">
        <f t="shared" si="71"/>
        <v>3.4331427872</v>
      </c>
      <c r="M239" s="49">
        <f t="shared" si="74"/>
        <v>3.3809149158</v>
      </c>
      <c r="N239" s="49">
        <f t="shared" ref="N239:R239" si="111">N118*N178/Million</f>
        <v>3.6956613338836921</v>
      </c>
      <c r="O239" s="49">
        <f t="shared" si="111"/>
        <v>4.2065514524479912</v>
      </c>
      <c r="P239" s="49">
        <f t="shared" si="111"/>
        <v>4.831031395089294</v>
      </c>
      <c r="Q239" s="49">
        <f t="shared" si="111"/>
        <v>0</v>
      </c>
      <c r="R239" s="49">
        <f t="shared" ca="1" si="111"/>
        <v>0</v>
      </c>
      <c r="S239" s="49">
        <f t="shared" ref="S239:BG239" si="112">S118*S178/Million</f>
        <v>0</v>
      </c>
      <c r="T239" s="49">
        <f t="shared" si="112"/>
        <v>0</v>
      </c>
      <c r="U239" s="49">
        <f t="shared" si="112"/>
        <v>0</v>
      </c>
      <c r="V239" s="49">
        <f t="shared" si="112"/>
        <v>0</v>
      </c>
      <c r="W239" s="49">
        <f t="shared" si="112"/>
        <v>0</v>
      </c>
      <c r="X239" s="49">
        <f t="shared" si="112"/>
        <v>0</v>
      </c>
      <c r="Y239" s="49">
        <f t="shared" si="112"/>
        <v>0</v>
      </c>
      <c r="Z239" s="49">
        <f t="shared" si="112"/>
        <v>0</v>
      </c>
      <c r="AA239" s="49">
        <f t="shared" si="112"/>
        <v>0</v>
      </c>
      <c r="AB239" s="49">
        <f t="shared" si="112"/>
        <v>0</v>
      </c>
      <c r="AC239" s="49">
        <f t="shared" si="112"/>
        <v>0</v>
      </c>
      <c r="AD239" s="49">
        <f t="shared" si="112"/>
        <v>0</v>
      </c>
      <c r="AE239" s="49">
        <f t="shared" si="112"/>
        <v>0</v>
      </c>
      <c r="AF239" s="49">
        <f t="shared" si="112"/>
        <v>0</v>
      </c>
      <c r="AG239" s="49">
        <f t="shared" si="112"/>
        <v>0</v>
      </c>
      <c r="AH239" s="49">
        <f t="shared" si="112"/>
        <v>0</v>
      </c>
      <c r="AI239" s="49">
        <f t="shared" si="112"/>
        <v>0</v>
      </c>
      <c r="AJ239" s="49">
        <f t="shared" si="112"/>
        <v>0</v>
      </c>
      <c r="AK239" s="49">
        <f t="shared" si="112"/>
        <v>0</v>
      </c>
      <c r="AL239" s="49">
        <f t="shared" si="112"/>
        <v>0</v>
      </c>
      <c r="AM239" s="49">
        <f t="shared" si="112"/>
        <v>0</v>
      </c>
      <c r="AN239" s="49">
        <f t="shared" si="112"/>
        <v>0</v>
      </c>
      <c r="AO239" s="49">
        <f t="shared" si="112"/>
        <v>0</v>
      </c>
      <c r="AP239" s="49">
        <f t="shared" si="112"/>
        <v>0</v>
      </c>
      <c r="AQ239" s="49">
        <f t="shared" si="112"/>
        <v>0</v>
      </c>
      <c r="AR239" s="49">
        <f t="shared" si="112"/>
        <v>0</v>
      </c>
      <c r="AS239" s="49">
        <f t="shared" si="112"/>
        <v>0</v>
      </c>
      <c r="AT239" s="49">
        <f t="shared" si="112"/>
        <v>0</v>
      </c>
      <c r="AU239" s="49">
        <f t="shared" si="112"/>
        <v>0</v>
      </c>
      <c r="AV239" s="49">
        <f t="shared" si="112"/>
        <v>0</v>
      </c>
      <c r="AW239" s="49">
        <f t="shared" si="112"/>
        <v>0</v>
      </c>
      <c r="AX239" s="49">
        <f t="shared" si="112"/>
        <v>0</v>
      </c>
      <c r="AY239" s="49">
        <f t="shared" si="112"/>
        <v>0</v>
      </c>
      <c r="AZ239" s="49">
        <f t="shared" si="112"/>
        <v>0</v>
      </c>
      <c r="BA239" s="49">
        <f t="shared" si="112"/>
        <v>0</v>
      </c>
      <c r="BB239" s="49">
        <f t="shared" si="112"/>
        <v>0</v>
      </c>
      <c r="BC239" s="49">
        <f t="shared" si="112"/>
        <v>0</v>
      </c>
      <c r="BD239" s="49">
        <f t="shared" si="112"/>
        <v>0</v>
      </c>
      <c r="BE239" s="49">
        <f t="shared" si="112"/>
        <v>0</v>
      </c>
      <c r="BF239" s="49">
        <f t="shared" si="112"/>
        <v>0</v>
      </c>
      <c r="BG239" s="49">
        <f t="shared" si="112"/>
        <v>0</v>
      </c>
    </row>
    <row r="240" spans="3:59" outlineLevel="1">
      <c r="C240" s="63" t="str">
        <v>Dedicated channels &lt;= 12.10m</v>
      </c>
      <c r="D240" s="216" t="str">
        <v>$ per GT</v>
      </c>
      <c r="F240" s="180">
        <v>20</v>
      </c>
      <c r="I240" s="49"/>
      <c r="J240" s="49">
        <f t="shared" ref="J240:L259" si="113">J119*J179/Million</f>
        <v>4.9771276578000005</v>
      </c>
      <c r="K240" s="49">
        <f t="shared" si="113"/>
        <v>6.0436246185</v>
      </c>
      <c r="L240" s="49">
        <f t="shared" si="113"/>
        <v>4.8503371049999995</v>
      </c>
      <c r="M240" s="49">
        <f t="shared" si="74"/>
        <v>4.6403797988999997</v>
      </c>
      <c r="N240" s="49">
        <f t="shared" ref="N240:R240" si="114">N119*N179/Million</f>
        <v>5.0879157645112425</v>
      </c>
      <c r="O240" s="49">
        <f t="shared" si="114"/>
        <v>5.9824655945387022</v>
      </c>
      <c r="P240" s="49">
        <f t="shared" si="114"/>
        <v>7.2358603330102174</v>
      </c>
      <c r="Q240" s="49">
        <f t="shared" si="114"/>
        <v>0</v>
      </c>
      <c r="R240" s="49">
        <f t="shared" ca="1" si="114"/>
        <v>0</v>
      </c>
      <c r="S240" s="49">
        <f t="shared" ref="S240:BG240" si="115">S119*S179/Million</f>
        <v>0</v>
      </c>
      <c r="T240" s="49">
        <f t="shared" si="115"/>
        <v>0</v>
      </c>
      <c r="U240" s="49">
        <f t="shared" si="115"/>
        <v>0</v>
      </c>
      <c r="V240" s="49">
        <f t="shared" si="115"/>
        <v>0</v>
      </c>
      <c r="W240" s="49">
        <f t="shared" si="115"/>
        <v>0</v>
      </c>
      <c r="X240" s="49">
        <f t="shared" si="115"/>
        <v>0</v>
      </c>
      <c r="Y240" s="49">
        <f t="shared" si="115"/>
        <v>0</v>
      </c>
      <c r="Z240" s="49">
        <f t="shared" si="115"/>
        <v>0</v>
      </c>
      <c r="AA240" s="49">
        <f t="shared" si="115"/>
        <v>0</v>
      </c>
      <c r="AB240" s="49">
        <f t="shared" si="115"/>
        <v>0</v>
      </c>
      <c r="AC240" s="49">
        <f t="shared" si="115"/>
        <v>0</v>
      </c>
      <c r="AD240" s="49">
        <f t="shared" si="115"/>
        <v>0</v>
      </c>
      <c r="AE240" s="49">
        <f t="shared" si="115"/>
        <v>0</v>
      </c>
      <c r="AF240" s="49">
        <f t="shared" si="115"/>
        <v>0</v>
      </c>
      <c r="AG240" s="49">
        <f t="shared" si="115"/>
        <v>0</v>
      </c>
      <c r="AH240" s="49">
        <f t="shared" si="115"/>
        <v>0</v>
      </c>
      <c r="AI240" s="49">
        <f t="shared" si="115"/>
        <v>0</v>
      </c>
      <c r="AJ240" s="49">
        <f t="shared" si="115"/>
        <v>0</v>
      </c>
      <c r="AK240" s="49">
        <f t="shared" si="115"/>
        <v>0</v>
      </c>
      <c r="AL240" s="49">
        <f t="shared" si="115"/>
        <v>0</v>
      </c>
      <c r="AM240" s="49">
        <f t="shared" si="115"/>
        <v>0</v>
      </c>
      <c r="AN240" s="49">
        <f t="shared" si="115"/>
        <v>0</v>
      </c>
      <c r="AO240" s="49">
        <f t="shared" si="115"/>
        <v>0</v>
      </c>
      <c r="AP240" s="49">
        <f t="shared" si="115"/>
        <v>0</v>
      </c>
      <c r="AQ240" s="49">
        <f t="shared" si="115"/>
        <v>0</v>
      </c>
      <c r="AR240" s="49">
        <f t="shared" si="115"/>
        <v>0</v>
      </c>
      <c r="AS240" s="49">
        <f t="shared" si="115"/>
        <v>0</v>
      </c>
      <c r="AT240" s="49">
        <f t="shared" si="115"/>
        <v>0</v>
      </c>
      <c r="AU240" s="49">
        <f t="shared" si="115"/>
        <v>0</v>
      </c>
      <c r="AV240" s="49">
        <f t="shared" si="115"/>
        <v>0</v>
      </c>
      <c r="AW240" s="49">
        <f t="shared" si="115"/>
        <v>0</v>
      </c>
      <c r="AX240" s="49">
        <f t="shared" si="115"/>
        <v>0</v>
      </c>
      <c r="AY240" s="49">
        <f t="shared" si="115"/>
        <v>0</v>
      </c>
      <c r="AZ240" s="49">
        <f t="shared" si="115"/>
        <v>0</v>
      </c>
      <c r="BA240" s="49">
        <f t="shared" si="115"/>
        <v>0</v>
      </c>
      <c r="BB240" s="49">
        <f t="shared" si="115"/>
        <v>0</v>
      </c>
      <c r="BC240" s="49">
        <f t="shared" si="115"/>
        <v>0</v>
      </c>
      <c r="BD240" s="49">
        <f t="shared" si="115"/>
        <v>0</v>
      </c>
      <c r="BE240" s="49">
        <f t="shared" si="115"/>
        <v>0</v>
      </c>
      <c r="BF240" s="49">
        <f t="shared" si="115"/>
        <v>0</v>
      </c>
      <c r="BG240" s="49">
        <f t="shared" si="115"/>
        <v>0</v>
      </c>
    </row>
    <row r="241" spans="3:59" outlineLevel="1">
      <c r="C241" s="63" t="str">
        <v>Shared channels &gt; 12.10m</v>
      </c>
      <c r="D241" s="216" t="str">
        <v>$ per GT</v>
      </c>
      <c r="F241" s="180">
        <v>21</v>
      </c>
      <c r="I241" s="49"/>
      <c r="J241" s="49">
        <f t="shared" si="113"/>
        <v>10.474854115499999</v>
      </c>
      <c r="K241" s="49">
        <f t="shared" si="113"/>
        <v>11.157134643200001</v>
      </c>
      <c r="L241" s="49">
        <f t="shared" si="113"/>
        <v>11.876692132400001</v>
      </c>
      <c r="M241" s="49">
        <f t="shared" si="74"/>
        <v>11.219441291500001</v>
      </c>
      <c r="N241" s="49">
        <f t="shared" ref="N241:R241" si="116">N120*N180/Million</f>
        <v>12.038488987214839</v>
      </c>
      <c r="O241" s="49">
        <f t="shared" si="116"/>
        <v>11.679261809568331</v>
      </c>
      <c r="P241" s="49">
        <f t="shared" si="116"/>
        <v>12.96876168156551</v>
      </c>
      <c r="Q241" s="49">
        <f t="shared" si="116"/>
        <v>0</v>
      </c>
      <c r="R241" s="49">
        <f t="shared" ca="1" si="116"/>
        <v>0</v>
      </c>
      <c r="S241" s="49">
        <f t="shared" ref="S241:BG241" si="117">S120*S180/Million</f>
        <v>0</v>
      </c>
      <c r="T241" s="49">
        <f t="shared" si="117"/>
        <v>0</v>
      </c>
      <c r="U241" s="49">
        <f t="shared" si="117"/>
        <v>0</v>
      </c>
      <c r="V241" s="49">
        <f t="shared" si="117"/>
        <v>0</v>
      </c>
      <c r="W241" s="49">
        <f t="shared" si="117"/>
        <v>0</v>
      </c>
      <c r="X241" s="49">
        <f t="shared" si="117"/>
        <v>0</v>
      </c>
      <c r="Y241" s="49">
        <f t="shared" si="117"/>
        <v>0</v>
      </c>
      <c r="Z241" s="49">
        <f t="shared" si="117"/>
        <v>0</v>
      </c>
      <c r="AA241" s="49">
        <f t="shared" si="117"/>
        <v>0</v>
      </c>
      <c r="AB241" s="49">
        <f t="shared" si="117"/>
        <v>0</v>
      </c>
      <c r="AC241" s="49">
        <f t="shared" si="117"/>
        <v>0</v>
      </c>
      <c r="AD241" s="49">
        <f t="shared" si="117"/>
        <v>0</v>
      </c>
      <c r="AE241" s="49">
        <f t="shared" si="117"/>
        <v>0</v>
      </c>
      <c r="AF241" s="49">
        <f t="shared" si="117"/>
        <v>0</v>
      </c>
      <c r="AG241" s="49">
        <f t="shared" si="117"/>
        <v>0</v>
      </c>
      <c r="AH241" s="49">
        <f t="shared" si="117"/>
        <v>0</v>
      </c>
      <c r="AI241" s="49">
        <f t="shared" si="117"/>
        <v>0</v>
      </c>
      <c r="AJ241" s="49">
        <f t="shared" si="117"/>
        <v>0</v>
      </c>
      <c r="AK241" s="49">
        <f t="shared" si="117"/>
        <v>0</v>
      </c>
      <c r="AL241" s="49">
        <f t="shared" si="117"/>
        <v>0</v>
      </c>
      <c r="AM241" s="49">
        <f t="shared" si="117"/>
        <v>0</v>
      </c>
      <c r="AN241" s="49">
        <f t="shared" si="117"/>
        <v>0</v>
      </c>
      <c r="AO241" s="49">
        <f t="shared" si="117"/>
        <v>0</v>
      </c>
      <c r="AP241" s="49">
        <f t="shared" si="117"/>
        <v>0</v>
      </c>
      <c r="AQ241" s="49">
        <f t="shared" si="117"/>
        <v>0</v>
      </c>
      <c r="AR241" s="49">
        <f t="shared" si="117"/>
        <v>0</v>
      </c>
      <c r="AS241" s="49">
        <f t="shared" si="117"/>
        <v>0</v>
      </c>
      <c r="AT241" s="49">
        <f t="shared" si="117"/>
        <v>0</v>
      </c>
      <c r="AU241" s="49">
        <f t="shared" si="117"/>
        <v>0</v>
      </c>
      <c r="AV241" s="49">
        <f t="shared" si="117"/>
        <v>0</v>
      </c>
      <c r="AW241" s="49">
        <f t="shared" si="117"/>
        <v>0</v>
      </c>
      <c r="AX241" s="49">
        <f t="shared" si="117"/>
        <v>0</v>
      </c>
      <c r="AY241" s="49">
        <f t="shared" si="117"/>
        <v>0</v>
      </c>
      <c r="AZ241" s="49">
        <f t="shared" si="117"/>
        <v>0</v>
      </c>
      <c r="BA241" s="49">
        <f t="shared" si="117"/>
        <v>0</v>
      </c>
      <c r="BB241" s="49">
        <f t="shared" si="117"/>
        <v>0</v>
      </c>
      <c r="BC241" s="49">
        <f t="shared" si="117"/>
        <v>0</v>
      </c>
      <c r="BD241" s="49">
        <f t="shared" si="117"/>
        <v>0</v>
      </c>
      <c r="BE241" s="49">
        <f t="shared" si="117"/>
        <v>0</v>
      </c>
      <c r="BF241" s="49">
        <f t="shared" si="117"/>
        <v>0</v>
      </c>
      <c r="BG241" s="49">
        <f t="shared" si="117"/>
        <v>0</v>
      </c>
    </row>
    <row r="242" spans="3:59" outlineLevel="1">
      <c r="C242" s="63" t="str">
        <v>Dedicated channels &gt; 12.10m</v>
      </c>
      <c r="D242" s="216" t="str">
        <v>$ per GT</v>
      </c>
      <c r="F242" s="180">
        <v>22</v>
      </c>
      <c r="I242" s="49"/>
      <c r="J242" s="49">
        <f t="shared" si="113"/>
        <v>18.750904145999996</v>
      </c>
      <c r="K242" s="49">
        <f t="shared" si="113"/>
        <v>19.883615553199999</v>
      </c>
      <c r="L242" s="49">
        <f t="shared" si="113"/>
        <v>22.087258164000001</v>
      </c>
      <c r="M242" s="49">
        <f t="shared" si="74"/>
        <v>20.940777216600001</v>
      </c>
      <c r="N242" s="49">
        <f t="shared" ref="N242:R242" si="118">N121*N181/Million</f>
        <v>22.280545363560805</v>
      </c>
      <c r="O242" s="49">
        <f t="shared" si="118"/>
        <v>20.512820513035049</v>
      </c>
      <c r="P242" s="49">
        <f t="shared" si="118"/>
        <v>22.729891542562793</v>
      </c>
      <c r="Q242" s="49">
        <f t="shared" si="118"/>
        <v>0</v>
      </c>
      <c r="R242" s="49">
        <f t="shared" ca="1" si="118"/>
        <v>0</v>
      </c>
      <c r="S242" s="49">
        <f t="shared" ref="S242:BG242" si="119">S121*S181/Million</f>
        <v>0</v>
      </c>
      <c r="T242" s="49">
        <f t="shared" si="119"/>
        <v>0</v>
      </c>
      <c r="U242" s="49">
        <f t="shared" si="119"/>
        <v>0</v>
      </c>
      <c r="V242" s="49">
        <f t="shared" si="119"/>
        <v>0</v>
      </c>
      <c r="W242" s="49">
        <f t="shared" si="119"/>
        <v>0</v>
      </c>
      <c r="X242" s="49">
        <f t="shared" si="119"/>
        <v>0</v>
      </c>
      <c r="Y242" s="49">
        <f t="shared" si="119"/>
        <v>0</v>
      </c>
      <c r="Z242" s="49">
        <f t="shared" si="119"/>
        <v>0</v>
      </c>
      <c r="AA242" s="49">
        <f t="shared" si="119"/>
        <v>0</v>
      </c>
      <c r="AB242" s="49">
        <f t="shared" si="119"/>
        <v>0</v>
      </c>
      <c r="AC242" s="49">
        <f t="shared" si="119"/>
        <v>0</v>
      </c>
      <c r="AD242" s="49">
        <f t="shared" si="119"/>
        <v>0</v>
      </c>
      <c r="AE242" s="49">
        <f t="shared" si="119"/>
        <v>0</v>
      </c>
      <c r="AF242" s="49">
        <f t="shared" si="119"/>
        <v>0</v>
      </c>
      <c r="AG242" s="49">
        <f t="shared" si="119"/>
        <v>0</v>
      </c>
      <c r="AH242" s="49">
        <f t="shared" si="119"/>
        <v>0</v>
      </c>
      <c r="AI242" s="49">
        <f t="shared" si="119"/>
        <v>0</v>
      </c>
      <c r="AJ242" s="49">
        <f t="shared" si="119"/>
        <v>0</v>
      </c>
      <c r="AK242" s="49">
        <f t="shared" si="119"/>
        <v>0</v>
      </c>
      <c r="AL242" s="49">
        <f t="shared" si="119"/>
        <v>0</v>
      </c>
      <c r="AM242" s="49">
        <f t="shared" si="119"/>
        <v>0</v>
      </c>
      <c r="AN242" s="49">
        <f t="shared" si="119"/>
        <v>0</v>
      </c>
      <c r="AO242" s="49">
        <f t="shared" si="119"/>
        <v>0</v>
      </c>
      <c r="AP242" s="49">
        <f t="shared" si="119"/>
        <v>0</v>
      </c>
      <c r="AQ242" s="49">
        <f t="shared" si="119"/>
        <v>0</v>
      </c>
      <c r="AR242" s="49">
        <f t="shared" si="119"/>
        <v>0</v>
      </c>
      <c r="AS242" s="49">
        <f t="shared" si="119"/>
        <v>0</v>
      </c>
      <c r="AT242" s="49">
        <f t="shared" si="119"/>
        <v>0</v>
      </c>
      <c r="AU242" s="49">
        <f t="shared" si="119"/>
        <v>0</v>
      </c>
      <c r="AV242" s="49">
        <f t="shared" si="119"/>
        <v>0</v>
      </c>
      <c r="AW242" s="49">
        <f t="shared" si="119"/>
        <v>0</v>
      </c>
      <c r="AX242" s="49">
        <f t="shared" si="119"/>
        <v>0</v>
      </c>
      <c r="AY242" s="49">
        <f t="shared" si="119"/>
        <v>0</v>
      </c>
      <c r="AZ242" s="49">
        <f t="shared" si="119"/>
        <v>0</v>
      </c>
      <c r="BA242" s="49">
        <f t="shared" si="119"/>
        <v>0</v>
      </c>
      <c r="BB242" s="49">
        <f t="shared" si="119"/>
        <v>0</v>
      </c>
      <c r="BC242" s="49">
        <f t="shared" si="119"/>
        <v>0</v>
      </c>
      <c r="BD242" s="49">
        <f t="shared" si="119"/>
        <v>0</v>
      </c>
      <c r="BE242" s="49">
        <f t="shared" si="119"/>
        <v>0</v>
      </c>
      <c r="BF242" s="49">
        <f t="shared" si="119"/>
        <v>0</v>
      </c>
      <c r="BG242" s="49">
        <f t="shared" si="119"/>
        <v>0</v>
      </c>
    </row>
    <row r="243" spans="3:59" outlineLevel="1">
      <c r="C243" s="63" t="str">
        <v>Pure car carrier - Shared channels &lt;= 12.10m</v>
      </c>
      <c r="D243" s="217" t="str">
        <v>$ per GT</v>
      </c>
      <c r="F243" s="180">
        <v>23</v>
      </c>
      <c r="I243" s="49"/>
      <c r="J243" s="49">
        <f t="shared" si="113"/>
        <v>2.8262093201999998</v>
      </c>
      <c r="K243" s="49">
        <f t="shared" si="113"/>
        <v>3.0280817790000003</v>
      </c>
      <c r="L243" s="49">
        <f t="shared" si="113"/>
        <v>3.0194704703999999</v>
      </c>
      <c r="M243" s="49">
        <f t="shared" si="74"/>
        <v>2.4485389214999995</v>
      </c>
      <c r="N243" s="49">
        <f t="shared" ref="N243:R243" si="120">N122*N182/Million</f>
        <v>2.7107228751203154</v>
      </c>
      <c r="O243" s="49">
        <f t="shared" si="120"/>
        <v>2.7232404325972372</v>
      </c>
      <c r="P243" s="49">
        <f t="shared" si="120"/>
        <v>2.6806362209584069</v>
      </c>
      <c r="Q243" s="49">
        <f t="shared" si="120"/>
        <v>0</v>
      </c>
      <c r="R243" s="49">
        <f t="shared" ca="1" si="120"/>
        <v>0</v>
      </c>
      <c r="S243" s="49">
        <f t="shared" ref="S243:BG243" si="121">S122*S182/Million</f>
        <v>0</v>
      </c>
      <c r="T243" s="49">
        <f t="shared" si="121"/>
        <v>0</v>
      </c>
      <c r="U243" s="49">
        <f t="shared" si="121"/>
        <v>0</v>
      </c>
      <c r="V243" s="49">
        <f t="shared" si="121"/>
        <v>0</v>
      </c>
      <c r="W243" s="49">
        <f t="shared" si="121"/>
        <v>0</v>
      </c>
      <c r="X243" s="49">
        <f t="shared" si="121"/>
        <v>0</v>
      </c>
      <c r="Y243" s="49">
        <f t="shared" si="121"/>
        <v>0</v>
      </c>
      <c r="Z243" s="49">
        <f t="shared" si="121"/>
        <v>0</v>
      </c>
      <c r="AA243" s="49">
        <f t="shared" si="121"/>
        <v>0</v>
      </c>
      <c r="AB243" s="49">
        <f t="shared" si="121"/>
        <v>0</v>
      </c>
      <c r="AC243" s="49">
        <f t="shared" si="121"/>
        <v>0</v>
      </c>
      <c r="AD243" s="49">
        <f t="shared" si="121"/>
        <v>0</v>
      </c>
      <c r="AE243" s="49">
        <f t="shared" si="121"/>
        <v>0</v>
      </c>
      <c r="AF243" s="49">
        <f t="shared" si="121"/>
        <v>0</v>
      </c>
      <c r="AG243" s="49">
        <f t="shared" si="121"/>
        <v>0</v>
      </c>
      <c r="AH243" s="49">
        <f t="shared" si="121"/>
        <v>0</v>
      </c>
      <c r="AI243" s="49">
        <f t="shared" si="121"/>
        <v>0</v>
      </c>
      <c r="AJ243" s="49">
        <f t="shared" si="121"/>
        <v>0</v>
      </c>
      <c r="AK243" s="49">
        <f t="shared" si="121"/>
        <v>0</v>
      </c>
      <c r="AL243" s="49">
        <f t="shared" si="121"/>
        <v>0</v>
      </c>
      <c r="AM243" s="49">
        <f t="shared" si="121"/>
        <v>0</v>
      </c>
      <c r="AN243" s="49">
        <f t="shared" si="121"/>
        <v>0</v>
      </c>
      <c r="AO243" s="49">
        <f t="shared" si="121"/>
        <v>0</v>
      </c>
      <c r="AP243" s="49">
        <f t="shared" si="121"/>
        <v>0</v>
      </c>
      <c r="AQ243" s="49">
        <f t="shared" si="121"/>
        <v>0</v>
      </c>
      <c r="AR243" s="49">
        <f t="shared" si="121"/>
        <v>0</v>
      </c>
      <c r="AS243" s="49">
        <f t="shared" si="121"/>
        <v>0</v>
      </c>
      <c r="AT243" s="49">
        <f t="shared" si="121"/>
        <v>0</v>
      </c>
      <c r="AU243" s="49">
        <f t="shared" si="121"/>
        <v>0</v>
      </c>
      <c r="AV243" s="49">
        <f t="shared" si="121"/>
        <v>0</v>
      </c>
      <c r="AW243" s="49">
        <f t="shared" si="121"/>
        <v>0</v>
      </c>
      <c r="AX243" s="49">
        <f t="shared" si="121"/>
        <v>0</v>
      </c>
      <c r="AY243" s="49">
        <f t="shared" si="121"/>
        <v>0</v>
      </c>
      <c r="AZ243" s="49">
        <f t="shared" si="121"/>
        <v>0</v>
      </c>
      <c r="BA243" s="49">
        <f t="shared" si="121"/>
        <v>0</v>
      </c>
      <c r="BB243" s="49">
        <f t="shared" si="121"/>
        <v>0</v>
      </c>
      <c r="BC243" s="49">
        <f t="shared" si="121"/>
        <v>0</v>
      </c>
      <c r="BD243" s="49">
        <f t="shared" si="121"/>
        <v>0</v>
      </c>
      <c r="BE243" s="49">
        <f t="shared" si="121"/>
        <v>0</v>
      </c>
      <c r="BF243" s="49">
        <f t="shared" si="121"/>
        <v>0</v>
      </c>
      <c r="BG243" s="49">
        <f t="shared" si="121"/>
        <v>0</v>
      </c>
    </row>
    <row r="244" spans="3:59" outlineLevel="1">
      <c r="C244" s="63" t="str">
        <v>Pure car carrier - Dedicated channels &lt;= 12.10m</v>
      </c>
      <c r="D244" s="217" t="str">
        <v>$ per GT</v>
      </c>
      <c r="F244" s="180">
        <v>24</v>
      </c>
      <c r="I244" s="49"/>
      <c r="J244" s="49">
        <f t="shared" si="113"/>
        <v>5.5236714120000006</v>
      </c>
      <c r="K244" s="49">
        <f t="shared" si="113"/>
        <v>5.9167410876000002</v>
      </c>
      <c r="L244" s="49">
        <f t="shared" si="113"/>
        <v>5.8590491279999997</v>
      </c>
      <c r="M244" s="49">
        <f t="shared" si="74"/>
        <v>4.7066870067999993</v>
      </c>
      <c r="N244" s="49">
        <f t="shared" ref="N244:R244" si="122">N123*N183/Million</f>
        <v>5.2925493397362899</v>
      </c>
      <c r="O244" s="49">
        <f t="shared" si="122"/>
        <v>5.3216121198022899</v>
      </c>
      <c r="P244" s="49">
        <f t="shared" si="122"/>
        <v>5.2412439553067429</v>
      </c>
      <c r="Q244" s="49">
        <f t="shared" si="122"/>
        <v>0</v>
      </c>
      <c r="R244" s="49">
        <f t="shared" ca="1" si="122"/>
        <v>0</v>
      </c>
      <c r="S244" s="49">
        <f t="shared" ref="S244:BG244" si="123">S123*S183/Million</f>
        <v>0</v>
      </c>
      <c r="T244" s="49">
        <f t="shared" si="123"/>
        <v>0</v>
      </c>
      <c r="U244" s="49">
        <f t="shared" si="123"/>
        <v>0</v>
      </c>
      <c r="V244" s="49">
        <f t="shared" si="123"/>
        <v>0</v>
      </c>
      <c r="W244" s="49">
        <f t="shared" si="123"/>
        <v>0</v>
      </c>
      <c r="X244" s="49">
        <f t="shared" si="123"/>
        <v>0</v>
      </c>
      <c r="Y244" s="49">
        <f t="shared" si="123"/>
        <v>0</v>
      </c>
      <c r="Z244" s="49">
        <f t="shared" si="123"/>
        <v>0</v>
      </c>
      <c r="AA244" s="49">
        <f t="shared" si="123"/>
        <v>0</v>
      </c>
      <c r="AB244" s="49">
        <f t="shared" si="123"/>
        <v>0</v>
      </c>
      <c r="AC244" s="49">
        <f t="shared" si="123"/>
        <v>0</v>
      </c>
      <c r="AD244" s="49">
        <f t="shared" si="123"/>
        <v>0</v>
      </c>
      <c r="AE244" s="49">
        <f t="shared" si="123"/>
        <v>0</v>
      </c>
      <c r="AF244" s="49">
        <f t="shared" si="123"/>
        <v>0</v>
      </c>
      <c r="AG244" s="49">
        <f t="shared" si="123"/>
        <v>0</v>
      </c>
      <c r="AH244" s="49">
        <f t="shared" si="123"/>
        <v>0</v>
      </c>
      <c r="AI244" s="49">
        <f t="shared" si="123"/>
        <v>0</v>
      </c>
      <c r="AJ244" s="49">
        <f t="shared" si="123"/>
        <v>0</v>
      </c>
      <c r="AK244" s="49">
        <f t="shared" si="123"/>
        <v>0</v>
      </c>
      <c r="AL244" s="49">
        <f t="shared" si="123"/>
        <v>0</v>
      </c>
      <c r="AM244" s="49">
        <f t="shared" si="123"/>
        <v>0</v>
      </c>
      <c r="AN244" s="49">
        <f t="shared" si="123"/>
        <v>0</v>
      </c>
      <c r="AO244" s="49">
        <f t="shared" si="123"/>
        <v>0</v>
      </c>
      <c r="AP244" s="49">
        <f t="shared" si="123"/>
        <v>0</v>
      </c>
      <c r="AQ244" s="49">
        <f t="shared" si="123"/>
        <v>0</v>
      </c>
      <c r="AR244" s="49">
        <f t="shared" si="123"/>
        <v>0</v>
      </c>
      <c r="AS244" s="49">
        <f t="shared" si="123"/>
        <v>0</v>
      </c>
      <c r="AT244" s="49">
        <f t="shared" si="123"/>
        <v>0</v>
      </c>
      <c r="AU244" s="49">
        <f t="shared" si="123"/>
        <v>0</v>
      </c>
      <c r="AV244" s="49">
        <f t="shared" si="123"/>
        <v>0</v>
      </c>
      <c r="AW244" s="49">
        <f t="shared" si="123"/>
        <v>0</v>
      </c>
      <c r="AX244" s="49">
        <f t="shared" si="123"/>
        <v>0</v>
      </c>
      <c r="AY244" s="49">
        <f t="shared" si="123"/>
        <v>0</v>
      </c>
      <c r="AZ244" s="49">
        <f t="shared" si="123"/>
        <v>0</v>
      </c>
      <c r="BA244" s="49">
        <f t="shared" si="123"/>
        <v>0</v>
      </c>
      <c r="BB244" s="49">
        <f t="shared" si="123"/>
        <v>0</v>
      </c>
      <c r="BC244" s="49">
        <f t="shared" si="123"/>
        <v>0</v>
      </c>
      <c r="BD244" s="49">
        <f t="shared" si="123"/>
        <v>0</v>
      </c>
      <c r="BE244" s="49">
        <f t="shared" si="123"/>
        <v>0</v>
      </c>
      <c r="BF244" s="49">
        <f t="shared" si="123"/>
        <v>0</v>
      </c>
      <c r="BG244" s="49">
        <f t="shared" si="123"/>
        <v>0</v>
      </c>
    </row>
    <row r="245" spans="3:59" outlineLevel="1">
      <c r="C245" s="63" t="str">
        <v>Pure car carrier - Shared channels &gt; 12.10m</v>
      </c>
      <c r="D245" s="217" t="str">
        <v>$ per GT</v>
      </c>
      <c r="F245" s="180">
        <v>25</v>
      </c>
      <c r="I245" s="49"/>
      <c r="J245" s="49">
        <f t="shared" si="113"/>
        <v>0.14876000240000001</v>
      </c>
      <c r="K245" s="49">
        <f t="shared" si="113"/>
        <v>0</v>
      </c>
      <c r="L245" s="49">
        <f t="shared" si="113"/>
        <v>2.6401703000000002E-2</v>
      </c>
      <c r="M245" s="49">
        <f t="shared" si="74"/>
        <v>4.5836609000000006E-3</v>
      </c>
      <c r="N245" s="49">
        <f t="shared" ref="N245:R245" si="124">N124*N184/Million</f>
        <v>1.1557923764896189E-2</v>
      </c>
      <c r="O245" s="49">
        <f t="shared" si="124"/>
        <v>0</v>
      </c>
      <c r="P245" s="49">
        <f t="shared" si="124"/>
        <v>0</v>
      </c>
      <c r="Q245" s="49">
        <f t="shared" si="124"/>
        <v>0</v>
      </c>
      <c r="R245" s="49">
        <f t="shared" ca="1" si="124"/>
        <v>0</v>
      </c>
      <c r="S245" s="49">
        <f t="shared" ref="S245:BG245" si="125">S124*S184/Million</f>
        <v>0</v>
      </c>
      <c r="T245" s="49">
        <f t="shared" si="125"/>
        <v>0</v>
      </c>
      <c r="U245" s="49">
        <f t="shared" si="125"/>
        <v>0</v>
      </c>
      <c r="V245" s="49">
        <f t="shared" si="125"/>
        <v>0</v>
      </c>
      <c r="W245" s="49">
        <f t="shared" si="125"/>
        <v>0</v>
      </c>
      <c r="X245" s="49">
        <f t="shared" si="125"/>
        <v>0</v>
      </c>
      <c r="Y245" s="49">
        <f t="shared" si="125"/>
        <v>0</v>
      </c>
      <c r="Z245" s="49">
        <f t="shared" si="125"/>
        <v>0</v>
      </c>
      <c r="AA245" s="49">
        <f t="shared" si="125"/>
        <v>0</v>
      </c>
      <c r="AB245" s="49">
        <f t="shared" si="125"/>
        <v>0</v>
      </c>
      <c r="AC245" s="49">
        <f t="shared" si="125"/>
        <v>0</v>
      </c>
      <c r="AD245" s="49">
        <f t="shared" si="125"/>
        <v>0</v>
      </c>
      <c r="AE245" s="49">
        <f t="shared" si="125"/>
        <v>0</v>
      </c>
      <c r="AF245" s="49">
        <f t="shared" si="125"/>
        <v>0</v>
      </c>
      <c r="AG245" s="49">
        <f t="shared" si="125"/>
        <v>0</v>
      </c>
      <c r="AH245" s="49">
        <f t="shared" si="125"/>
        <v>0</v>
      </c>
      <c r="AI245" s="49">
        <f t="shared" si="125"/>
        <v>0</v>
      </c>
      <c r="AJ245" s="49">
        <f t="shared" si="125"/>
        <v>0</v>
      </c>
      <c r="AK245" s="49">
        <f t="shared" si="125"/>
        <v>0</v>
      </c>
      <c r="AL245" s="49">
        <f t="shared" si="125"/>
        <v>0</v>
      </c>
      <c r="AM245" s="49">
        <f t="shared" si="125"/>
        <v>0</v>
      </c>
      <c r="AN245" s="49">
        <f t="shared" si="125"/>
        <v>0</v>
      </c>
      <c r="AO245" s="49">
        <f t="shared" si="125"/>
        <v>0</v>
      </c>
      <c r="AP245" s="49">
        <f t="shared" si="125"/>
        <v>0</v>
      </c>
      <c r="AQ245" s="49">
        <f t="shared" si="125"/>
        <v>0</v>
      </c>
      <c r="AR245" s="49">
        <f t="shared" si="125"/>
        <v>0</v>
      </c>
      <c r="AS245" s="49">
        <f t="shared" si="125"/>
        <v>0</v>
      </c>
      <c r="AT245" s="49">
        <f t="shared" si="125"/>
        <v>0</v>
      </c>
      <c r="AU245" s="49">
        <f t="shared" si="125"/>
        <v>0</v>
      </c>
      <c r="AV245" s="49">
        <f t="shared" si="125"/>
        <v>0</v>
      </c>
      <c r="AW245" s="49">
        <f t="shared" si="125"/>
        <v>0</v>
      </c>
      <c r="AX245" s="49">
        <f t="shared" si="125"/>
        <v>0</v>
      </c>
      <c r="AY245" s="49">
        <f t="shared" si="125"/>
        <v>0</v>
      </c>
      <c r="AZ245" s="49">
        <f t="shared" si="125"/>
        <v>0</v>
      </c>
      <c r="BA245" s="49">
        <f t="shared" si="125"/>
        <v>0</v>
      </c>
      <c r="BB245" s="49">
        <f t="shared" si="125"/>
        <v>0</v>
      </c>
      <c r="BC245" s="49">
        <f t="shared" si="125"/>
        <v>0</v>
      </c>
      <c r="BD245" s="49">
        <f t="shared" si="125"/>
        <v>0</v>
      </c>
      <c r="BE245" s="49">
        <f t="shared" si="125"/>
        <v>0</v>
      </c>
      <c r="BF245" s="49">
        <f t="shared" si="125"/>
        <v>0</v>
      </c>
      <c r="BG245" s="49">
        <f t="shared" si="125"/>
        <v>0</v>
      </c>
    </row>
    <row r="246" spans="3:59" outlineLevel="1">
      <c r="C246" s="63" t="str">
        <v>Pure car carrier - Dedicated channels &gt; 12.10m</v>
      </c>
      <c r="D246" s="217" t="str">
        <v>$ per GT</v>
      </c>
      <c r="F246" s="180">
        <v>26</v>
      </c>
      <c r="I246" s="49"/>
      <c r="J246" s="49">
        <f t="shared" si="113"/>
        <v>0.31833205200000003</v>
      </c>
      <c r="K246" s="49">
        <f t="shared" si="113"/>
        <v>0</v>
      </c>
      <c r="L246" s="49">
        <f t="shared" si="113"/>
        <v>0</v>
      </c>
      <c r="M246" s="49">
        <f t="shared" si="74"/>
        <v>0</v>
      </c>
      <c r="N246" s="49">
        <f t="shared" ref="N246:R246" si="126">N125*N185/Million</f>
        <v>0</v>
      </c>
      <c r="O246" s="49">
        <f t="shared" si="126"/>
        <v>0</v>
      </c>
      <c r="P246" s="49">
        <f t="shared" si="126"/>
        <v>0</v>
      </c>
      <c r="Q246" s="49">
        <f t="shared" si="126"/>
        <v>0</v>
      </c>
      <c r="R246" s="49">
        <f t="shared" ca="1" si="126"/>
        <v>0</v>
      </c>
      <c r="S246" s="49">
        <f t="shared" ref="S246:BG246" si="127">S125*S185/Million</f>
        <v>0</v>
      </c>
      <c r="T246" s="49">
        <f t="shared" si="127"/>
        <v>0</v>
      </c>
      <c r="U246" s="49">
        <f t="shared" si="127"/>
        <v>0</v>
      </c>
      <c r="V246" s="49">
        <f t="shared" si="127"/>
        <v>0</v>
      </c>
      <c r="W246" s="49">
        <f t="shared" si="127"/>
        <v>0</v>
      </c>
      <c r="X246" s="49">
        <f t="shared" si="127"/>
        <v>0</v>
      </c>
      <c r="Y246" s="49">
        <f t="shared" si="127"/>
        <v>0</v>
      </c>
      <c r="Z246" s="49">
        <f t="shared" si="127"/>
        <v>0</v>
      </c>
      <c r="AA246" s="49">
        <f t="shared" si="127"/>
        <v>0</v>
      </c>
      <c r="AB246" s="49">
        <f t="shared" si="127"/>
        <v>0</v>
      </c>
      <c r="AC246" s="49">
        <f t="shared" si="127"/>
        <v>0</v>
      </c>
      <c r="AD246" s="49">
        <f t="shared" si="127"/>
        <v>0</v>
      </c>
      <c r="AE246" s="49">
        <f t="shared" si="127"/>
        <v>0</v>
      </c>
      <c r="AF246" s="49">
        <f t="shared" si="127"/>
        <v>0</v>
      </c>
      <c r="AG246" s="49">
        <f t="shared" si="127"/>
        <v>0</v>
      </c>
      <c r="AH246" s="49">
        <f t="shared" si="127"/>
        <v>0</v>
      </c>
      <c r="AI246" s="49">
        <f t="shared" si="127"/>
        <v>0</v>
      </c>
      <c r="AJ246" s="49">
        <f t="shared" si="127"/>
        <v>0</v>
      </c>
      <c r="AK246" s="49">
        <f t="shared" si="127"/>
        <v>0</v>
      </c>
      <c r="AL246" s="49">
        <f t="shared" si="127"/>
        <v>0</v>
      </c>
      <c r="AM246" s="49">
        <f t="shared" si="127"/>
        <v>0</v>
      </c>
      <c r="AN246" s="49">
        <f t="shared" si="127"/>
        <v>0</v>
      </c>
      <c r="AO246" s="49">
        <f t="shared" si="127"/>
        <v>0</v>
      </c>
      <c r="AP246" s="49">
        <f t="shared" si="127"/>
        <v>0</v>
      </c>
      <c r="AQ246" s="49">
        <f t="shared" si="127"/>
        <v>0</v>
      </c>
      <c r="AR246" s="49">
        <f t="shared" si="127"/>
        <v>0</v>
      </c>
      <c r="AS246" s="49">
        <f t="shared" si="127"/>
        <v>0</v>
      </c>
      <c r="AT246" s="49">
        <f t="shared" si="127"/>
        <v>0</v>
      </c>
      <c r="AU246" s="49">
        <f t="shared" si="127"/>
        <v>0</v>
      </c>
      <c r="AV246" s="49">
        <f t="shared" si="127"/>
        <v>0</v>
      </c>
      <c r="AW246" s="49">
        <f t="shared" si="127"/>
        <v>0</v>
      </c>
      <c r="AX246" s="49">
        <f t="shared" si="127"/>
        <v>0</v>
      </c>
      <c r="AY246" s="49">
        <f t="shared" si="127"/>
        <v>0</v>
      </c>
      <c r="AZ246" s="49">
        <f t="shared" si="127"/>
        <v>0</v>
      </c>
      <c r="BA246" s="49">
        <f t="shared" si="127"/>
        <v>0</v>
      </c>
      <c r="BB246" s="49">
        <f t="shared" si="127"/>
        <v>0</v>
      </c>
      <c r="BC246" s="49">
        <f t="shared" si="127"/>
        <v>0</v>
      </c>
      <c r="BD246" s="49">
        <f t="shared" si="127"/>
        <v>0</v>
      </c>
      <c r="BE246" s="49">
        <f t="shared" si="127"/>
        <v>0</v>
      </c>
      <c r="BF246" s="49">
        <f t="shared" si="127"/>
        <v>0</v>
      </c>
      <c r="BG246" s="49">
        <f t="shared" si="127"/>
        <v>0</v>
      </c>
    </row>
    <row r="247" spans="3:59" outlineLevel="1">
      <c r="C247" s="63" t="str">
        <v>Passenger cruise vessel - Shared channels &lt;= 12.10m</v>
      </c>
      <c r="D247" s="217" t="str">
        <v>$ per GT</v>
      </c>
      <c r="F247" s="180">
        <v>27</v>
      </c>
      <c r="I247" s="49"/>
      <c r="J247" s="49">
        <f t="shared" si="113"/>
        <v>1.1297085835</v>
      </c>
      <c r="K247" s="49">
        <f t="shared" si="113"/>
        <v>1.4721289284000001</v>
      </c>
      <c r="L247" s="49">
        <f t="shared" si="113"/>
        <v>1.4405171982</v>
      </c>
      <c r="M247" s="49">
        <f t="shared" si="74"/>
        <v>1.4035114505999999</v>
      </c>
      <c r="N247" s="49">
        <f t="shared" ref="N247:R247" si="128">N126*N186/Million</f>
        <v>0</v>
      </c>
      <c r="O247" s="49">
        <f t="shared" si="128"/>
        <v>3.732460201382834E-3</v>
      </c>
      <c r="P247" s="49">
        <f t="shared" si="128"/>
        <v>1.5352975656600563</v>
      </c>
      <c r="Q247" s="49">
        <f t="shared" si="128"/>
        <v>0</v>
      </c>
      <c r="R247" s="49">
        <f t="shared" ca="1" si="128"/>
        <v>0</v>
      </c>
      <c r="S247" s="49">
        <f t="shared" ref="S247:BG247" si="129">S126*S186/Million</f>
        <v>0</v>
      </c>
      <c r="T247" s="49">
        <f t="shared" si="129"/>
        <v>0</v>
      </c>
      <c r="U247" s="49">
        <f t="shared" si="129"/>
        <v>0</v>
      </c>
      <c r="V247" s="49">
        <f t="shared" si="129"/>
        <v>0</v>
      </c>
      <c r="W247" s="49">
        <f t="shared" si="129"/>
        <v>0</v>
      </c>
      <c r="X247" s="49">
        <f t="shared" si="129"/>
        <v>0</v>
      </c>
      <c r="Y247" s="49">
        <f t="shared" si="129"/>
        <v>0</v>
      </c>
      <c r="Z247" s="49">
        <f t="shared" si="129"/>
        <v>0</v>
      </c>
      <c r="AA247" s="49">
        <f t="shared" si="129"/>
        <v>0</v>
      </c>
      <c r="AB247" s="49">
        <f t="shared" si="129"/>
        <v>0</v>
      </c>
      <c r="AC247" s="49">
        <f t="shared" si="129"/>
        <v>0</v>
      </c>
      <c r="AD247" s="49">
        <f t="shared" si="129"/>
        <v>0</v>
      </c>
      <c r="AE247" s="49">
        <f t="shared" si="129"/>
        <v>0</v>
      </c>
      <c r="AF247" s="49">
        <f t="shared" si="129"/>
        <v>0</v>
      </c>
      <c r="AG247" s="49">
        <f t="shared" si="129"/>
        <v>0</v>
      </c>
      <c r="AH247" s="49">
        <f t="shared" si="129"/>
        <v>0</v>
      </c>
      <c r="AI247" s="49">
        <f t="shared" si="129"/>
        <v>0</v>
      </c>
      <c r="AJ247" s="49">
        <f t="shared" si="129"/>
        <v>0</v>
      </c>
      <c r="AK247" s="49">
        <f t="shared" si="129"/>
        <v>0</v>
      </c>
      <c r="AL247" s="49">
        <f t="shared" si="129"/>
        <v>0</v>
      </c>
      <c r="AM247" s="49">
        <f t="shared" si="129"/>
        <v>0</v>
      </c>
      <c r="AN247" s="49">
        <f t="shared" si="129"/>
        <v>0</v>
      </c>
      <c r="AO247" s="49">
        <f t="shared" si="129"/>
        <v>0</v>
      </c>
      <c r="AP247" s="49">
        <f t="shared" si="129"/>
        <v>0</v>
      </c>
      <c r="AQ247" s="49">
        <f t="shared" si="129"/>
        <v>0</v>
      </c>
      <c r="AR247" s="49">
        <f t="shared" si="129"/>
        <v>0</v>
      </c>
      <c r="AS247" s="49">
        <f t="shared" si="129"/>
        <v>0</v>
      </c>
      <c r="AT247" s="49">
        <f t="shared" si="129"/>
        <v>0</v>
      </c>
      <c r="AU247" s="49">
        <f t="shared" si="129"/>
        <v>0</v>
      </c>
      <c r="AV247" s="49">
        <f t="shared" si="129"/>
        <v>0</v>
      </c>
      <c r="AW247" s="49">
        <f t="shared" si="129"/>
        <v>0</v>
      </c>
      <c r="AX247" s="49">
        <f t="shared" si="129"/>
        <v>0</v>
      </c>
      <c r="AY247" s="49">
        <f t="shared" si="129"/>
        <v>0</v>
      </c>
      <c r="AZ247" s="49">
        <f t="shared" si="129"/>
        <v>0</v>
      </c>
      <c r="BA247" s="49">
        <f t="shared" si="129"/>
        <v>0</v>
      </c>
      <c r="BB247" s="49">
        <f t="shared" si="129"/>
        <v>0</v>
      </c>
      <c r="BC247" s="49">
        <f t="shared" si="129"/>
        <v>0</v>
      </c>
      <c r="BD247" s="49">
        <f t="shared" si="129"/>
        <v>0</v>
      </c>
      <c r="BE247" s="49">
        <f t="shared" si="129"/>
        <v>0</v>
      </c>
      <c r="BF247" s="49">
        <f t="shared" si="129"/>
        <v>0</v>
      </c>
      <c r="BG247" s="49">
        <f t="shared" si="129"/>
        <v>0</v>
      </c>
    </row>
    <row r="248" spans="3:59" outlineLevel="1">
      <c r="C248" s="63" t="str">
        <v>Passenger cruise vessel - Dedicated channels &lt;= 12.10m</v>
      </c>
      <c r="D248" s="217" t="str">
        <v>$ per GT</v>
      </c>
      <c r="F248" s="180">
        <v>28</v>
      </c>
      <c r="I248" s="49"/>
      <c r="J248" s="49">
        <f t="shared" si="113"/>
        <v>2.2075322045000001</v>
      </c>
      <c r="K248" s="49">
        <f t="shared" si="113"/>
        <v>2.8151629820999999</v>
      </c>
      <c r="L248" s="49">
        <f t="shared" si="113"/>
        <v>2.7998607096000003</v>
      </c>
      <c r="M248" s="49">
        <f t="shared" si="74"/>
        <v>2.7461539545</v>
      </c>
      <c r="N248" s="49">
        <f t="shared" ref="N248:R248" si="130">N127*N187/Million</f>
        <v>0</v>
      </c>
      <c r="O248" s="49">
        <f t="shared" si="130"/>
        <v>7.2970750873577826E-3</v>
      </c>
      <c r="P248" s="49">
        <f t="shared" si="130"/>
        <v>2.9860443522412257</v>
      </c>
      <c r="Q248" s="49">
        <f t="shared" si="130"/>
        <v>0</v>
      </c>
      <c r="R248" s="49">
        <f t="shared" ca="1" si="130"/>
        <v>0</v>
      </c>
      <c r="S248" s="49">
        <f t="shared" ref="S248:BG248" si="131">S127*S187/Million</f>
        <v>0</v>
      </c>
      <c r="T248" s="49">
        <f t="shared" si="131"/>
        <v>0</v>
      </c>
      <c r="U248" s="49">
        <f t="shared" si="131"/>
        <v>0</v>
      </c>
      <c r="V248" s="49">
        <f t="shared" si="131"/>
        <v>0</v>
      </c>
      <c r="W248" s="49">
        <f t="shared" si="131"/>
        <v>0</v>
      </c>
      <c r="X248" s="49">
        <f t="shared" si="131"/>
        <v>0</v>
      </c>
      <c r="Y248" s="49">
        <f t="shared" si="131"/>
        <v>0</v>
      </c>
      <c r="Z248" s="49">
        <f t="shared" si="131"/>
        <v>0</v>
      </c>
      <c r="AA248" s="49">
        <f t="shared" si="131"/>
        <v>0</v>
      </c>
      <c r="AB248" s="49">
        <f t="shared" si="131"/>
        <v>0</v>
      </c>
      <c r="AC248" s="49">
        <f t="shared" si="131"/>
        <v>0</v>
      </c>
      <c r="AD248" s="49">
        <f t="shared" si="131"/>
        <v>0</v>
      </c>
      <c r="AE248" s="49">
        <f t="shared" si="131"/>
        <v>0</v>
      </c>
      <c r="AF248" s="49">
        <f t="shared" si="131"/>
        <v>0</v>
      </c>
      <c r="AG248" s="49">
        <f t="shared" si="131"/>
        <v>0</v>
      </c>
      <c r="AH248" s="49">
        <f t="shared" si="131"/>
        <v>0</v>
      </c>
      <c r="AI248" s="49">
        <f t="shared" si="131"/>
        <v>0</v>
      </c>
      <c r="AJ248" s="49">
        <f t="shared" si="131"/>
        <v>0</v>
      </c>
      <c r="AK248" s="49">
        <f t="shared" si="131"/>
        <v>0</v>
      </c>
      <c r="AL248" s="49">
        <f t="shared" si="131"/>
        <v>0</v>
      </c>
      <c r="AM248" s="49">
        <f t="shared" si="131"/>
        <v>0</v>
      </c>
      <c r="AN248" s="49">
        <f t="shared" si="131"/>
        <v>0</v>
      </c>
      <c r="AO248" s="49">
        <f t="shared" si="131"/>
        <v>0</v>
      </c>
      <c r="AP248" s="49">
        <f t="shared" si="131"/>
        <v>0</v>
      </c>
      <c r="AQ248" s="49">
        <f t="shared" si="131"/>
        <v>0</v>
      </c>
      <c r="AR248" s="49">
        <f t="shared" si="131"/>
        <v>0</v>
      </c>
      <c r="AS248" s="49">
        <f t="shared" si="131"/>
        <v>0</v>
      </c>
      <c r="AT248" s="49">
        <f t="shared" si="131"/>
        <v>0</v>
      </c>
      <c r="AU248" s="49">
        <f t="shared" si="131"/>
        <v>0</v>
      </c>
      <c r="AV248" s="49">
        <f t="shared" si="131"/>
        <v>0</v>
      </c>
      <c r="AW248" s="49">
        <f t="shared" si="131"/>
        <v>0</v>
      </c>
      <c r="AX248" s="49">
        <f t="shared" si="131"/>
        <v>0</v>
      </c>
      <c r="AY248" s="49">
        <f t="shared" si="131"/>
        <v>0</v>
      </c>
      <c r="AZ248" s="49">
        <f t="shared" si="131"/>
        <v>0</v>
      </c>
      <c r="BA248" s="49">
        <f t="shared" si="131"/>
        <v>0</v>
      </c>
      <c r="BB248" s="49">
        <f t="shared" si="131"/>
        <v>0</v>
      </c>
      <c r="BC248" s="49">
        <f t="shared" si="131"/>
        <v>0</v>
      </c>
      <c r="BD248" s="49">
        <f t="shared" si="131"/>
        <v>0</v>
      </c>
      <c r="BE248" s="49">
        <f t="shared" si="131"/>
        <v>0</v>
      </c>
      <c r="BF248" s="49">
        <f t="shared" si="131"/>
        <v>0</v>
      </c>
      <c r="BG248" s="49">
        <f t="shared" si="131"/>
        <v>0</v>
      </c>
    </row>
    <row r="249" spans="3:59" outlineLevel="1">
      <c r="C249" s="63" t="str">
        <v>Passenger cruise vessel - Shared channels &gt; 12.10m</v>
      </c>
      <c r="D249" s="217" t="str">
        <v>$ per GT</v>
      </c>
      <c r="F249" s="180">
        <v>29</v>
      </c>
      <c r="I249" s="49"/>
      <c r="J249" s="49">
        <f t="shared" si="113"/>
        <v>0</v>
      </c>
      <c r="K249" s="49">
        <f t="shared" si="113"/>
        <v>0</v>
      </c>
      <c r="L249" s="49">
        <f t="shared" si="113"/>
        <v>0</v>
      </c>
      <c r="M249" s="49">
        <f t="shared" si="74"/>
        <v>0</v>
      </c>
      <c r="N249" s="49">
        <f t="shared" ref="N249:R249" si="132">N128*N188/Million</f>
        <v>0</v>
      </c>
      <c r="O249" s="49">
        <f t="shared" si="132"/>
        <v>0</v>
      </c>
      <c r="P249" s="49">
        <f t="shared" si="132"/>
        <v>0</v>
      </c>
      <c r="Q249" s="49">
        <f t="shared" si="132"/>
        <v>0</v>
      </c>
      <c r="R249" s="49">
        <f t="shared" ca="1" si="132"/>
        <v>0</v>
      </c>
      <c r="S249" s="49">
        <f t="shared" ref="S249:BG249" si="133">S128*S188/Million</f>
        <v>0</v>
      </c>
      <c r="T249" s="49">
        <f t="shared" si="133"/>
        <v>0</v>
      </c>
      <c r="U249" s="49">
        <f t="shared" si="133"/>
        <v>0</v>
      </c>
      <c r="V249" s="49">
        <f t="shared" si="133"/>
        <v>0</v>
      </c>
      <c r="W249" s="49">
        <f t="shared" si="133"/>
        <v>0</v>
      </c>
      <c r="X249" s="49">
        <f t="shared" si="133"/>
        <v>0</v>
      </c>
      <c r="Y249" s="49">
        <f t="shared" si="133"/>
        <v>0</v>
      </c>
      <c r="Z249" s="49">
        <f t="shared" si="133"/>
        <v>0</v>
      </c>
      <c r="AA249" s="49">
        <f t="shared" si="133"/>
        <v>0</v>
      </c>
      <c r="AB249" s="49">
        <f t="shared" si="133"/>
        <v>0</v>
      </c>
      <c r="AC249" s="49">
        <f t="shared" si="133"/>
        <v>0</v>
      </c>
      <c r="AD249" s="49">
        <f t="shared" si="133"/>
        <v>0</v>
      </c>
      <c r="AE249" s="49">
        <f t="shared" si="133"/>
        <v>0</v>
      </c>
      <c r="AF249" s="49">
        <f t="shared" si="133"/>
        <v>0</v>
      </c>
      <c r="AG249" s="49">
        <f t="shared" si="133"/>
        <v>0</v>
      </c>
      <c r="AH249" s="49">
        <f t="shared" si="133"/>
        <v>0</v>
      </c>
      <c r="AI249" s="49">
        <f t="shared" si="133"/>
        <v>0</v>
      </c>
      <c r="AJ249" s="49">
        <f t="shared" si="133"/>
        <v>0</v>
      </c>
      <c r="AK249" s="49">
        <f t="shared" si="133"/>
        <v>0</v>
      </c>
      <c r="AL249" s="49">
        <f t="shared" si="133"/>
        <v>0</v>
      </c>
      <c r="AM249" s="49">
        <f t="shared" si="133"/>
        <v>0</v>
      </c>
      <c r="AN249" s="49">
        <f t="shared" si="133"/>
        <v>0</v>
      </c>
      <c r="AO249" s="49">
        <f t="shared" si="133"/>
        <v>0</v>
      </c>
      <c r="AP249" s="49">
        <f t="shared" si="133"/>
        <v>0</v>
      </c>
      <c r="AQ249" s="49">
        <f t="shared" si="133"/>
        <v>0</v>
      </c>
      <c r="AR249" s="49">
        <f t="shared" si="133"/>
        <v>0</v>
      </c>
      <c r="AS249" s="49">
        <f t="shared" si="133"/>
        <v>0</v>
      </c>
      <c r="AT249" s="49">
        <f t="shared" si="133"/>
        <v>0</v>
      </c>
      <c r="AU249" s="49">
        <f t="shared" si="133"/>
        <v>0</v>
      </c>
      <c r="AV249" s="49">
        <f t="shared" si="133"/>
        <v>0</v>
      </c>
      <c r="AW249" s="49">
        <f t="shared" si="133"/>
        <v>0</v>
      </c>
      <c r="AX249" s="49">
        <f t="shared" si="133"/>
        <v>0</v>
      </c>
      <c r="AY249" s="49">
        <f t="shared" si="133"/>
        <v>0</v>
      </c>
      <c r="AZ249" s="49">
        <f t="shared" si="133"/>
        <v>0</v>
      </c>
      <c r="BA249" s="49">
        <f t="shared" si="133"/>
        <v>0</v>
      </c>
      <c r="BB249" s="49">
        <f t="shared" si="133"/>
        <v>0</v>
      </c>
      <c r="BC249" s="49">
        <f t="shared" si="133"/>
        <v>0</v>
      </c>
      <c r="BD249" s="49">
        <f t="shared" si="133"/>
        <v>0</v>
      </c>
      <c r="BE249" s="49">
        <f t="shared" si="133"/>
        <v>0</v>
      </c>
      <c r="BF249" s="49">
        <f t="shared" si="133"/>
        <v>0</v>
      </c>
      <c r="BG249" s="49">
        <f t="shared" si="133"/>
        <v>0</v>
      </c>
    </row>
    <row r="250" spans="3:59" outlineLevel="1">
      <c r="C250" s="63" t="str">
        <v>Passenger cruise vessel - Dedicated channels &gt; 12.10m</v>
      </c>
      <c r="D250" s="217" t="str">
        <v>$ per GT</v>
      </c>
      <c r="F250" s="180">
        <v>30</v>
      </c>
      <c r="I250" s="49"/>
      <c r="J250" s="49">
        <f t="shared" si="113"/>
        <v>0</v>
      </c>
      <c r="K250" s="49">
        <f t="shared" si="113"/>
        <v>0</v>
      </c>
      <c r="L250" s="49">
        <f t="shared" si="113"/>
        <v>0</v>
      </c>
      <c r="M250" s="49">
        <f t="shared" si="74"/>
        <v>0</v>
      </c>
      <c r="N250" s="49">
        <f t="shared" ref="N250:R250" si="134">N129*N189/Million</f>
        <v>0</v>
      </c>
      <c r="O250" s="49">
        <f t="shared" si="134"/>
        <v>0</v>
      </c>
      <c r="P250" s="49">
        <f t="shared" si="134"/>
        <v>0</v>
      </c>
      <c r="Q250" s="49">
        <f t="shared" si="134"/>
        <v>0</v>
      </c>
      <c r="R250" s="49">
        <f t="shared" ca="1" si="134"/>
        <v>0</v>
      </c>
      <c r="S250" s="49">
        <f t="shared" ref="S250:BG250" si="135">S129*S189/Million</f>
        <v>0</v>
      </c>
      <c r="T250" s="49">
        <f t="shared" si="135"/>
        <v>0</v>
      </c>
      <c r="U250" s="49">
        <f t="shared" si="135"/>
        <v>0</v>
      </c>
      <c r="V250" s="49">
        <f t="shared" si="135"/>
        <v>0</v>
      </c>
      <c r="W250" s="49">
        <f t="shared" si="135"/>
        <v>0</v>
      </c>
      <c r="X250" s="49">
        <f t="shared" si="135"/>
        <v>0</v>
      </c>
      <c r="Y250" s="49">
        <f t="shared" si="135"/>
        <v>0</v>
      </c>
      <c r="Z250" s="49">
        <f t="shared" si="135"/>
        <v>0</v>
      </c>
      <c r="AA250" s="49">
        <f t="shared" si="135"/>
        <v>0</v>
      </c>
      <c r="AB250" s="49">
        <f t="shared" si="135"/>
        <v>0</v>
      </c>
      <c r="AC250" s="49">
        <f t="shared" si="135"/>
        <v>0</v>
      </c>
      <c r="AD250" s="49">
        <f t="shared" si="135"/>
        <v>0</v>
      </c>
      <c r="AE250" s="49">
        <f t="shared" si="135"/>
        <v>0</v>
      </c>
      <c r="AF250" s="49">
        <f t="shared" si="135"/>
        <v>0</v>
      </c>
      <c r="AG250" s="49">
        <f t="shared" si="135"/>
        <v>0</v>
      </c>
      <c r="AH250" s="49">
        <f t="shared" si="135"/>
        <v>0</v>
      </c>
      <c r="AI250" s="49">
        <f t="shared" si="135"/>
        <v>0</v>
      </c>
      <c r="AJ250" s="49">
        <f t="shared" si="135"/>
        <v>0</v>
      </c>
      <c r="AK250" s="49">
        <f t="shared" si="135"/>
        <v>0</v>
      </c>
      <c r="AL250" s="49">
        <f t="shared" si="135"/>
        <v>0</v>
      </c>
      <c r="AM250" s="49">
        <f t="shared" si="135"/>
        <v>0</v>
      </c>
      <c r="AN250" s="49">
        <f t="shared" si="135"/>
        <v>0</v>
      </c>
      <c r="AO250" s="49">
        <f t="shared" si="135"/>
        <v>0</v>
      </c>
      <c r="AP250" s="49">
        <f t="shared" si="135"/>
        <v>0</v>
      </c>
      <c r="AQ250" s="49">
        <f t="shared" si="135"/>
        <v>0</v>
      </c>
      <c r="AR250" s="49">
        <f t="shared" si="135"/>
        <v>0</v>
      </c>
      <c r="AS250" s="49">
        <f t="shared" si="135"/>
        <v>0</v>
      </c>
      <c r="AT250" s="49">
        <f t="shared" si="135"/>
        <v>0</v>
      </c>
      <c r="AU250" s="49">
        <f t="shared" si="135"/>
        <v>0</v>
      </c>
      <c r="AV250" s="49">
        <f t="shared" si="135"/>
        <v>0</v>
      </c>
      <c r="AW250" s="49">
        <f t="shared" si="135"/>
        <v>0</v>
      </c>
      <c r="AX250" s="49">
        <f t="shared" si="135"/>
        <v>0</v>
      </c>
      <c r="AY250" s="49">
        <f t="shared" si="135"/>
        <v>0</v>
      </c>
      <c r="AZ250" s="49">
        <f t="shared" si="135"/>
        <v>0</v>
      </c>
      <c r="BA250" s="49">
        <f t="shared" si="135"/>
        <v>0</v>
      </c>
      <c r="BB250" s="49">
        <f t="shared" si="135"/>
        <v>0</v>
      </c>
      <c r="BC250" s="49">
        <f t="shared" si="135"/>
        <v>0</v>
      </c>
      <c r="BD250" s="49">
        <f t="shared" si="135"/>
        <v>0</v>
      </c>
      <c r="BE250" s="49">
        <f t="shared" si="135"/>
        <v>0</v>
      </c>
      <c r="BF250" s="49">
        <f t="shared" si="135"/>
        <v>0</v>
      </c>
      <c r="BG250" s="49">
        <f t="shared" si="135"/>
        <v>0</v>
      </c>
    </row>
    <row r="251" spans="3:59" outlineLevel="1">
      <c r="C251" s="63" t="str">
        <v>Coastal liner vessel - Shared channels &lt;= 12.10m</v>
      </c>
      <c r="D251" s="217" t="str">
        <v>$ per GT</v>
      </c>
      <c r="F251" s="180">
        <v>31</v>
      </c>
      <c r="I251" s="49"/>
      <c r="J251" s="49">
        <f t="shared" si="113"/>
        <v>2.5016219712000001</v>
      </c>
      <c r="K251" s="49">
        <f t="shared" si="113"/>
        <v>2.7752744447999995</v>
      </c>
      <c r="L251" s="49">
        <f t="shared" si="113"/>
        <v>2.9539978215000002</v>
      </c>
      <c r="M251" s="49">
        <f t="shared" si="74"/>
        <v>3.1216132444000002</v>
      </c>
      <c r="N251" s="49">
        <f t="shared" ref="N251:R251" si="136">N130*N190/Million</f>
        <v>3.2157487702505745</v>
      </c>
      <c r="O251" s="49">
        <f t="shared" si="136"/>
        <v>3.5196051055459741</v>
      </c>
      <c r="P251" s="49">
        <f t="shared" si="136"/>
        <v>3.7917717594148348</v>
      </c>
      <c r="Q251" s="49">
        <f t="shared" si="136"/>
        <v>0</v>
      </c>
      <c r="R251" s="49">
        <f t="shared" ca="1" si="136"/>
        <v>0</v>
      </c>
      <c r="S251" s="49">
        <f t="shared" ref="S251:BG251" si="137">S130*S190/Million</f>
        <v>0</v>
      </c>
      <c r="T251" s="49">
        <f t="shared" si="137"/>
        <v>0</v>
      </c>
      <c r="U251" s="49">
        <f t="shared" si="137"/>
        <v>0</v>
      </c>
      <c r="V251" s="49">
        <f t="shared" si="137"/>
        <v>0</v>
      </c>
      <c r="W251" s="49">
        <f t="shared" si="137"/>
        <v>0</v>
      </c>
      <c r="X251" s="49">
        <f t="shared" si="137"/>
        <v>0</v>
      </c>
      <c r="Y251" s="49">
        <f t="shared" si="137"/>
        <v>0</v>
      </c>
      <c r="Z251" s="49">
        <f t="shared" si="137"/>
        <v>0</v>
      </c>
      <c r="AA251" s="49">
        <f t="shared" si="137"/>
        <v>0</v>
      </c>
      <c r="AB251" s="49">
        <f t="shared" si="137"/>
        <v>0</v>
      </c>
      <c r="AC251" s="49">
        <f t="shared" si="137"/>
        <v>0</v>
      </c>
      <c r="AD251" s="49">
        <f t="shared" si="137"/>
        <v>0</v>
      </c>
      <c r="AE251" s="49">
        <f t="shared" si="137"/>
        <v>0</v>
      </c>
      <c r="AF251" s="49">
        <f t="shared" si="137"/>
        <v>0</v>
      </c>
      <c r="AG251" s="49">
        <f t="shared" si="137"/>
        <v>0</v>
      </c>
      <c r="AH251" s="49">
        <f t="shared" si="137"/>
        <v>0</v>
      </c>
      <c r="AI251" s="49">
        <f t="shared" si="137"/>
        <v>0</v>
      </c>
      <c r="AJ251" s="49">
        <f t="shared" si="137"/>
        <v>0</v>
      </c>
      <c r="AK251" s="49">
        <f t="shared" si="137"/>
        <v>0</v>
      </c>
      <c r="AL251" s="49">
        <f t="shared" si="137"/>
        <v>0</v>
      </c>
      <c r="AM251" s="49">
        <f t="shared" si="137"/>
        <v>0</v>
      </c>
      <c r="AN251" s="49">
        <f t="shared" si="137"/>
        <v>0</v>
      </c>
      <c r="AO251" s="49">
        <f t="shared" si="137"/>
        <v>0</v>
      </c>
      <c r="AP251" s="49">
        <f t="shared" si="137"/>
        <v>0</v>
      </c>
      <c r="AQ251" s="49">
        <f t="shared" si="137"/>
        <v>0</v>
      </c>
      <c r="AR251" s="49">
        <f t="shared" si="137"/>
        <v>0</v>
      </c>
      <c r="AS251" s="49">
        <f t="shared" si="137"/>
        <v>0</v>
      </c>
      <c r="AT251" s="49">
        <f t="shared" si="137"/>
        <v>0</v>
      </c>
      <c r="AU251" s="49">
        <f t="shared" si="137"/>
        <v>0</v>
      </c>
      <c r="AV251" s="49">
        <f t="shared" si="137"/>
        <v>0</v>
      </c>
      <c r="AW251" s="49">
        <f t="shared" si="137"/>
        <v>0</v>
      </c>
      <c r="AX251" s="49">
        <f t="shared" si="137"/>
        <v>0</v>
      </c>
      <c r="AY251" s="49">
        <f t="shared" si="137"/>
        <v>0</v>
      </c>
      <c r="AZ251" s="49">
        <f t="shared" si="137"/>
        <v>0</v>
      </c>
      <c r="BA251" s="49">
        <f t="shared" si="137"/>
        <v>0</v>
      </c>
      <c r="BB251" s="49">
        <f t="shared" si="137"/>
        <v>0</v>
      </c>
      <c r="BC251" s="49">
        <f t="shared" si="137"/>
        <v>0</v>
      </c>
      <c r="BD251" s="49">
        <f t="shared" si="137"/>
        <v>0</v>
      </c>
      <c r="BE251" s="49">
        <f t="shared" si="137"/>
        <v>0</v>
      </c>
      <c r="BF251" s="49">
        <f t="shared" si="137"/>
        <v>0</v>
      </c>
      <c r="BG251" s="49">
        <f t="shared" si="137"/>
        <v>0</v>
      </c>
    </row>
    <row r="252" spans="3:59" outlineLevel="1">
      <c r="C252" s="63" t="str">
        <v>Coastal liner vessel - Dedicated channels &lt;= 12.10m</v>
      </c>
      <c r="D252" s="217" t="str">
        <v>$ per GT</v>
      </c>
      <c r="F252" s="180">
        <v>32</v>
      </c>
      <c r="I252" s="49"/>
      <c r="J252" s="49">
        <f t="shared" si="113"/>
        <v>4.8928782671999995</v>
      </c>
      <c r="K252" s="49">
        <f t="shared" si="113"/>
        <v>5.4232656191999995</v>
      </c>
      <c r="L252" s="49">
        <f t="shared" si="113"/>
        <v>5.7724193970000011</v>
      </c>
      <c r="M252" s="49">
        <f t="shared" si="74"/>
        <v>6.0991101979</v>
      </c>
      <c r="N252" s="49">
        <f t="shared" ref="N252:R252" si="138">N131*N191/Million</f>
        <v>6.2861994289723517</v>
      </c>
      <c r="O252" s="49">
        <f t="shared" si="138"/>
        <v>6.8789583766067173</v>
      </c>
      <c r="P252" s="49">
        <f t="shared" si="138"/>
        <v>5.0618874311464523</v>
      </c>
      <c r="Q252" s="49">
        <f t="shared" si="138"/>
        <v>0</v>
      </c>
      <c r="R252" s="49">
        <f t="shared" ca="1" si="138"/>
        <v>0</v>
      </c>
      <c r="S252" s="49">
        <f t="shared" ref="S252:BG252" si="139">S131*S191/Million</f>
        <v>0</v>
      </c>
      <c r="T252" s="49">
        <f t="shared" si="139"/>
        <v>0</v>
      </c>
      <c r="U252" s="49">
        <f t="shared" si="139"/>
        <v>0</v>
      </c>
      <c r="V252" s="49">
        <f t="shared" si="139"/>
        <v>0</v>
      </c>
      <c r="W252" s="49">
        <f t="shared" si="139"/>
        <v>0</v>
      </c>
      <c r="X252" s="49">
        <f t="shared" si="139"/>
        <v>0</v>
      </c>
      <c r="Y252" s="49">
        <f t="shared" si="139"/>
        <v>0</v>
      </c>
      <c r="Z252" s="49">
        <f t="shared" si="139"/>
        <v>0</v>
      </c>
      <c r="AA252" s="49">
        <f t="shared" si="139"/>
        <v>0</v>
      </c>
      <c r="AB252" s="49">
        <f t="shared" si="139"/>
        <v>0</v>
      </c>
      <c r="AC252" s="49">
        <f t="shared" si="139"/>
        <v>0</v>
      </c>
      <c r="AD252" s="49">
        <f t="shared" si="139"/>
        <v>0</v>
      </c>
      <c r="AE252" s="49">
        <f t="shared" si="139"/>
        <v>0</v>
      </c>
      <c r="AF252" s="49">
        <f t="shared" si="139"/>
        <v>0</v>
      </c>
      <c r="AG252" s="49">
        <f t="shared" si="139"/>
        <v>0</v>
      </c>
      <c r="AH252" s="49">
        <f t="shared" si="139"/>
        <v>0</v>
      </c>
      <c r="AI252" s="49">
        <f t="shared" si="139"/>
        <v>0</v>
      </c>
      <c r="AJ252" s="49">
        <f t="shared" si="139"/>
        <v>0</v>
      </c>
      <c r="AK252" s="49">
        <f t="shared" si="139"/>
        <v>0</v>
      </c>
      <c r="AL252" s="49">
        <f t="shared" si="139"/>
        <v>0</v>
      </c>
      <c r="AM252" s="49">
        <f t="shared" si="139"/>
        <v>0</v>
      </c>
      <c r="AN252" s="49">
        <f t="shared" si="139"/>
        <v>0</v>
      </c>
      <c r="AO252" s="49">
        <f t="shared" si="139"/>
        <v>0</v>
      </c>
      <c r="AP252" s="49">
        <f t="shared" si="139"/>
        <v>0</v>
      </c>
      <c r="AQ252" s="49">
        <f t="shared" si="139"/>
        <v>0</v>
      </c>
      <c r="AR252" s="49">
        <f t="shared" si="139"/>
        <v>0</v>
      </c>
      <c r="AS252" s="49">
        <f t="shared" si="139"/>
        <v>0</v>
      </c>
      <c r="AT252" s="49">
        <f t="shared" si="139"/>
        <v>0</v>
      </c>
      <c r="AU252" s="49">
        <f t="shared" si="139"/>
        <v>0</v>
      </c>
      <c r="AV252" s="49">
        <f t="shared" si="139"/>
        <v>0</v>
      </c>
      <c r="AW252" s="49">
        <f t="shared" si="139"/>
        <v>0</v>
      </c>
      <c r="AX252" s="49">
        <f t="shared" si="139"/>
        <v>0</v>
      </c>
      <c r="AY252" s="49">
        <f t="shared" si="139"/>
        <v>0</v>
      </c>
      <c r="AZ252" s="49">
        <f t="shared" si="139"/>
        <v>0</v>
      </c>
      <c r="BA252" s="49">
        <f t="shared" si="139"/>
        <v>0</v>
      </c>
      <c r="BB252" s="49">
        <f t="shared" si="139"/>
        <v>0</v>
      </c>
      <c r="BC252" s="49">
        <f t="shared" si="139"/>
        <v>0</v>
      </c>
      <c r="BD252" s="49">
        <f t="shared" si="139"/>
        <v>0</v>
      </c>
      <c r="BE252" s="49">
        <f t="shared" si="139"/>
        <v>0</v>
      </c>
      <c r="BF252" s="49">
        <f t="shared" si="139"/>
        <v>0</v>
      </c>
      <c r="BG252" s="49">
        <f t="shared" si="139"/>
        <v>0</v>
      </c>
    </row>
    <row r="253" spans="3:59" outlineLevel="1">
      <c r="C253" s="63" t="str">
        <v>Coastal liner vessel - Shared channels &gt; 12.10m</v>
      </c>
      <c r="D253" s="217" t="str">
        <v>$ per GT</v>
      </c>
      <c r="F253" s="180">
        <v>33</v>
      </c>
      <c r="I253" s="49"/>
      <c r="J253" s="49">
        <f t="shared" si="113"/>
        <v>0</v>
      </c>
      <c r="K253" s="49">
        <f t="shared" si="113"/>
        <v>0</v>
      </c>
      <c r="L253" s="49">
        <f t="shared" si="113"/>
        <v>0</v>
      </c>
      <c r="M253" s="49">
        <f t="shared" ref="M253:M271" si="140">M132*M192/Million</f>
        <v>0</v>
      </c>
      <c r="N253" s="49">
        <f t="shared" ref="N253:R253" si="141">N132*N192/Million</f>
        <v>0</v>
      </c>
      <c r="O253" s="49">
        <f t="shared" si="141"/>
        <v>3.7643333274233106E-3</v>
      </c>
      <c r="P253" s="49">
        <f t="shared" si="141"/>
        <v>0</v>
      </c>
      <c r="Q253" s="49">
        <f t="shared" si="141"/>
        <v>0</v>
      </c>
      <c r="R253" s="49">
        <f t="shared" ca="1" si="141"/>
        <v>0</v>
      </c>
      <c r="S253" s="49">
        <f t="shared" ref="S253:BG253" si="142">S132*S192/Million</f>
        <v>0</v>
      </c>
      <c r="T253" s="49">
        <f t="shared" si="142"/>
        <v>0</v>
      </c>
      <c r="U253" s="49">
        <f t="shared" si="142"/>
        <v>0</v>
      </c>
      <c r="V253" s="49">
        <f t="shared" si="142"/>
        <v>0</v>
      </c>
      <c r="W253" s="49">
        <f t="shared" si="142"/>
        <v>0</v>
      </c>
      <c r="X253" s="49">
        <f t="shared" si="142"/>
        <v>0</v>
      </c>
      <c r="Y253" s="49">
        <f t="shared" si="142"/>
        <v>0</v>
      </c>
      <c r="Z253" s="49">
        <f t="shared" si="142"/>
        <v>0</v>
      </c>
      <c r="AA253" s="49">
        <f t="shared" si="142"/>
        <v>0</v>
      </c>
      <c r="AB253" s="49">
        <f t="shared" si="142"/>
        <v>0</v>
      </c>
      <c r="AC253" s="49">
        <f t="shared" si="142"/>
        <v>0</v>
      </c>
      <c r="AD253" s="49">
        <f t="shared" si="142"/>
        <v>0</v>
      </c>
      <c r="AE253" s="49">
        <f t="shared" si="142"/>
        <v>0</v>
      </c>
      <c r="AF253" s="49">
        <f t="shared" si="142"/>
        <v>0</v>
      </c>
      <c r="AG253" s="49">
        <f t="shared" si="142"/>
        <v>0</v>
      </c>
      <c r="AH253" s="49">
        <f t="shared" si="142"/>
        <v>0</v>
      </c>
      <c r="AI253" s="49">
        <f t="shared" si="142"/>
        <v>0</v>
      </c>
      <c r="AJ253" s="49">
        <f t="shared" si="142"/>
        <v>0</v>
      </c>
      <c r="AK253" s="49">
        <f t="shared" si="142"/>
        <v>0</v>
      </c>
      <c r="AL253" s="49">
        <f t="shared" si="142"/>
        <v>0</v>
      </c>
      <c r="AM253" s="49">
        <f t="shared" si="142"/>
        <v>0</v>
      </c>
      <c r="AN253" s="49">
        <f t="shared" si="142"/>
        <v>0</v>
      </c>
      <c r="AO253" s="49">
        <f t="shared" si="142"/>
        <v>0</v>
      </c>
      <c r="AP253" s="49">
        <f t="shared" si="142"/>
        <v>0</v>
      </c>
      <c r="AQ253" s="49">
        <f t="shared" si="142"/>
        <v>0</v>
      </c>
      <c r="AR253" s="49">
        <f t="shared" si="142"/>
        <v>0</v>
      </c>
      <c r="AS253" s="49">
        <f t="shared" si="142"/>
        <v>0</v>
      </c>
      <c r="AT253" s="49">
        <f t="shared" si="142"/>
        <v>0</v>
      </c>
      <c r="AU253" s="49">
        <f t="shared" si="142"/>
        <v>0</v>
      </c>
      <c r="AV253" s="49">
        <f t="shared" si="142"/>
        <v>0</v>
      </c>
      <c r="AW253" s="49">
        <f t="shared" si="142"/>
        <v>0</v>
      </c>
      <c r="AX253" s="49">
        <f t="shared" si="142"/>
        <v>0</v>
      </c>
      <c r="AY253" s="49">
        <f t="shared" si="142"/>
        <v>0</v>
      </c>
      <c r="AZ253" s="49">
        <f t="shared" si="142"/>
        <v>0</v>
      </c>
      <c r="BA253" s="49">
        <f t="shared" si="142"/>
        <v>0</v>
      </c>
      <c r="BB253" s="49">
        <f t="shared" si="142"/>
        <v>0</v>
      </c>
      <c r="BC253" s="49">
        <f t="shared" si="142"/>
        <v>0</v>
      </c>
      <c r="BD253" s="49">
        <f t="shared" si="142"/>
        <v>0</v>
      </c>
      <c r="BE253" s="49">
        <f t="shared" si="142"/>
        <v>0</v>
      </c>
      <c r="BF253" s="49">
        <f t="shared" si="142"/>
        <v>0</v>
      </c>
      <c r="BG253" s="49">
        <f t="shared" si="142"/>
        <v>0</v>
      </c>
    </row>
    <row r="254" spans="3:59" outlineLevel="1">
      <c r="C254" s="63" t="str">
        <v>Coastal liner vessel - Dedicated channels &gt; 12.10m</v>
      </c>
      <c r="D254" s="217" t="str">
        <v>$ per GT</v>
      </c>
      <c r="F254" s="180">
        <v>34</v>
      </c>
      <c r="I254" s="49"/>
      <c r="J254" s="49">
        <f t="shared" si="113"/>
        <v>0</v>
      </c>
      <c r="K254" s="49">
        <f t="shared" si="113"/>
        <v>0</v>
      </c>
      <c r="L254" s="49">
        <f t="shared" si="113"/>
        <v>0</v>
      </c>
      <c r="M254" s="49">
        <f t="shared" si="140"/>
        <v>0</v>
      </c>
      <c r="N254" s="49">
        <f t="shared" ref="N254:R254" si="143">N133*N193/Million</f>
        <v>0</v>
      </c>
      <c r="O254" s="49">
        <f t="shared" si="143"/>
        <v>0</v>
      </c>
      <c r="P254" s="49">
        <f t="shared" si="143"/>
        <v>0</v>
      </c>
      <c r="Q254" s="49">
        <f t="shared" si="143"/>
        <v>0</v>
      </c>
      <c r="R254" s="49">
        <f t="shared" ca="1" si="143"/>
        <v>0</v>
      </c>
      <c r="S254" s="49">
        <f t="shared" ref="S254:BG254" si="144">S133*S193/Million</f>
        <v>0</v>
      </c>
      <c r="T254" s="49">
        <f t="shared" si="144"/>
        <v>0</v>
      </c>
      <c r="U254" s="49">
        <f t="shared" si="144"/>
        <v>0</v>
      </c>
      <c r="V254" s="49">
        <f t="shared" si="144"/>
        <v>0</v>
      </c>
      <c r="W254" s="49">
        <f t="shared" si="144"/>
        <v>0</v>
      </c>
      <c r="X254" s="49">
        <f t="shared" si="144"/>
        <v>0</v>
      </c>
      <c r="Y254" s="49">
        <f t="shared" si="144"/>
        <v>0</v>
      </c>
      <c r="Z254" s="49">
        <f t="shared" si="144"/>
        <v>0</v>
      </c>
      <c r="AA254" s="49">
        <f t="shared" si="144"/>
        <v>0</v>
      </c>
      <c r="AB254" s="49">
        <f t="shared" si="144"/>
        <v>0</v>
      </c>
      <c r="AC254" s="49">
        <f t="shared" si="144"/>
        <v>0</v>
      </c>
      <c r="AD254" s="49">
        <f t="shared" si="144"/>
        <v>0</v>
      </c>
      <c r="AE254" s="49">
        <f t="shared" si="144"/>
        <v>0</v>
      </c>
      <c r="AF254" s="49">
        <f t="shared" si="144"/>
        <v>0</v>
      </c>
      <c r="AG254" s="49">
        <f t="shared" si="144"/>
        <v>0</v>
      </c>
      <c r="AH254" s="49">
        <f t="shared" si="144"/>
        <v>0</v>
      </c>
      <c r="AI254" s="49">
        <f t="shared" si="144"/>
        <v>0</v>
      </c>
      <c r="AJ254" s="49">
        <f t="shared" si="144"/>
        <v>0</v>
      </c>
      <c r="AK254" s="49">
        <f t="shared" si="144"/>
        <v>0</v>
      </c>
      <c r="AL254" s="49">
        <f t="shared" si="144"/>
        <v>0</v>
      </c>
      <c r="AM254" s="49">
        <f t="shared" si="144"/>
        <v>0</v>
      </c>
      <c r="AN254" s="49">
        <f t="shared" si="144"/>
        <v>0</v>
      </c>
      <c r="AO254" s="49">
        <f t="shared" si="144"/>
        <v>0</v>
      </c>
      <c r="AP254" s="49">
        <f t="shared" si="144"/>
        <v>0</v>
      </c>
      <c r="AQ254" s="49">
        <f t="shared" si="144"/>
        <v>0</v>
      </c>
      <c r="AR254" s="49">
        <f t="shared" si="144"/>
        <v>0</v>
      </c>
      <c r="AS254" s="49">
        <f t="shared" si="144"/>
        <v>0</v>
      </c>
      <c r="AT254" s="49">
        <f t="shared" si="144"/>
        <v>0</v>
      </c>
      <c r="AU254" s="49">
        <f t="shared" si="144"/>
        <v>0</v>
      </c>
      <c r="AV254" s="49">
        <f t="shared" si="144"/>
        <v>0</v>
      </c>
      <c r="AW254" s="49">
        <f t="shared" si="144"/>
        <v>0</v>
      </c>
      <c r="AX254" s="49">
        <f t="shared" si="144"/>
        <v>0</v>
      </c>
      <c r="AY254" s="49">
        <f t="shared" si="144"/>
        <v>0</v>
      </c>
      <c r="AZ254" s="49">
        <f t="shared" si="144"/>
        <v>0</v>
      </c>
      <c r="BA254" s="49">
        <f t="shared" si="144"/>
        <v>0</v>
      </c>
      <c r="BB254" s="49">
        <f t="shared" si="144"/>
        <v>0</v>
      </c>
      <c r="BC254" s="49">
        <f t="shared" si="144"/>
        <v>0</v>
      </c>
      <c r="BD254" s="49">
        <f t="shared" si="144"/>
        <v>0</v>
      </c>
      <c r="BE254" s="49">
        <f t="shared" si="144"/>
        <v>0</v>
      </c>
      <c r="BF254" s="49">
        <f t="shared" si="144"/>
        <v>0</v>
      </c>
      <c r="BG254" s="49">
        <f t="shared" si="144"/>
        <v>0</v>
      </c>
    </row>
    <row r="255" spans="3:59" outlineLevel="1">
      <c r="C255" s="63" t="str">
        <v>Vessels using Dedicated and Geelong channels on the same entry to Port Phillip Bay - Dedicated channels &lt;= 12.10m</v>
      </c>
      <c r="D255" s="217" t="str">
        <v>$ per GT</v>
      </c>
      <c r="F255" s="180">
        <v>35</v>
      </c>
      <c r="I255" s="49"/>
      <c r="J255" s="49">
        <f t="shared" si="113"/>
        <v>0</v>
      </c>
      <c r="K255" s="49">
        <f t="shared" si="113"/>
        <v>7.6910873200000007E-2</v>
      </c>
      <c r="L255" s="49">
        <f t="shared" si="113"/>
        <v>4.3418571199999999E-2</v>
      </c>
      <c r="M255" s="49">
        <f t="shared" si="140"/>
        <v>4.0252541599999997E-2</v>
      </c>
      <c r="N255" s="49">
        <f t="shared" ref="N255:R255" si="145">N134*N194/Million</f>
        <v>3.2349738132286275E-2</v>
      </c>
      <c r="O255" s="49">
        <f t="shared" si="145"/>
        <v>3.7614412127677369E-2</v>
      </c>
      <c r="P255" s="49">
        <f t="shared" si="145"/>
        <v>5.6475073624049112E-2</v>
      </c>
      <c r="Q255" s="49">
        <f t="shared" si="145"/>
        <v>0</v>
      </c>
      <c r="R255" s="49">
        <f t="shared" ca="1" si="145"/>
        <v>0</v>
      </c>
      <c r="S255" s="49">
        <f t="shared" ref="S255:BG255" si="146">S134*S194/Million</f>
        <v>0</v>
      </c>
      <c r="T255" s="49">
        <f t="shared" si="146"/>
        <v>0</v>
      </c>
      <c r="U255" s="49">
        <f t="shared" si="146"/>
        <v>0</v>
      </c>
      <c r="V255" s="49">
        <f t="shared" si="146"/>
        <v>0</v>
      </c>
      <c r="W255" s="49">
        <f t="shared" si="146"/>
        <v>0</v>
      </c>
      <c r="X255" s="49">
        <f t="shared" si="146"/>
        <v>0</v>
      </c>
      <c r="Y255" s="49">
        <f t="shared" si="146"/>
        <v>0</v>
      </c>
      <c r="Z255" s="49">
        <f t="shared" si="146"/>
        <v>0</v>
      </c>
      <c r="AA255" s="49">
        <f t="shared" si="146"/>
        <v>0</v>
      </c>
      <c r="AB255" s="49">
        <f t="shared" si="146"/>
        <v>0</v>
      </c>
      <c r="AC255" s="49">
        <f t="shared" si="146"/>
        <v>0</v>
      </c>
      <c r="AD255" s="49">
        <f t="shared" si="146"/>
        <v>0</v>
      </c>
      <c r="AE255" s="49">
        <f t="shared" si="146"/>
        <v>0</v>
      </c>
      <c r="AF255" s="49">
        <f t="shared" si="146"/>
        <v>0</v>
      </c>
      <c r="AG255" s="49">
        <f t="shared" si="146"/>
        <v>0</v>
      </c>
      <c r="AH255" s="49">
        <f t="shared" si="146"/>
        <v>0</v>
      </c>
      <c r="AI255" s="49">
        <f t="shared" si="146"/>
        <v>0</v>
      </c>
      <c r="AJ255" s="49">
        <f t="shared" si="146"/>
        <v>0</v>
      </c>
      <c r="AK255" s="49">
        <f t="shared" si="146"/>
        <v>0</v>
      </c>
      <c r="AL255" s="49">
        <f t="shared" si="146"/>
        <v>0</v>
      </c>
      <c r="AM255" s="49">
        <f t="shared" si="146"/>
        <v>0</v>
      </c>
      <c r="AN255" s="49">
        <f t="shared" si="146"/>
        <v>0</v>
      </c>
      <c r="AO255" s="49">
        <f t="shared" si="146"/>
        <v>0</v>
      </c>
      <c r="AP255" s="49">
        <f t="shared" si="146"/>
        <v>0</v>
      </c>
      <c r="AQ255" s="49">
        <f t="shared" si="146"/>
        <v>0</v>
      </c>
      <c r="AR255" s="49">
        <f t="shared" si="146"/>
        <v>0</v>
      </c>
      <c r="AS255" s="49">
        <f t="shared" si="146"/>
        <v>0</v>
      </c>
      <c r="AT255" s="49">
        <f t="shared" si="146"/>
        <v>0</v>
      </c>
      <c r="AU255" s="49">
        <f t="shared" si="146"/>
        <v>0</v>
      </c>
      <c r="AV255" s="49">
        <f t="shared" si="146"/>
        <v>0</v>
      </c>
      <c r="AW255" s="49">
        <f t="shared" si="146"/>
        <v>0</v>
      </c>
      <c r="AX255" s="49">
        <f t="shared" si="146"/>
        <v>0</v>
      </c>
      <c r="AY255" s="49">
        <f t="shared" si="146"/>
        <v>0</v>
      </c>
      <c r="AZ255" s="49">
        <f t="shared" si="146"/>
        <v>0</v>
      </c>
      <c r="BA255" s="49">
        <f t="shared" si="146"/>
        <v>0</v>
      </c>
      <c r="BB255" s="49">
        <f t="shared" si="146"/>
        <v>0</v>
      </c>
      <c r="BC255" s="49">
        <f t="shared" si="146"/>
        <v>0</v>
      </c>
      <c r="BD255" s="49">
        <f t="shared" si="146"/>
        <v>0</v>
      </c>
      <c r="BE255" s="49">
        <f t="shared" si="146"/>
        <v>0</v>
      </c>
      <c r="BF255" s="49">
        <f t="shared" si="146"/>
        <v>0</v>
      </c>
      <c r="BG255" s="49">
        <f t="shared" si="146"/>
        <v>0</v>
      </c>
    </row>
    <row r="256" spans="3:59" outlineLevel="1">
      <c r="C256" s="63" t="str">
        <v>Vessels using Dedicated and Geelong channels on the same entry to Port Phillip Bay - Dedicated channels &gt; 12.10m</v>
      </c>
      <c r="D256" s="217" t="str">
        <v>$ per GT</v>
      </c>
      <c r="F256" s="180">
        <v>36</v>
      </c>
      <c r="I256" s="49"/>
      <c r="J256" s="49">
        <f t="shared" si="113"/>
        <v>0</v>
      </c>
      <c r="K256" s="49">
        <f t="shared" si="113"/>
        <v>0.133930356</v>
      </c>
      <c r="L256" s="49">
        <f t="shared" si="113"/>
        <v>5.6455262999999999E-2</v>
      </c>
      <c r="M256" s="49">
        <f t="shared" si="140"/>
        <v>9.8050225000000015E-3</v>
      </c>
      <c r="N256" s="49">
        <f t="shared" ref="N256:R256" si="147">N135*N195/Million</f>
        <v>9.3585246982839949E-3</v>
      </c>
      <c r="O256" s="49">
        <f t="shared" si="147"/>
        <v>0.12678625103783964</v>
      </c>
      <c r="P256" s="49">
        <f t="shared" si="147"/>
        <v>6.3128249420418336E-2</v>
      </c>
      <c r="Q256" s="49">
        <f t="shared" si="147"/>
        <v>0</v>
      </c>
      <c r="R256" s="49">
        <f t="shared" ca="1" si="147"/>
        <v>0</v>
      </c>
      <c r="S256" s="49">
        <f t="shared" ref="S256:BG256" si="148">S135*S195/Million</f>
        <v>0</v>
      </c>
      <c r="T256" s="49">
        <f t="shared" si="148"/>
        <v>0</v>
      </c>
      <c r="U256" s="49">
        <f t="shared" si="148"/>
        <v>0</v>
      </c>
      <c r="V256" s="49">
        <f t="shared" si="148"/>
        <v>0</v>
      </c>
      <c r="W256" s="49">
        <f t="shared" si="148"/>
        <v>0</v>
      </c>
      <c r="X256" s="49">
        <f t="shared" si="148"/>
        <v>0</v>
      </c>
      <c r="Y256" s="49">
        <f t="shared" si="148"/>
        <v>0</v>
      </c>
      <c r="Z256" s="49">
        <f t="shared" si="148"/>
        <v>0</v>
      </c>
      <c r="AA256" s="49">
        <f t="shared" si="148"/>
        <v>0</v>
      </c>
      <c r="AB256" s="49">
        <f t="shared" si="148"/>
        <v>0</v>
      </c>
      <c r="AC256" s="49">
        <f t="shared" si="148"/>
        <v>0</v>
      </c>
      <c r="AD256" s="49">
        <f t="shared" si="148"/>
        <v>0</v>
      </c>
      <c r="AE256" s="49">
        <f t="shared" si="148"/>
        <v>0</v>
      </c>
      <c r="AF256" s="49">
        <f t="shared" si="148"/>
        <v>0</v>
      </c>
      <c r="AG256" s="49">
        <f t="shared" si="148"/>
        <v>0</v>
      </c>
      <c r="AH256" s="49">
        <f t="shared" si="148"/>
        <v>0</v>
      </c>
      <c r="AI256" s="49">
        <f t="shared" si="148"/>
        <v>0</v>
      </c>
      <c r="AJ256" s="49">
        <f t="shared" si="148"/>
        <v>0</v>
      </c>
      <c r="AK256" s="49">
        <f t="shared" si="148"/>
        <v>0</v>
      </c>
      <c r="AL256" s="49">
        <f t="shared" si="148"/>
        <v>0</v>
      </c>
      <c r="AM256" s="49">
        <f t="shared" si="148"/>
        <v>0</v>
      </c>
      <c r="AN256" s="49">
        <f t="shared" si="148"/>
        <v>0</v>
      </c>
      <c r="AO256" s="49">
        <f t="shared" si="148"/>
        <v>0</v>
      </c>
      <c r="AP256" s="49">
        <f t="shared" si="148"/>
        <v>0</v>
      </c>
      <c r="AQ256" s="49">
        <f t="shared" si="148"/>
        <v>0</v>
      </c>
      <c r="AR256" s="49">
        <f t="shared" si="148"/>
        <v>0</v>
      </c>
      <c r="AS256" s="49">
        <f t="shared" si="148"/>
        <v>0</v>
      </c>
      <c r="AT256" s="49">
        <f t="shared" si="148"/>
        <v>0</v>
      </c>
      <c r="AU256" s="49">
        <f t="shared" si="148"/>
        <v>0</v>
      </c>
      <c r="AV256" s="49">
        <f t="shared" si="148"/>
        <v>0</v>
      </c>
      <c r="AW256" s="49">
        <f t="shared" si="148"/>
        <v>0</v>
      </c>
      <c r="AX256" s="49">
        <f t="shared" si="148"/>
        <v>0</v>
      </c>
      <c r="AY256" s="49">
        <f t="shared" si="148"/>
        <v>0</v>
      </c>
      <c r="AZ256" s="49">
        <f t="shared" si="148"/>
        <v>0</v>
      </c>
      <c r="BA256" s="49">
        <f t="shared" si="148"/>
        <v>0</v>
      </c>
      <c r="BB256" s="49">
        <f t="shared" si="148"/>
        <v>0</v>
      </c>
      <c r="BC256" s="49">
        <f t="shared" si="148"/>
        <v>0</v>
      </c>
      <c r="BD256" s="49">
        <f t="shared" si="148"/>
        <v>0</v>
      </c>
      <c r="BE256" s="49">
        <f t="shared" si="148"/>
        <v>0</v>
      </c>
      <c r="BF256" s="49">
        <f t="shared" si="148"/>
        <v>0</v>
      </c>
      <c r="BG256" s="49">
        <f t="shared" si="148"/>
        <v>0</v>
      </c>
    </row>
    <row r="257" spans="3:60" outlineLevel="1">
      <c r="C257" s="62">
        <v>0</v>
      </c>
      <c r="D257" s="218">
        <v>0</v>
      </c>
      <c r="F257" s="180" t="str">
        <v/>
      </c>
      <c r="I257" s="49"/>
      <c r="J257" s="49">
        <f t="shared" si="113"/>
        <v>0</v>
      </c>
      <c r="K257" s="49">
        <f t="shared" si="113"/>
        <v>0</v>
      </c>
      <c r="L257" s="49">
        <f t="shared" si="113"/>
        <v>0</v>
      </c>
      <c r="M257" s="49">
        <f t="shared" si="140"/>
        <v>0</v>
      </c>
      <c r="N257" s="49">
        <f t="shared" ref="N257:R257" si="149">N136*N196/Million</f>
        <v>0</v>
      </c>
      <c r="O257" s="49">
        <f t="shared" si="149"/>
        <v>0</v>
      </c>
      <c r="P257" s="49">
        <f t="shared" si="149"/>
        <v>0</v>
      </c>
      <c r="Q257" s="49">
        <f t="shared" si="149"/>
        <v>0</v>
      </c>
      <c r="R257" s="49">
        <f t="shared" si="149"/>
        <v>0</v>
      </c>
      <c r="S257" s="49">
        <f t="shared" ref="S257:BG257" si="150">S136*S196/Million</f>
        <v>0</v>
      </c>
      <c r="T257" s="49">
        <f t="shared" si="150"/>
        <v>0</v>
      </c>
      <c r="U257" s="49">
        <f t="shared" si="150"/>
        <v>0</v>
      </c>
      <c r="V257" s="49">
        <f t="shared" si="150"/>
        <v>0</v>
      </c>
      <c r="W257" s="49">
        <f t="shared" si="150"/>
        <v>0</v>
      </c>
      <c r="X257" s="49">
        <f t="shared" si="150"/>
        <v>0</v>
      </c>
      <c r="Y257" s="49">
        <f t="shared" si="150"/>
        <v>0</v>
      </c>
      <c r="Z257" s="49">
        <f t="shared" si="150"/>
        <v>0</v>
      </c>
      <c r="AA257" s="49">
        <f t="shared" si="150"/>
        <v>0</v>
      </c>
      <c r="AB257" s="49">
        <f t="shared" si="150"/>
        <v>0</v>
      </c>
      <c r="AC257" s="49">
        <f t="shared" si="150"/>
        <v>0</v>
      </c>
      <c r="AD257" s="49">
        <f t="shared" si="150"/>
        <v>0</v>
      </c>
      <c r="AE257" s="49">
        <f t="shared" si="150"/>
        <v>0</v>
      </c>
      <c r="AF257" s="49">
        <f t="shared" si="150"/>
        <v>0</v>
      </c>
      <c r="AG257" s="49">
        <f t="shared" si="150"/>
        <v>0</v>
      </c>
      <c r="AH257" s="49">
        <f t="shared" si="150"/>
        <v>0</v>
      </c>
      <c r="AI257" s="49">
        <f t="shared" si="150"/>
        <v>0</v>
      </c>
      <c r="AJ257" s="49">
        <f t="shared" si="150"/>
        <v>0</v>
      </c>
      <c r="AK257" s="49">
        <f t="shared" si="150"/>
        <v>0</v>
      </c>
      <c r="AL257" s="49">
        <f t="shared" si="150"/>
        <v>0</v>
      </c>
      <c r="AM257" s="49">
        <f t="shared" si="150"/>
        <v>0</v>
      </c>
      <c r="AN257" s="49">
        <f t="shared" si="150"/>
        <v>0</v>
      </c>
      <c r="AO257" s="49">
        <f t="shared" si="150"/>
        <v>0</v>
      </c>
      <c r="AP257" s="49">
        <f t="shared" si="150"/>
        <v>0</v>
      </c>
      <c r="AQ257" s="49">
        <f t="shared" si="150"/>
        <v>0</v>
      </c>
      <c r="AR257" s="49">
        <f t="shared" si="150"/>
        <v>0</v>
      </c>
      <c r="AS257" s="49">
        <f t="shared" si="150"/>
        <v>0</v>
      </c>
      <c r="AT257" s="49">
        <f t="shared" si="150"/>
        <v>0</v>
      </c>
      <c r="AU257" s="49">
        <f t="shared" si="150"/>
        <v>0</v>
      </c>
      <c r="AV257" s="49">
        <f t="shared" si="150"/>
        <v>0</v>
      </c>
      <c r="AW257" s="49">
        <f t="shared" si="150"/>
        <v>0</v>
      </c>
      <c r="AX257" s="49">
        <f t="shared" si="150"/>
        <v>0</v>
      </c>
      <c r="AY257" s="49">
        <f t="shared" si="150"/>
        <v>0</v>
      </c>
      <c r="AZ257" s="49">
        <f t="shared" si="150"/>
        <v>0</v>
      </c>
      <c r="BA257" s="49">
        <f t="shared" si="150"/>
        <v>0</v>
      </c>
      <c r="BB257" s="49">
        <f t="shared" si="150"/>
        <v>0</v>
      </c>
      <c r="BC257" s="49">
        <f t="shared" si="150"/>
        <v>0</v>
      </c>
      <c r="BD257" s="49">
        <f t="shared" si="150"/>
        <v>0</v>
      </c>
      <c r="BE257" s="49">
        <f t="shared" si="150"/>
        <v>0</v>
      </c>
      <c r="BF257" s="49">
        <f t="shared" si="150"/>
        <v>0</v>
      </c>
      <c r="BG257" s="49">
        <f t="shared" si="150"/>
        <v>0</v>
      </c>
    </row>
    <row r="258" spans="3:60" outlineLevel="1">
      <c r="C258" s="62" t="str">
        <v>Hire fees</v>
      </c>
      <c r="D258" s="216">
        <v>0</v>
      </c>
      <c r="F258" s="180" t="str">
        <v/>
      </c>
      <c r="I258" s="49"/>
      <c r="J258" s="49">
        <f t="shared" si="113"/>
        <v>0</v>
      </c>
      <c r="K258" s="49">
        <f t="shared" si="113"/>
        <v>0</v>
      </c>
      <c r="L258" s="49">
        <f t="shared" si="113"/>
        <v>0</v>
      </c>
      <c r="M258" s="49">
        <f t="shared" si="140"/>
        <v>0</v>
      </c>
      <c r="N258" s="49">
        <f t="shared" ref="N258:R258" si="151">N137*N197/Million</f>
        <v>0</v>
      </c>
      <c r="O258" s="49">
        <f t="shared" si="151"/>
        <v>0</v>
      </c>
      <c r="P258" s="49">
        <f t="shared" si="151"/>
        <v>0</v>
      </c>
      <c r="Q258" s="49">
        <f t="shared" si="151"/>
        <v>0</v>
      </c>
      <c r="R258" s="49">
        <f t="shared" si="151"/>
        <v>0</v>
      </c>
      <c r="S258" s="49">
        <f t="shared" ref="S258:BG258" si="152">S137*S197/Million</f>
        <v>0</v>
      </c>
      <c r="T258" s="49">
        <f t="shared" si="152"/>
        <v>0</v>
      </c>
      <c r="U258" s="49">
        <f t="shared" si="152"/>
        <v>0</v>
      </c>
      <c r="V258" s="49">
        <f t="shared" si="152"/>
        <v>0</v>
      </c>
      <c r="W258" s="49">
        <f t="shared" si="152"/>
        <v>0</v>
      </c>
      <c r="X258" s="49">
        <f t="shared" si="152"/>
        <v>0</v>
      </c>
      <c r="Y258" s="49">
        <f t="shared" si="152"/>
        <v>0</v>
      </c>
      <c r="Z258" s="49">
        <f t="shared" si="152"/>
        <v>0</v>
      </c>
      <c r="AA258" s="49">
        <f t="shared" si="152"/>
        <v>0</v>
      </c>
      <c r="AB258" s="49">
        <f t="shared" si="152"/>
        <v>0</v>
      </c>
      <c r="AC258" s="49">
        <f t="shared" si="152"/>
        <v>0</v>
      </c>
      <c r="AD258" s="49">
        <f t="shared" si="152"/>
        <v>0</v>
      </c>
      <c r="AE258" s="49">
        <f t="shared" si="152"/>
        <v>0</v>
      </c>
      <c r="AF258" s="49">
        <f t="shared" si="152"/>
        <v>0</v>
      </c>
      <c r="AG258" s="49">
        <f t="shared" si="152"/>
        <v>0</v>
      </c>
      <c r="AH258" s="49">
        <f t="shared" si="152"/>
        <v>0</v>
      </c>
      <c r="AI258" s="49">
        <f t="shared" si="152"/>
        <v>0</v>
      </c>
      <c r="AJ258" s="49">
        <f t="shared" si="152"/>
        <v>0</v>
      </c>
      <c r="AK258" s="49">
        <f t="shared" si="152"/>
        <v>0</v>
      </c>
      <c r="AL258" s="49">
        <f t="shared" si="152"/>
        <v>0</v>
      </c>
      <c r="AM258" s="49">
        <f t="shared" si="152"/>
        <v>0</v>
      </c>
      <c r="AN258" s="49">
        <f t="shared" si="152"/>
        <v>0</v>
      </c>
      <c r="AO258" s="49">
        <f t="shared" si="152"/>
        <v>0</v>
      </c>
      <c r="AP258" s="49">
        <f t="shared" si="152"/>
        <v>0</v>
      </c>
      <c r="AQ258" s="49">
        <f t="shared" si="152"/>
        <v>0</v>
      </c>
      <c r="AR258" s="49">
        <f t="shared" si="152"/>
        <v>0</v>
      </c>
      <c r="AS258" s="49">
        <f t="shared" si="152"/>
        <v>0</v>
      </c>
      <c r="AT258" s="49">
        <f t="shared" si="152"/>
        <v>0</v>
      </c>
      <c r="AU258" s="49">
        <f t="shared" si="152"/>
        <v>0</v>
      </c>
      <c r="AV258" s="49">
        <f t="shared" si="152"/>
        <v>0</v>
      </c>
      <c r="AW258" s="49">
        <f t="shared" si="152"/>
        <v>0</v>
      </c>
      <c r="AX258" s="49">
        <f t="shared" si="152"/>
        <v>0</v>
      </c>
      <c r="AY258" s="49">
        <f t="shared" si="152"/>
        <v>0</v>
      </c>
      <c r="AZ258" s="49">
        <f t="shared" si="152"/>
        <v>0</v>
      </c>
      <c r="BA258" s="49">
        <f t="shared" si="152"/>
        <v>0</v>
      </c>
      <c r="BB258" s="49">
        <f t="shared" si="152"/>
        <v>0</v>
      </c>
      <c r="BC258" s="49">
        <f t="shared" si="152"/>
        <v>0</v>
      </c>
      <c r="BD258" s="49">
        <f t="shared" si="152"/>
        <v>0</v>
      </c>
      <c r="BE258" s="49">
        <f t="shared" si="152"/>
        <v>0</v>
      </c>
      <c r="BF258" s="49">
        <f t="shared" si="152"/>
        <v>0</v>
      </c>
      <c r="BG258" s="49">
        <f t="shared" si="152"/>
        <v>0</v>
      </c>
    </row>
    <row r="259" spans="3:60" outlineLevel="1">
      <c r="C259" s="63" t="str">
        <v>Berth hire - Full charge - Maribyrnong No.1</v>
      </c>
      <c r="D259" s="216" t="str">
        <v>$ per hour</v>
      </c>
      <c r="F259" s="180">
        <v>37</v>
      </c>
      <c r="I259" s="49"/>
      <c r="J259" s="49">
        <f t="shared" si="113"/>
        <v>1.18156145</v>
      </c>
      <c r="K259" s="49">
        <f t="shared" si="113"/>
        <v>1.190797632</v>
      </c>
      <c r="L259" s="49">
        <f t="shared" si="113"/>
        <v>1.177739259</v>
      </c>
      <c r="M259" s="49">
        <f t="shared" si="140"/>
        <v>1.1445845940000001</v>
      </c>
      <c r="N259" s="49">
        <f t="shared" ref="N259:R259" si="153">N138*N198/Million</f>
        <v>1.2369892436833394</v>
      </c>
      <c r="O259" s="49">
        <f t="shared" si="153"/>
        <v>1.281914026141195</v>
      </c>
      <c r="P259" s="49">
        <f t="shared" si="153"/>
        <v>1.5023565423646659</v>
      </c>
      <c r="Q259" s="49">
        <f t="shared" si="153"/>
        <v>0</v>
      </c>
      <c r="R259" s="49">
        <f t="shared" ca="1" si="153"/>
        <v>0</v>
      </c>
      <c r="S259" s="49">
        <f t="shared" ref="S259:BG259" si="154">S138*S198/Million</f>
        <v>0</v>
      </c>
      <c r="T259" s="49">
        <f t="shared" si="154"/>
        <v>0</v>
      </c>
      <c r="U259" s="49">
        <f t="shared" si="154"/>
        <v>0</v>
      </c>
      <c r="V259" s="49">
        <f t="shared" si="154"/>
        <v>0</v>
      </c>
      <c r="W259" s="49">
        <f t="shared" si="154"/>
        <v>0</v>
      </c>
      <c r="X259" s="49">
        <f t="shared" si="154"/>
        <v>0</v>
      </c>
      <c r="Y259" s="49">
        <f t="shared" si="154"/>
        <v>0</v>
      </c>
      <c r="Z259" s="49">
        <f t="shared" si="154"/>
        <v>0</v>
      </c>
      <c r="AA259" s="49">
        <f t="shared" si="154"/>
        <v>0</v>
      </c>
      <c r="AB259" s="49">
        <f t="shared" si="154"/>
        <v>0</v>
      </c>
      <c r="AC259" s="49">
        <f t="shared" si="154"/>
        <v>0</v>
      </c>
      <c r="AD259" s="49">
        <f t="shared" si="154"/>
        <v>0</v>
      </c>
      <c r="AE259" s="49">
        <f t="shared" si="154"/>
        <v>0</v>
      </c>
      <c r="AF259" s="49">
        <f t="shared" si="154"/>
        <v>0</v>
      </c>
      <c r="AG259" s="49">
        <f t="shared" si="154"/>
        <v>0</v>
      </c>
      <c r="AH259" s="49">
        <f t="shared" si="154"/>
        <v>0</v>
      </c>
      <c r="AI259" s="49">
        <f t="shared" si="154"/>
        <v>0</v>
      </c>
      <c r="AJ259" s="49">
        <f t="shared" si="154"/>
        <v>0</v>
      </c>
      <c r="AK259" s="49">
        <f t="shared" si="154"/>
        <v>0</v>
      </c>
      <c r="AL259" s="49">
        <f t="shared" si="154"/>
        <v>0</v>
      </c>
      <c r="AM259" s="49">
        <f t="shared" si="154"/>
        <v>0</v>
      </c>
      <c r="AN259" s="49">
        <f t="shared" si="154"/>
        <v>0</v>
      </c>
      <c r="AO259" s="49">
        <f t="shared" si="154"/>
        <v>0</v>
      </c>
      <c r="AP259" s="49">
        <f t="shared" si="154"/>
        <v>0</v>
      </c>
      <c r="AQ259" s="49">
        <f t="shared" si="154"/>
        <v>0</v>
      </c>
      <c r="AR259" s="49">
        <f t="shared" si="154"/>
        <v>0</v>
      </c>
      <c r="AS259" s="49">
        <f t="shared" si="154"/>
        <v>0</v>
      </c>
      <c r="AT259" s="49">
        <f t="shared" si="154"/>
        <v>0</v>
      </c>
      <c r="AU259" s="49">
        <f t="shared" si="154"/>
        <v>0</v>
      </c>
      <c r="AV259" s="49">
        <f t="shared" si="154"/>
        <v>0</v>
      </c>
      <c r="AW259" s="49">
        <f t="shared" si="154"/>
        <v>0</v>
      </c>
      <c r="AX259" s="49">
        <f t="shared" si="154"/>
        <v>0</v>
      </c>
      <c r="AY259" s="49">
        <f t="shared" si="154"/>
        <v>0</v>
      </c>
      <c r="AZ259" s="49">
        <f t="shared" si="154"/>
        <v>0</v>
      </c>
      <c r="BA259" s="49">
        <f t="shared" si="154"/>
        <v>0</v>
      </c>
      <c r="BB259" s="49">
        <f t="shared" si="154"/>
        <v>0</v>
      </c>
      <c r="BC259" s="49">
        <f t="shared" si="154"/>
        <v>0</v>
      </c>
      <c r="BD259" s="49">
        <f t="shared" si="154"/>
        <v>0</v>
      </c>
      <c r="BE259" s="49">
        <f t="shared" si="154"/>
        <v>0</v>
      </c>
      <c r="BF259" s="49">
        <f t="shared" si="154"/>
        <v>0</v>
      </c>
      <c r="BG259" s="49">
        <f t="shared" si="154"/>
        <v>0</v>
      </c>
    </row>
    <row r="260" spans="3:60" outlineLevel="1">
      <c r="C260" s="63" t="str">
        <v>Berth hire - Full charge - Holden Dock</v>
      </c>
      <c r="D260" s="216" t="str">
        <v>$ per hour</v>
      </c>
      <c r="F260" s="180">
        <v>38</v>
      </c>
      <c r="I260" s="49"/>
      <c r="J260" s="49">
        <f t="shared" ref="J260:L271" si="155">J139*J199/Million</f>
        <v>2.8544551199999999</v>
      </c>
      <c r="K260" s="49">
        <f t="shared" si="155"/>
        <v>2.8926063050000002</v>
      </c>
      <c r="L260" s="49">
        <f t="shared" si="155"/>
        <v>2.1942331320000004</v>
      </c>
      <c r="M260" s="49">
        <f t="shared" si="140"/>
        <v>2.2701536739999999</v>
      </c>
      <c r="N260" s="49">
        <f t="shared" ref="N260:R260" si="156">N139*N199/Million</f>
        <v>1.7168334034797064</v>
      </c>
      <c r="O260" s="49">
        <f t="shared" si="156"/>
        <v>2.5853174260088427</v>
      </c>
      <c r="P260" s="49">
        <f t="shared" si="156"/>
        <v>2.3732795837705116</v>
      </c>
      <c r="Q260" s="49">
        <f t="shared" si="156"/>
        <v>0</v>
      </c>
      <c r="R260" s="49">
        <f t="shared" ca="1" si="156"/>
        <v>0</v>
      </c>
      <c r="S260" s="49">
        <f t="shared" ref="S260:BG260" si="157">S139*S199/Million</f>
        <v>0</v>
      </c>
      <c r="T260" s="49">
        <f t="shared" si="157"/>
        <v>0</v>
      </c>
      <c r="U260" s="49">
        <f t="shared" si="157"/>
        <v>0</v>
      </c>
      <c r="V260" s="49">
        <f t="shared" si="157"/>
        <v>0</v>
      </c>
      <c r="W260" s="49">
        <f t="shared" si="157"/>
        <v>0</v>
      </c>
      <c r="X260" s="49">
        <f t="shared" si="157"/>
        <v>0</v>
      </c>
      <c r="Y260" s="49">
        <f t="shared" si="157"/>
        <v>0</v>
      </c>
      <c r="Z260" s="49">
        <f t="shared" si="157"/>
        <v>0</v>
      </c>
      <c r="AA260" s="49">
        <f t="shared" si="157"/>
        <v>0</v>
      </c>
      <c r="AB260" s="49">
        <f t="shared" si="157"/>
        <v>0</v>
      </c>
      <c r="AC260" s="49">
        <f t="shared" si="157"/>
        <v>0</v>
      </c>
      <c r="AD260" s="49">
        <f t="shared" si="157"/>
        <v>0</v>
      </c>
      <c r="AE260" s="49">
        <f t="shared" si="157"/>
        <v>0</v>
      </c>
      <c r="AF260" s="49">
        <f t="shared" si="157"/>
        <v>0</v>
      </c>
      <c r="AG260" s="49">
        <f t="shared" si="157"/>
        <v>0</v>
      </c>
      <c r="AH260" s="49">
        <f t="shared" si="157"/>
        <v>0</v>
      </c>
      <c r="AI260" s="49">
        <f t="shared" si="157"/>
        <v>0</v>
      </c>
      <c r="AJ260" s="49">
        <f t="shared" si="157"/>
        <v>0</v>
      </c>
      <c r="AK260" s="49">
        <f t="shared" si="157"/>
        <v>0</v>
      </c>
      <c r="AL260" s="49">
        <f t="shared" si="157"/>
        <v>0</v>
      </c>
      <c r="AM260" s="49">
        <f t="shared" si="157"/>
        <v>0</v>
      </c>
      <c r="AN260" s="49">
        <f t="shared" si="157"/>
        <v>0</v>
      </c>
      <c r="AO260" s="49">
        <f t="shared" si="157"/>
        <v>0</v>
      </c>
      <c r="AP260" s="49">
        <f t="shared" si="157"/>
        <v>0</v>
      </c>
      <c r="AQ260" s="49">
        <f t="shared" si="157"/>
        <v>0</v>
      </c>
      <c r="AR260" s="49">
        <f t="shared" si="157"/>
        <v>0</v>
      </c>
      <c r="AS260" s="49">
        <f t="shared" si="157"/>
        <v>0</v>
      </c>
      <c r="AT260" s="49">
        <f t="shared" si="157"/>
        <v>0</v>
      </c>
      <c r="AU260" s="49">
        <f t="shared" si="157"/>
        <v>0</v>
      </c>
      <c r="AV260" s="49">
        <f t="shared" si="157"/>
        <v>0</v>
      </c>
      <c r="AW260" s="49">
        <f t="shared" si="157"/>
        <v>0</v>
      </c>
      <c r="AX260" s="49">
        <f t="shared" si="157"/>
        <v>0</v>
      </c>
      <c r="AY260" s="49">
        <f t="shared" si="157"/>
        <v>0</v>
      </c>
      <c r="AZ260" s="49">
        <f t="shared" si="157"/>
        <v>0</v>
      </c>
      <c r="BA260" s="49">
        <f t="shared" si="157"/>
        <v>0</v>
      </c>
      <c r="BB260" s="49">
        <f t="shared" si="157"/>
        <v>0</v>
      </c>
      <c r="BC260" s="49">
        <f t="shared" si="157"/>
        <v>0</v>
      </c>
      <c r="BD260" s="49">
        <f t="shared" si="157"/>
        <v>0</v>
      </c>
      <c r="BE260" s="49">
        <f t="shared" si="157"/>
        <v>0</v>
      </c>
      <c r="BF260" s="49">
        <f t="shared" si="157"/>
        <v>0</v>
      </c>
      <c r="BG260" s="49">
        <f t="shared" si="157"/>
        <v>0</v>
      </c>
    </row>
    <row r="261" spans="3:60" outlineLevel="1">
      <c r="C261" s="63" t="str">
        <v>Berth hire - Full charge - Passenger cruise ships at a berth other than Station Pier</v>
      </c>
      <c r="D261" s="216" t="str">
        <v>$ per hour</v>
      </c>
      <c r="F261" s="180">
        <v>39</v>
      </c>
      <c r="I261" s="49"/>
      <c r="J261" s="49">
        <f t="shared" si="155"/>
        <v>0</v>
      </c>
      <c r="K261" s="49">
        <f t="shared" si="155"/>
        <v>1.9073026000000003E-2</v>
      </c>
      <c r="L261" s="49">
        <f t="shared" si="155"/>
        <v>1.9858111000000001E-2</v>
      </c>
      <c r="M261" s="49">
        <f t="shared" si="140"/>
        <v>0</v>
      </c>
      <c r="N261" s="49">
        <f t="shared" ref="N261:R261" si="158">N140*N200/Million</f>
        <v>0</v>
      </c>
      <c r="O261" s="49">
        <f t="shared" si="158"/>
        <v>0</v>
      </c>
      <c r="P261" s="49">
        <f t="shared" si="158"/>
        <v>0</v>
      </c>
      <c r="Q261" s="49">
        <f t="shared" si="158"/>
        <v>0</v>
      </c>
      <c r="R261" s="49">
        <f t="shared" ca="1" si="158"/>
        <v>0</v>
      </c>
      <c r="S261" s="49">
        <f t="shared" ref="S261:BG261" si="159">S140*S200/Million</f>
        <v>0</v>
      </c>
      <c r="T261" s="49">
        <f t="shared" si="159"/>
        <v>0</v>
      </c>
      <c r="U261" s="49">
        <f t="shared" si="159"/>
        <v>0</v>
      </c>
      <c r="V261" s="49">
        <f t="shared" si="159"/>
        <v>0</v>
      </c>
      <c r="W261" s="49">
        <f t="shared" si="159"/>
        <v>0</v>
      </c>
      <c r="X261" s="49">
        <f t="shared" si="159"/>
        <v>0</v>
      </c>
      <c r="Y261" s="49">
        <f t="shared" si="159"/>
        <v>0</v>
      </c>
      <c r="Z261" s="49">
        <f t="shared" si="159"/>
        <v>0</v>
      </c>
      <c r="AA261" s="49">
        <f t="shared" si="159"/>
        <v>0</v>
      </c>
      <c r="AB261" s="49">
        <f t="shared" si="159"/>
        <v>0</v>
      </c>
      <c r="AC261" s="49">
        <f t="shared" si="159"/>
        <v>0</v>
      </c>
      <c r="AD261" s="49">
        <f t="shared" si="159"/>
        <v>0</v>
      </c>
      <c r="AE261" s="49">
        <f t="shared" si="159"/>
        <v>0</v>
      </c>
      <c r="AF261" s="49">
        <f t="shared" si="159"/>
        <v>0</v>
      </c>
      <c r="AG261" s="49">
        <f t="shared" si="159"/>
        <v>0</v>
      </c>
      <c r="AH261" s="49">
        <f t="shared" si="159"/>
        <v>0</v>
      </c>
      <c r="AI261" s="49">
        <f t="shared" si="159"/>
        <v>0</v>
      </c>
      <c r="AJ261" s="49">
        <f t="shared" si="159"/>
        <v>0</v>
      </c>
      <c r="AK261" s="49">
        <f t="shared" si="159"/>
        <v>0</v>
      </c>
      <c r="AL261" s="49">
        <f t="shared" si="159"/>
        <v>0</v>
      </c>
      <c r="AM261" s="49">
        <f t="shared" si="159"/>
        <v>0</v>
      </c>
      <c r="AN261" s="49">
        <f t="shared" si="159"/>
        <v>0</v>
      </c>
      <c r="AO261" s="49">
        <f t="shared" si="159"/>
        <v>0</v>
      </c>
      <c r="AP261" s="49">
        <f t="shared" si="159"/>
        <v>0</v>
      </c>
      <c r="AQ261" s="49">
        <f t="shared" si="159"/>
        <v>0</v>
      </c>
      <c r="AR261" s="49">
        <f t="shared" si="159"/>
        <v>0</v>
      </c>
      <c r="AS261" s="49">
        <f t="shared" si="159"/>
        <v>0</v>
      </c>
      <c r="AT261" s="49">
        <f t="shared" si="159"/>
        <v>0</v>
      </c>
      <c r="AU261" s="49">
        <f t="shared" si="159"/>
        <v>0</v>
      </c>
      <c r="AV261" s="49">
        <f t="shared" si="159"/>
        <v>0</v>
      </c>
      <c r="AW261" s="49">
        <f t="shared" si="159"/>
        <v>0</v>
      </c>
      <c r="AX261" s="49">
        <f t="shared" si="159"/>
        <v>0</v>
      </c>
      <c r="AY261" s="49">
        <f t="shared" si="159"/>
        <v>0</v>
      </c>
      <c r="AZ261" s="49">
        <f t="shared" si="159"/>
        <v>0</v>
      </c>
      <c r="BA261" s="49">
        <f t="shared" si="159"/>
        <v>0</v>
      </c>
      <c r="BB261" s="49">
        <f t="shared" si="159"/>
        <v>0</v>
      </c>
      <c r="BC261" s="49">
        <f t="shared" si="159"/>
        <v>0</v>
      </c>
      <c r="BD261" s="49">
        <f t="shared" si="159"/>
        <v>0</v>
      </c>
      <c r="BE261" s="49">
        <f t="shared" si="159"/>
        <v>0</v>
      </c>
      <c r="BF261" s="49">
        <f t="shared" si="159"/>
        <v>0</v>
      </c>
      <c r="BG261" s="49">
        <f t="shared" si="159"/>
        <v>0</v>
      </c>
    </row>
    <row r="262" spans="3:60" outlineLevel="1">
      <c r="C262" s="63" t="str">
        <v>Berth hire - Lay-up charge (24 Victoria Dock; Holden Dock; Maribyrnong No. 1; 24, 27, 28, 29 &amp; 33 South Wharf; 6 Yarraville and F Appleton Dock)</v>
      </c>
      <c r="D262" s="216" t="str">
        <v>$ per hour</v>
      </c>
      <c r="F262" s="180">
        <v>40</v>
      </c>
      <c r="I262" s="49"/>
      <c r="J262" s="49">
        <f t="shared" si="155"/>
        <v>0.72703829999999992</v>
      </c>
      <c r="K262" s="49">
        <f t="shared" si="155"/>
        <v>0.80415521999999995</v>
      </c>
      <c r="L262" s="49">
        <f t="shared" si="155"/>
        <v>0.83155328000000006</v>
      </c>
      <c r="M262" s="49">
        <f t="shared" si="140"/>
        <v>1.0643678325000001</v>
      </c>
      <c r="N262" s="49">
        <f t="shared" ref="N262:R262" si="160">N141*N201/Million</f>
        <v>0.2182351628369546</v>
      </c>
      <c r="O262" s="49">
        <f t="shared" si="160"/>
        <v>0.17666099784996142</v>
      </c>
      <c r="P262" s="49">
        <f t="shared" si="160"/>
        <v>0.73622844386482322</v>
      </c>
      <c r="Q262" s="49">
        <f t="shared" si="160"/>
        <v>0</v>
      </c>
      <c r="R262" s="49">
        <f t="shared" ca="1" si="160"/>
        <v>0</v>
      </c>
      <c r="S262" s="49">
        <f t="shared" ref="S262:BG262" si="161">S141*S201/Million</f>
        <v>0</v>
      </c>
      <c r="T262" s="49">
        <f t="shared" si="161"/>
        <v>0</v>
      </c>
      <c r="U262" s="49">
        <f t="shared" si="161"/>
        <v>0</v>
      </c>
      <c r="V262" s="49">
        <f t="shared" si="161"/>
        <v>0</v>
      </c>
      <c r="W262" s="49">
        <f t="shared" si="161"/>
        <v>0</v>
      </c>
      <c r="X262" s="49">
        <f t="shared" si="161"/>
        <v>0</v>
      </c>
      <c r="Y262" s="49">
        <f t="shared" si="161"/>
        <v>0</v>
      </c>
      <c r="Z262" s="49">
        <f t="shared" si="161"/>
        <v>0</v>
      </c>
      <c r="AA262" s="49">
        <f t="shared" si="161"/>
        <v>0</v>
      </c>
      <c r="AB262" s="49">
        <f t="shared" si="161"/>
        <v>0</v>
      </c>
      <c r="AC262" s="49">
        <f t="shared" si="161"/>
        <v>0</v>
      </c>
      <c r="AD262" s="49">
        <f t="shared" si="161"/>
        <v>0</v>
      </c>
      <c r="AE262" s="49">
        <f t="shared" si="161"/>
        <v>0</v>
      </c>
      <c r="AF262" s="49">
        <f t="shared" si="161"/>
        <v>0</v>
      </c>
      <c r="AG262" s="49">
        <f t="shared" si="161"/>
        <v>0</v>
      </c>
      <c r="AH262" s="49">
        <f t="shared" si="161"/>
        <v>0</v>
      </c>
      <c r="AI262" s="49">
        <f t="shared" si="161"/>
        <v>0</v>
      </c>
      <c r="AJ262" s="49">
        <f t="shared" si="161"/>
        <v>0</v>
      </c>
      <c r="AK262" s="49">
        <f t="shared" si="161"/>
        <v>0</v>
      </c>
      <c r="AL262" s="49">
        <f t="shared" si="161"/>
        <v>0</v>
      </c>
      <c r="AM262" s="49">
        <f t="shared" si="161"/>
        <v>0</v>
      </c>
      <c r="AN262" s="49">
        <f t="shared" si="161"/>
        <v>0</v>
      </c>
      <c r="AO262" s="49">
        <f t="shared" si="161"/>
        <v>0</v>
      </c>
      <c r="AP262" s="49">
        <f t="shared" si="161"/>
        <v>0</v>
      </c>
      <c r="AQ262" s="49">
        <f t="shared" si="161"/>
        <v>0</v>
      </c>
      <c r="AR262" s="49">
        <f t="shared" si="161"/>
        <v>0</v>
      </c>
      <c r="AS262" s="49">
        <f t="shared" si="161"/>
        <v>0</v>
      </c>
      <c r="AT262" s="49">
        <f t="shared" si="161"/>
        <v>0</v>
      </c>
      <c r="AU262" s="49">
        <f t="shared" si="161"/>
        <v>0</v>
      </c>
      <c r="AV262" s="49">
        <f t="shared" si="161"/>
        <v>0</v>
      </c>
      <c r="AW262" s="49">
        <f t="shared" si="161"/>
        <v>0</v>
      </c>
      <c r="AX262" s="49">
        <f t="shared" si="161"/>
        <v>0</v>
      </c>
      <c r="AY262" s="49">
        <f t="shared" si="161"/>
        <v>0</v>
      </c>
      <c r="AZ262" s="49">
        <f t="shared" si="161"/>
        <v>0</v>
      </c>
      <c r="BA262" s="49">
        <f t="shared" si="161"/>
        <v>0</v>
      </c>
      <c r="BB262" s="49">
        <f t="shared" si="161"/>
        <v>0</v>
      </c>
      <c r="BC262" s="49">
        <f t="shared" si="161"/>
        <v>0</v>
      </c>
      <c r="BD262" s="49">
        <f t="shared" si="161"/>
        <v>0</v>
      </c>
      <c r="BE262" s="49">
        <f t="shared" si="161"/>
        <v>0</v>
      </c>
      <c r="BF262" s="49">
        <f t="shared" si="161"/>
        <v>0</v>
      </c>
      <c r="BG262" s="49">
        <f t="shared" si="161"/>
        <v>0</v>
      </c>
    </row>
    <row r="263" spans="3:60" outlineLevel="1">
      <c r="C263" s="63" t="str">
        <v>Wharf access - Cargo</v>
      </c>
      <c r="D263" s="216" t="str">
        <v>$ per tonne</v>
      </c>
      <c r="F263" s="180">
        <v>41</v>
      </c>
      <c r="I263" s="49"/>
      <c r="J263" s="49">
        <f t="shared" si="155"/>
        <v>8.7999999999999995E-2</v>
      </c>
      <c r="K263" s="49">
        <f t="shared" si="155"/>
        <v>0.1089560795</v>
      </c>
      <c r="L263" s="49">
        <f t="shared" si="155"/>
        <v>5.0557001400000003E-2</v>
      </c>
      <c r="M263" s="49">
        <f t="shared" si="140"/>
        <v>5.3900000000000003E-2</v>
      </c>
      <c r="N263" s="49">
        <f t="shared" ref="N263:R263" si="162">N142*N202/Million</f>
        <v>0.14712700000000001</v>
      </c>
      <c r="O263" s="49">
        <f t="shared" si="162"/>
        <v>3.9265899999999999E-2</v>
      </c>
      <c r="P263" s="49">
        <f t="shared" si="162"/>
        <v>0</v>
      </c>
      <c r="Q263" s="49">
        <f t="shared" si="162"/>
        <v>0</v>
      </c>
      <c r="R263" s="49">
        <f t="shared" ca="1" si="162"/>
        <v>0</v>
      </c>
      <c r="S263" s="49">
        <f t="shared" ref="S263:BG263" si="163">S142*S202/Million</f>
        <v>0</v>
      </c>
      <c r="T263" s="49">
        <f t="shared" si="163"/>
        <v>0</v>
      </c>
      <c r="U263" s="49">
        <f t="shared" si="163"/>
        <v>0</v>
      </c>
      <c r="V263" s="49">
        <f t="shared" si="163"/>
        <v>0</v>
      </c>
      <c r="W263" s="49">
        <f t="shared" si="163"/>
        <v>0</v>
      </c>
      <c r="X263" s="49">
        <f t="shared" si="163"/>
        <v>0</v>
      </c>
      <c r="Y263" s="49">
        <f t="shared" si="163"/>
        <v>0</v>
      </c>
      <c r="Z263" s="49">
        <f t="shared" si="163"/>
        <v>0</v>
      </c>
      <c r="AA263" s="49">
        <f t="shared" si="163"/>
        <v>0</v>
      </c>
      <c r="AB263" s="49">
        <f t="shared" si="163"/>
        <v>0</v>
      </c>
      <c r="AC263" s="49">
        <f t="shared" si="163"/>
        <v>0</v>
      </c>
      <c r="AD263" s="49">
        <f t="shared" si="163"/>
        <v>0</v>
      </c>
      <c r="AE263" s="49">
        <f t="shared" si="163"/>
        <v>0</v>
      </c>
      <c r="AF263" s="49">
        <f t="shared" si="163"/>
        <v>0</v>
      </c>
      <c r="AG263" s="49">
        <f t="shared" si="163"/>
        <v>0</v>
      </c>
      <c r="AH263" s="49">
        <f t="shared" si="163"/>
        <v>0</v>
      </c>
      <c r="AI263" s="49">
        <f t="shared" si="163"/>
        <v>0</v>
      </c>
      <c r="AJ263" s="49">
        <f t="shared" si="163"/>
        <v>0</v>
      </c>
      <c r="AK263" s="49">
        <f t="shared" si="163"/>
        <v>0</v>
      </c>
      <c r="AL263" s="49">
        <f t="shared" si="163"/>
        <v>0</v>
      </c>
      <c r="AM263" s="49">
        <f t="shared" si="163"/>
        <v>0</v>
      </c>
      <c r="AN263" s="49">
        <f t="shared" si="163"/>
        <v>0</v>
      </c>
      <c r="AO263" s="49">
        <f t="shared" si="163"/>
        <v>0</v>
      </c>
      <c r="AP263" s="49">
        <f t="shared" si="163"/>
        <v>0</v>
      </c>
      <c r="AQ263" s="49">
        <f t="shared" si="163"/>
        <v>0</v>
      </c>
      <c r="AR263" s="49">
        <f t="shared" si="163"/>
        <v>0</v>
      </c>
      <c r="AS263" s="49">
        <f t="shared" si="163"/>
        <v>0</v>
      </c>
      <c r="AT263" s="49">
        <f t="shared" si="163"/>
        <v>0</v>
      </c>
      <c r="AU263" s="49">
        <f t="shared" si="163"/>
        <v>0</v>
      </c>
      <c r="AV263" s="49">
        <f t="shared" si="163"/>
        <v>0</v>
      </c>
      <c r="AW263" s="49">
        <f t="shared" si="163"/>
        <v>0</v>
      </c>
      <c r="AX263" s="49">
        <f t="shared" si="163"/>
        <v>0</v>
      </c>
      <c r="AY263" s="49">
        <f t="shared" si="163"/>
        <v>0</v>
      </c>
      <c r="AZ263" s="49">
        <f t="shared" si="163"/>
        <v>0</v>
      </c>
      <c r="BA263" s="49">
        <f t="shared" si="163"/>
        <v>0</v>
      </c>
      <c r="BB263" s="49">
        <f t="shared" si="163"/>
        <v>0</v>
      </c>
      <c r="BC263" s="49">
        <f t="shared" si="163"/>
        <v>0</v>
      </c>
      <c r="BD263" s="49">
        <f t="shared" si="163"/>
        <v>0</v>
      </c>
      <c r="BE263" s="49">
        <f t="shared" si="163"/>
        <v>0</v>
      </c>
      <c r="BF263" s="49">
        <f t="shared" si="163"/>
        <v>0</v>
      </c>
      <c r="BG263" s="49">
        <f t="shared" si="163"/>
        <v>0</v>
      </c>
    </row>
    <row r="264" spans="3:60" outlineLevel="1">
      <c r="C264" s="63" t="str">
        <v>Area hire - Standard rate - 6 Yarraville</v>
      </c>
      <c r="D264" s="216" t="str">
        <v>$ per hour</v>
      </c>
      <c r="F264" s="180">
        <v>42</v>
      </c>
      <c r="I264" s="49"/>
      <c r="J264" s="49">
        <f t="shared" si="155"/>
        <v>0</v>
      </c>
      <c r="K264" s="49">
        <f t="shared" si="155"/>
        <v>0</v>
      </c>
      <c r="L264" s="49">
        <f t="shared" si="155"/>
        <v>0</v>
      </c>
      <c r="M264" s="49">
        <f t="shared" si="140"/>
        <v>0</v>
      </c>
      <c r="N264" s="49">
        <f t="shared" ref="N264:R264" si="164">N143*N203/Million</f>
        <v>0</v>
      </c>
      <c r="O264" s="49">
        <f t="shared" si="164"/>
        <v>0</v>
      </c>
      <c r="P264" s="49">
        <f t="shared" si="164"/>
        <v>0</v>
      </c>
      <c r="Q264" s="49">
        <f t="shared" si="164"/>
        <v>0</v>
      </c>
      <c r="R264" s="49">
        <f t="shared" ca="1" si="164"/>
        <v>0</v>
      </c>
      <c r="S264" s="49">
        <f t="shared" ref="S264:BG264" si="165">S143*S203/Million</f>
        <v>0</v>
      </c>
      <c r="T264" s="49">
        <f t="shared" si="165"/>
        <v>0</v>
      </c>
      <c r="U264" s="49">
        <f t="shared" si="165"/>
        <v>0</v>
      </c>
      <c r="V264" s="49">
        <f t="shared" si="165"/>
        <v>0</v>
      </c>
      <c r="W264" s="49">
        <f t="shared" si="165"/>
        <v>0</v>
      </c>
      <c r="X264" s="49">
        <f t="shared" si="165"/>
        <v>0</v>
      </c>
      <c r="Y264" s="49">
        <f t="shared" si="165"/>
        <v>0</v>
      </c>
      <c r="Z264" s="49">
        <f t="shared" si="165"/>
        <v>0</v>
      </c>
      <c r="AA264" s="49">
        <f t="shared" si="165"/>
        <v>0</v>
      </c>
      <c r="AB264" s="49">
        <f t="shared" si="165"/>
        <v>0</v>
      </c>
      <c r="AC264" s="49">
        <f t="shared" si="165"/>
        <v>0</v>
      </c>
      <c r="AD264" s="49">
        <f t="shared" si="165"/>
        <v>0</v>
      </c>
      <c r="AE264" s="49">
        <f t="shared" si="165"/>
        <v>0</v>
      </c>
      <c r="AF264" s="49">
        <f t="shared" si="165"/>
        <v>0</v>
      </c>
      <c r="AG264" s="49">
        <f t="shared" si="165"/>
        <v>0</v>
      </c>
      <c r="AH264" s="49">
        <f t="shared" si="165"/>
        <v>0</v>
      </c>
      <c r="AI264" s="49">
        <f t="shared" si="165"/>
        <v>0</v>
      </c>
      <c r="AJ264" s="49">
        <f t="shared" si="165"/>
        <v>0</v>
      </c>
      <c r="AK264" s="49">
        <f t="shared" si="165"/>
        <v>0</v>
      </c>
      <c r="AL264" s="49">
        <f t="shared" si="165"/>
        <v>0</v>
      </c>
      <c r="AM264" s="49">
        <f t="shared" si="165"/>
        <v>0</v>
      </c>
      <c r="AN264" s="49">
        <f t="shared" si="165"/>
        <v>0</v>
      </c>
      <c r="AO264" s="49">
        <f t="shared" si="165"/>
        <v>0</v>
      </c>
      <c r="AP264" s="49">
        <f t="shared" si="165"/>
        <v>0</v>
      </c>
      <c r="AQ264" s="49">
        <f t="shared" si="165"/>
        <v>0</v>
      </c>
      <c r="AR264" s="49">
        <f t="shared" si="165"/>
        <v>0</v>
      </c>
      <c r="AS264" s="49">
        <f t="shared" si="165"/>
        <v>0</v>
      </c>
      <c r="AT264" s="49">
        <f t="shared" si="165"/>
        <v>0</v>
      </c>
      <c r="AU264" s="49">
        <f t="shared" si="165"/>
        <v>0</v>
      </c>
      <c r="AV264" s="49">
        <f t="shared" si="165"/>
        <v>0</v>
      </c>
      <c r="AW264" s="49">
        <f t="shared" si="165"/>
        <v>0</v>
      </c>
      <c r="AX264" s="49">
        <f t="shared" si="165"/>
        <v>0</v>
      </c>
      <c r="AY264" s="49">
        <f t="shared" si="165"/>
        <v>0</v>
      </c>
      <c r="AZ264" s="49">
        <f t="shared" si="165"/>
        <v>0</v>
      </c>
      <c r="BA264" s="49">
        <f t="shared" si="165"/>
        <v>0</v>
      </c>
      <c r="BB264" s="49">
        <f t="shared" si="165"/>
        <v>0</v>
      </c>
      <c r="BC264" s="49">
        <f t="shared" si="165"/>
        <v>0</v>
      </c>
      <c r="BD264" s="49">
        <f t="shared" si="165"/>
        <v>0</v>
      </c>
      <c r="BE264" s="49">
        <f t="shared" si="165"/>
        <v>0</v>
      </c>
      <c r="BF264" s="49">
        <f t="shared" si="165"/>
        <v>0</v>
      </c>
      <c r="BG264" s="49">
        <f t="shared" si="165"/>
        <v>0</v>
      </c>
    </row>
    <row r="265" spans="3:60" outlineLevel="1">
      <c r="C265" s="63" t="str">
        <v>Area hire - Standard rate - F Appleton Dock</v>
      </c>
      <c r="D265" s="216" t="str">
        <v>$ per hour</v>
      </c>
      <c r="F265" s="180">
        <v>43</v>
      </c>
      <c r="I265" s="49"/>
      <c r="J265" s="49">
        <f t="shared" si="155"/>
        <v>0</v>
      </c>
      <c r="K265" s="49">
        <f t="shared" si="155"/>
        <v>0</v>
      </c>
      <c r="L265" s="49">
        <f t="shared" si="155"/>
        <v>0</v>
      </c>
      <c r="M265" s="49">
        <f t="shared" si="140"/>
        <v>0</v>
      </c>
      <c r="N265" s="49">
        <f t="shared" ref="N265:R265" si="166">N144*N204/Million</f>
        <v>0</v>
      </c>
      <c r="O265" s="49">
        <f t="shared" si="166"/>
        <v>0</v>
      </c>
      <c r="P265" s="49">
        <f t="shared" si="166"/>
        <v>0</v>
      </c>
      <c r="Q265" s="49">
        <f t="shared" si="166"/>
        <v>0</v>
      </c>
      <c r="R265" s="49">
        <f t="shared" ca="1" si="166"/>
        <v>0</v>
      </c>
      <c r="S265" s="49">
        <f t="shared" ref="S265:BG265" si="167">S144*S204/Million</f>
        <v>0</v>
      </c>
      <c r="T265" s="49">
        <f t="shared" si="167"/>
        <v>0</v>
      </c>
      <c r="U265" s="49">
        <f t="shared" si="167"/>
        <v>0</v>
      </c>
      <c r="V265" s="49">
        <f t="shared" si="167"/>
        <v>0</v>
      </c>
      <c r="W265" s="49">
        <f t="shared" si="167"/>
        <v>0</v>
      </c>
      <c r="X265" s="49">
        <f t="shared" si="167"/>
        <v>0</v>
      </c>
      <c r="Y265" s="49">
        <f t="shared" si="167"/>
        <v>0</v>
      </c>
      <c r="Z265" s="49">
        <f t="shared" si="167"/>
        <v>0</v>
      </c>
      <c r="AA265" s="49">
        <f t="shared" si="167"/>
        <v>0</v>
      </c>
      <c r="AB265" s="49">
        <f t="shared" si="167"/>
        <v>0</v>
      </c>
      <c r="AC265" s="49">
        <f t="shared" si="167"/>
        <v>0</v>
      </c>
      <c r="AD265" s="49">
        <f t="shared" si="167"/>
        <v>0</v>
      </c>
      <c r="AE265" s="49">
        <f t="shared" si="167"/>
        <v>0</v>
      </c>
      <c r="AF265" s="49">
        <f t="shared" si="167"/>
        <v>0</v>
      </c>
      <c r="AG265" s="49">
        <f t="shared" si="167"/>
        <v>0</v>
      </c>
      <c r="AH265" s="49">
        <f t="shared" si="167"/>
        <v>0</v>
      </c>
      <c r="AI265" s="49">
        <f t="shared" si="167"/>
        <v>0</v>
      </c>
      <c r="AJ265" s="49">
        <f t="shared" si="167"/>
        <v>0</v>
      </c>
      <c r="AK265" s="49">
        <f t="shared" si="167"/>
        <v>0</v>
      </c>
      <c r="AL265" s="49">
        <f t="shared" si="167"/>
        <v>0</v>
      </c>
      <c r="AM265" s="49">
        <f t="shared" si="167"/>
        <v>0</v>
      </c>
      <c r="AN265" s="49">
        <f t="shared" si="167"/>
        <v>0</v>
      </c>
      <c r="AO265" s="49">
        <f t="shared" si="167"/>
        <v>0</v>
      </c>
      <c r="AP265" s="49">
        <f t="shared" si="167"/>
        <v>0</v>
      </c>
      <c r="AQ265" s="49">
        <f t="shared" si="167"/>
        <v>0</v>
      </c>
      <c r="AR265" s="49">
        <f t="shared" si="167"/>
        <v>0</v>
      </c>
      <c r="AS265" s="49">
        <f t="shared" si="167"/>
        <v>0</v>
      </c>
      <c r="AT265" s="49">
        <f t="shared" si="167"/>
        <v>0</v>
      </c>
      <c r="AU265" s="49">
        <f t="shared" si="167"/>
        <v>0</v>
      </c>
      <c r="AV265" s="49">
        <f t="shared" si="167"/>
        <v>0</v>
      </c>
      <c r="AW265" s="49">
        <f t="shared" si="167"/>
        <v>0</v>
      </c>
      <c r="AX265" s="49">
        <f t="shared" si="167"/>
        <v>0</v>
      </c>
      <c r="AY265" s="49">
        <f t="shared" si="167"/>
        <v>0</v>
      </c>
      <c r="AZ265" s="49">
        <f t="shared" si="167"/>
        <v>0</v>
      </c>
      <c r="BA265" s="49">
        <f t="shared" si="167"/>
        <v>0</v>
      </c>
      <c r="BB265" s="49">
        <f t="shared" si="167"/>
        <v>0</v>
      </c>
      <c r="BC265" s="49">
        <f t="shared" si="167"/>
        <v>0</v>
      </c>
      <c r="BD265" s="49">
        <f t="shared" si="167"/>
        <v>0</v>
      </c>
      <c r="BE265" s="49">
        <f t="shared" si="167"/>
        <v>0</v>
      </c>
      <c r="BF265" s="49">
        <f t="shared" si="167"/>
        <v>0</v>
      </c>
      <c r="BG265" s="49">
        <f t="shared" si="167"/>
        <v>0</v>
      </c>
    </row>
    <row r="266" spans="3:60" outlineLevel="1">
      <c r="C266" s="62">
        <v>0</v>
      </c>
      <c r="D266" s="218">
        <v>0</v>
      </c>
      <c r="F266" s="180" t="str">
        <v/>
      </c>
      <c r="I266" s="49"/>
      <c r="J266" s="49">
        <f t="shared" si="155"/>
        <v>0</v>
      </c>
      <c r="K266" s="49">
        <f t="shared" si="155"/>
        <v>0</v>
      </c>
      <c r="L266" s="49">
        <f t="shared" si="155"/>
        <v>0</v>
      </c>
      <c r="M266" s="49">
        <f t="shared" si="140"/>
        <v>0</v>
      </c>
      <c r="N266" s="49">
        <f t="shared" ref="N266:R266" si="168">N145*N205/Million</f>
        <v>0</v>
      </c>
      <c r="O266" s="49">
        <f t="shared" si="168"/>
        <v>0</v>
      </c>
      <c r="P266" s="49">
        <f t="shared" si="168"/>
        <v>0</v>
      </c>
      <c r="Q266" s="49">
        <f t="shared" si="168"/>
        <v>0</v>
      </c>
      <c r="R266" s="49">
        <f t="shared" si="168"/>
        <v>0</v>
      </c>
      <c r="S266" s="49">
        <f t="shared" ref="S266:BG266" si="169">S145*S205/Million</f>
        <v>0</v>
      </c>
      <c r="T266" s="49">
        <f t="shared" si="169"/>
        <v>0</v>
      </c>
      <c r="U266" s="49">
        <f t="shared" si="169"/>
        <v>0</v>
      </c>
      <c r="V266" s="49">
        <f t="shared" si="169"/>
        <v>0</v>
      </c>
      <c r="W266" s="49">
        <f t="shared" si="169"/>
        <v>0</v>
      </c>
      <c r="X266" s="49">
        <f t="shared" si="169"/>
        <v>0</v>
      </c>
      <c r="Y266" s="49">
        <f t="shared" si="169"/>
        <v>0</v>
      </c>
      <c r="Z266" s="49">
        <f t="shared" si="169"/>
        <v>0</v>
      </c>
      <c r="AA266" s="49">
        <f t="shared" si="169"/>
        <v>0</v>
      </c>
      <c r="AB266" s="49">
        <f t="shared" si="169"/>
        <v>0</v>
      </c>
      <c r="AC266" s="49">
        <f t="shared" si="169"/>
        <v>0</v>
      </c>
      <c r="AD266" s="49">
        <f t="shared" si="169"/>
        <v>0</v>
      </c>
      <c r="AE266" s="49">
        <f t="shared" si="169"/>
        <v>0</v>
      </c>
      <c r="AF266" s="49">
        <f t="shared" si="169"/>
        <v>0</v>
      </c>
      <c r="AG266" s="49">
        <f t="shared" si="169"/>
        <v>0</v>
      </c>
      <c r="AH266" s="49">
        <f t="shared" si="169"/>
        <v>0</v>
      </c>
      <c r="AI266" s="49">
        <f t="shared" si="169"/>
        <v>0</v>
      </c>
      <c r="AJ266" s="49">
        <f t="shared" si="169"/>
        <v>0</v>
      </c>
      <c r="AK266" s="49">
        <f t="shared" si="169"/>
        <v>0</v>
      </c>
      <c r="AL266" s="49">
        <f t="shared" si="169"/>
        <v>0</v>
      </c>
      <c r="AM266" s="49">
        <f t="shared" si="169"/>
        <v>0</v>
      </c>
      <c r="AN266" s="49">
        <f t="shared" si="169"/>
        <v>0</v>
      </c>
      <c r="AO266" s="49">
        <f t="shared" si="169"/>
        <v>0</v>
      </c>
      <c r="AP266" s="49">
        <f t="shared" si="169"/>
        <v>0</v>
      </c>
      <c r="AQ266" s="49">
        <f t="shared" si="169"/>
        <v>0</v>
      </c>
      <c r="AR266" s="49">
        <f t="shared" si="169"/>
        <v>0</v>
      </c>
      <c r="AS266" s="49">
        <f t="shared" si="169"/>
        <v>0</v>
      </c>
      <c r="AT266" s="49">
        <f t="shared" si="169"/>
        <v>0</v>
      </c>
      <c r="AU266" s="49">
        <f t="shared" si="169"/>
        <v>0</v>
      </c>
      <c r="AV266" s="49">
        <f t="shared" si="169"/>
        <v>0</v>
      </c>
      <c r="AW266" s="49">
        <f t="shared" si="169"/>
        <v>0</v>
      </c>
      <c r="AX266" s="49">
        <f t="shared" si="169"/>
        <v>0</v>
      </c>
      <c r="AY266" s="49">
        <f t="shared" si="169"/>
        <v>0</v>
      </c>
      <c r="AZ266" s="49">
        <f t="shared" si="169"/>
        <v>0</v>
      </c>
      <c r="BA266" s="49">
        <f t="shared" si="169"/>
        <v>0</v>
      </c>
      <c r="BB266" s="49">
        <f t="shared" si="169"/>
        <v>0</v>
      </c>
      <c r="BC266" s="49">
        <f t="shared" si="169"/>
        <v>0</v>
      </c>
      <c r="BD266" s="49">
        <f t="shared" si="169"/>
        <v>0</v>
      </c>
      <c r="BE266" s="49">
        <f t="shared" si="169"/>
        <v>0</v>
      </c>
      <c r="BF266" s="49">
        <f t="shared" si="169"/>
        <v>0</v>
      </c>
      <c r="BG266" s="49">
        <f t="shared" si="169"/>
        <v>0</v>
      </c>
    </row>
    <row r="267" spans="3:60" outlineLevel="1">
      <c r="C267" s="62" t="str">
        <v>Other fees</v>
      </c>
      <c r="D267" s="216">
        <v>0</v>
      </c>
      <c r="F267" s="180" t="str">
        <v/>
      </c>
      <c r="I267" s="49"/>
      <c r="J267" s="49">
        <f t="shared" si="155"/>
        <v>0</v>
      </c>
      <c r="K267" s="49">
        <f t="shared" si="155"/>
        <v>0</v>
      </c>
      <c r="L267" s="49">
        <f t="shared" si="155"/>
        <v>0</v>
      </c>
      <c r="M267" s="49">
        <f t="shared" si="140"/>
        <v>0</v>
      </c>
      <c r="N267" s="49">
        <f t="shared" ref="N267:R267" si="170">N146*N206/Million</f>
        <v>0</v>
      </c>
      <c r="O267" s="49">
        <f t="shared" si="170"/>
        <v>0</v>
      </c>
      <c r="P267" s="49">
        <f t="shared" si="170"/>
        <v>0</v>
      </c>
      <c r="Q267" s="49">
        <f t="shared" si="170"/>
        <v>0</v>
      </c>
      <c r="R267" s="49">
        <f t="shared" si="170"/>
        <v>0</v>
      </c>
      <c r="S267" s="49">
        <f t="shared" ref="S267:BG267" si="171">S146*S206/Million</f>
        <v>0</v>
      </c>
      <c r="T267" s="49">
        <f t="shared" si="171"/>
        <v>0</v>
      </c>
      <c r="U267" s="49">
        <f t="shared" si="171"/>
        <v>0</v>
      </c>
      <c r="V267" s="49">
        <f t="shared" si="171"/>
        <v>0</v>
      </c>
      <c r="W267" s="49">
        <f t="shared" si="171"/>
        <v>0</v>
      </c>
      <c r="X267" s="49">
        <f t="shared" si="171"/>
        <v>0</v>
      </c>
      <c r="Y267" s="49">
        <f t="shared" si="171"/>
        <v>0</v>
      </c>
      <c r="Z267" s="49">
        <f t="shared" si="171"/>
        <v>0</v>
      </c>
      <c r="AA267" s="49">
        <f t="shared" si="171"/>
        <v>0</v>
      </c>
      <c r="AB267" s="49">
        <f t="shared" si="171"/>
        <v>0</v>
      </c>
      <c r="AC267" s="49">
        <f t="shared" si="171"/>
        <v>0</v>
      </c>
      <c r="AD267" s="49">
        <f t="shared" si="171"/>
        <v>0</v>
      </c>
      <c r="AE267" s="49">
        <f t="shared" si="171"/>
        <v>0</v>
      </c>
      <c r="AF267" s="49">
        <f t="shared" si="171"/>
        <v>0</v>
      </c>
      <c r="AG267" s="49">
        <f t="shared" si="171"/>
        <v>0</v>
      </c>
      <c r="AH267" s="49">
        <f t="shared" si="171"/>
        <v>0</v>
      </c>
      <c r="AI267" s="49">
        <f t="shared" si="171"/>
        <v>0</v>
      </c>
      <c r="AJ267" s="49">
        <f t="shared" si="171"/>
        <v>0</v>
      </c>
      <c r="AK267" s="49">
        <f t="shared" si="171"/>
        <v>0</v>
      </c>
      <c r="AL267" s="49">
        <f t="shared" si="171"/>
        <v>0</v>
      </c>
      <c r="AM267" s="49">
        <f t="shared" si="171"/>
        <v>0</v>
      </c>
      <c r="AN267" s="49">
        <f t="shared" si="171"/>
        <v>0</v>
      </c>
      <c r="AO267" s="49">
        <f t="shared" si="171"/>
        <v>0</v>
      </c>
      <c r="AP267" s="49">
        <f t="shared" si="171"/>
        <v>0</v>
      </c>
      <c r="AQ267" s="49">
        <f t="shared" si="171"/>
        <v>0</v>
      </c>
      <c r="AR267" s="49">
        <f t="shared" si="171"/>
        <v>0</v>
      </c>
      <c r="AS267" s="49">
        <f t="shared" si="171"/>
        <v>0</v>
      </c>
      <c r="AT267" s="49">
        <f t="shared" si="171"/>
        <v>0</v>
      </c>
      <c r="AU267" s="49">
        <f t="shared" si="171"/>
        <v>0</v>
      </c>
      <c r="AV267" s="49">
        <f t="shared" si="171"/>
        <v>0</v>
      </c>
      <c r="AW267" s="49">
        <f t="shared" si="171"/>
        <v>0</v>
      </c>
      <c r="AX267" s="49">
        <f t="shared" si="171"/>
        <v>0</v>
      </c>
      <c r="AY267" s="49">
        <f t="shared" si="171"/>
        <v>0</v>
      </c>
      <c r="AZ267" s="49">
        <f t="shared" si="171"/>
        <v>0</v>
      </c>
      <c r="BA267" s="49">
        <f t="shared" si="171"/>
        <v>0</v>
      </c>
      <c r="BB267" s="49">
        <f t="shared" si="171"/>
        <v>0</v>
      </c>
      <c r="BC267" s="49">
        <f t="shared" si="171"/>
        <v>0</v>
      </c>
      <c r="BD267" s="49">
        <f t="shared" si="171"/>
        <v>0</v>
      </c>
      <c r="BE267" s="49">
        <f t="shared" si="171"/>
        <v>0</v>
      </c>
      <c r="BF267" s="49">
        <f t="shared" si="171"/>
        <v>0</v>
      </c>
      <c r="BG267" s="49">
        <f t="shared" si="171"/>
        <v>0</v>
      </c>
    </row>
    <row r="268" spans="3:60" outlineLevel="1">
      <c r="C268" s="63" t="str">
        <v>Tanker inspection</v>
      </c>
      <c r="D268" s="216" t="str">
        <v>$ per inspection</v>
      </c>
      <c r="F268" s="180">
        <v>44</v>
      </c>
      <c r="I268" s="49"/>
      <c r="J268" s="49">
        <f t="shared" si="155"/>
        <v>5.800000000000001E-2</v>
      </c>
      <c r="K268" s="49">
        <f t="shared" si="155"/>
        <v>0</v>
      </c>
      <c r="L268" s="49">
        <f t="shared" si="155"/>
        <v>0</v>
      </c>
      <c r="M268" s="49">
        <f t="shared" si="140"/>
        <v>0</v>
      </c>
      <c r="N268" s="49">
        <f t="shared" ref="N268:R268" si="172">N147*N207/Million</f>
        <v>0</v>
      </c>
      <c r="O268" s="49">
        <f t="shared" si="172"/>
        <v>0</v>
      </c>
      <c r="P268" s="49">
        <f t="shared" si="172"/>
        <v>0</v>
      </c>
      <c r="Q268" s="49">
        <f t="shared" si="172"/>
        <v>0</v>
      </c>
      <c r="R268" s="49">
        <f t="shared" ca="1" si="172"/>
        <v>0</v>
      </c>
      <c r="S268" s="49">
        <f t="shared" ref="S268:BG268" si="173">S147*S207/Million</f>
        <v>0</v>
      </c>
      <c r="T268" s="49">
        <f t="shared" si="173"/>
        <v>0</v>
      </c>
      <c r="U268" s="49">
        <f t="shared" si="173"/>
        <v>0</v>
      </c>
      <c r="V268" s="49">
        <f t="shared" si="173"/>
        <v>0</v>
      </c>
      <c r="W268" s="49">
        <f t="shared" si="173"/>
        <v>0</v>
      </c>
      <c r="X268" s="49">
        <f t="shared" si="173"/>
        <v>0</v>
      </c>
      <c r="Y268" s="49">
        <f t="shared" si="173"/>
        <v>0</v>
      </c>
      <c r="Z268" s="49">
        <f t="shared" si="173"/>
        <v>0</v>
      </c>
      <c r="AA268" s="49">
        <f t="shared" si="173"/>
        <v>0</v>
      </c>
      <c r="AB268" s="49">
        <f t="shared" si="173"/>
        <v>0</v>
      </c>
      <c r="AC268" s="49">
        <f t="shared" si="173"/>
        <v>0</v>
      </c>
      <c r="AD268" s="49">
        <f t="shared" si="173"/>
        <v>0</v>
      </c>
      <c r="AE268" s="49">
        <f t="shared" si="173"/>
        <v>0</v>
      </c>
      <c r="AF268" s="49">
        <f t="shared" si="173"/>
        <v>0</v>
      </c>
      <c r="AG268" s="49">
        <f t="shared" si="173"/>
        <v>0</v>
      </c>
      <c r="AH268" s="49">
        <f t="shared" si="173"/>
        <v>0</v>
      </c>
      <c r="AI268" s="49">
        <f t="shared" si="173"/>
        <v>0</v>
      </c>
      <c r="AJ268" s="49">
        <f t="shared" si="173"/>
        <v>0</v>
      </c>
      <c r="AK268" s="49">
        <f t="shared" si="173"/>
        <v>0</v>
      </c>
      <c r="AL268" s="49">
        <f t="shared" si="173"/>
        <v>0</v>
      </c>
      <c r="AM268" s="49">
        <f t="shared" si="173"/>
        <v>0</v>
      </c>
      <c r="AN268" s="49">
        <f t="shared" si="173"/>
        <v>0</v>
      </c>
      <c r="AO268" s="49">
        <f t="shared" si="173"/>
        <v>0</v>
      </c>
      <c r="AP268" s="49">
        <f t="shared" si="173"/>
        <v>0</v>
      </c>
      <c r="AQ268" s="49">
        <f t="shared" si="173"/>
        <v>0</v>
      </c>
      <c r="AR268" s="49">
        <f t="shared" si="173"/>
        <v>0</v>
      </c>
      <c r="AS268" s="49">
        <f t="shared" si="173"/>
        <v>0</v>
      </c>
      <c r="AT268" s="49">
        <f t="shared" si="173"/>
        <v>0</v>
      </c>
      <c r="AU268" s="49">
        <f t="shared" si="173"/>
        <v>0</v>
      </c>
      <c r="AV268" s="49">
        <f t="shared" si="173"/>
        <v>0</v>
      </c>
      <c r="AW268" s="49">
        <f t="shared" si="173"/>
        <v>0</v>
      </c>
      <c r="AX268" s="49">
        <f t="shared" si="173"/>
        <v>0</v>
      </c>
      <c r="AY268" s="49">
        <f t="shared" si="173"/>
        <v>0</v>
      </c>
      <c r="AZ268" s="49">
        <f t="shared" si="173"/>
        <v>0</v>
      </c>
      <c r="BA268" s="49">
        <f t="shared" si="173"/>
        <v>0</v>
      </c>
      <c r="BB268" s="49">
        <f t="shared" si="173"/>
        <v>0</v>
      </c>
      <c r="BC268" s="49">
        <f t="shared" si="173"/>
        <v>0</v>
      </c>
      <c r="BD268" s="49">
        <f t="shared" si="173"/>
        <v>0</v>
      </c>
      <c r="BE268" s="49">
        <f t="shared" si="173"/>
        <v>0</v>
      </c>
      <c r="BF268" s="49">
        <f t="shared" si="173"/>
        <v>0</v>
      </c>
      <c r="BG268" s="49">
        <f t="shared" si="173"/>
        <v>0</v>
      </c>
    </row>
    <row r="269" spans="3:60" outlineLevel="1">
      <c r="C269" s="63" t="str">
        <v>Other gangway hire</v>
      </c>
      <c r="D269" s="216" t="str">
        <v>$ per day or part thereof (minimum charge 24 hours)</v>
      </c>
      <c r="F269" s="180">
        <v>45</v>
      </c>
      <c r="I269" s="49"/>
      <c r="J269" s="49">
        <f t="shared" si="155"/>
        <v>0</v>
      </c>
      <c r="K269" s="49">
        <f t="shared" si="155"/>
        <v>0</v>
      </c>
      <c r="L269" s="49">
        <f t="shared" si="155"/>
        <v>0</v>
      </c>
      <c r="M269" s="49">
        <f t="shared" si="140"/>
        <v>2.0044799999999999E-3</v>
      </c>
      <c r="N269" s="49">
        <f t="shared" ref="N269:R269" si="174">N148*N208/Million</f>
        <v>0</v>
      </c>
      <c r="O269" s="49">
        <f t="shared" si="174"/>
        <v>0</v>
      </c>
      <c r="P269" s="49">
        <f t="shared" si="174"/>
        <v>0</v>
      </c>
      <c r="Q269" s="49">
        <f t="shared" si="174"/>
        <v>0</v>
      </c>
      <c r="R269" s="49">
        <f t="shared" ca="1" si="174"/>
        <v>0</v>
      </c>
      <c r="S269" s="49">
        <f t="shared" ref="S269:BG269" si="175">S148*S208/Million</f>
        <v>0</v>
      </c>
      <c r="T269" s="49">
        <f t="shared" si="175"/>
        <v>0</v>
      </c>
      <c r="U269" s="49">
        <f t="shared" si="175"/>
        <v>0</v>
      </c>
      <c r="V269" s="49">
        <f t="shared" si="175"/>
        <v>0</v>
      </c>
      <c r="W269" s="49">
        <f t="shared" si="175"/>
        <v>0</v>
      </c>
      <c r="X269" s="49">
        <f t="shared" si="175"/>
        <v>0</v>
      </c>
      <c r="Y269" s="49">
        <f t="shared" si="175"/>
        <v>0</v>
      </c>
      <c r="Z269" s="49">
        <f t="shared" si="175"/>
        <v>0</v>
      </c>
      <c r="AA269" s="49">
        <f t="shared" si="175"/>
        <v>0</v>
      </c>
      <c r="AB269" s="49">
        <f t="shared" si="175"/>
        <v>0</v>
      </c>
      <c r="AC269" s="49">
        <f t="shared" si="175"/>
        <v>0</v>
      </c>
      <c r="AD269" s="49">
        <f t="shared" si="175"/>
        <v>0</v>
      </c>
      <c r="AE269" s="49">
        <f t="shared" si="175"/>
        <v>0</v>
      </c>
      <c r="AF269" s="49">
        <f t="shared" si="175"/>
        <v>0</v>
      </c>
      <c r="AG269" s="49">
        <f t="shared" si="175"/>
        <v>0</v>
      </c>
      <c r="AH269" s="49">
        <f t="shared" si="175"/>
        <v>0</v>
      </c>
      <c r="AI269" s="49">
        <f t="shared" si="175"/>
        <v>0</v>
      </c>
      <c r="AJ269" s="49">
        <f t="shared" si="175"/>
        <v>0</v>
      </c>
      <c r="AK269" s="49">
        <f t="shared" si="175"/>
        <v>0</v>
      </c>
      <c r="AL269" s="49">
        <f t="shared" si="175"/>
        <v>0</v>
      </c>
      <c r="AM269" s="49">
        <f t="shared" si="175"/>
        <v>0</v>
      </c>
      <c r="AN269" s="49">
        <f t="shared" si="175"/>
        <v>0</v>
      </c>
      <c r="AO269" s="49">
        <f t="shared" si="175"/>
        <v>0</v>
      </c>
      <c r="AP269" s="49">
        <f t="shared" si="175"/>
        <v>0</v>
      </c>
      <c r="AQ269" s="49">
        <f t="shared" si="175"/>
        <v>0</v>
      </c>
      <c r="AR269" s="49">
        <f t="shared" si="175"/>
        <v>0</v>
      </c>
      <c r="AS269" s="49">
        <f t="shared" si="175"/>
        <v>0</v>
      </c>
      <c r="AT269" s="49">
        <f t="shared" si="175"/>
        <v>0</v>
      </c>
      <c r="AU269" s="49">
        <f t="shared" si="175"/>
        <v>0</v>
      </c>
      <c r="AV269" s="49">
        <f t="shared" si="175"/>
        <v>0</v>
      </c>
      <c r="AW269" s="49">
        <f t="shared" si="175"/>
        <v>0</v>
      </c>
      <c r="AX269" s="49">
        <f t="shared" si="175"/>
        <v>0</v>
      </c>
      <c r="AY269" s="49">
        <f t="shared" si="175"/>
        <v>0</v>
      </c>
      <c r="AZ269" s="49">
        <f t="shared" si="175"/>
        <v>0</v>
      </c>
      <c r="BA269" s="49">
        <f t="shared" si="175"/>
        <v>0</v>
      </c>
      <c r="BB269" s="49">
        <f t="shared" si="175"/>
        <v>0</v>
      </c>
      <c r="BC269" s="49">
        <f t="shared" si="175"/>
        <v>0</v>
      </c>
      <c r="BD269" s="49">
        <f t="shared" si="175"/>
        <v>0</v>
      </c>
      <c r="BE269" s="49">
        <f t="shared" si="175"/>
        <v>0</v>
      </c>
      <c r="BF269" s="49">
        <f t="shared" si="175"/>
        <v>0</v>
      </c>
      <c r="BG269" s="49">
        <f t="shared" si="175"/>
        <v>0</v>
      </c>
    </row>
    <row r="270" spans="3:60" outlineLevel="1">
      <c r="C270" s="63" t="str">
        <v>Wharf inspection - Pre-vessel arrival inspection</v>
      </c>
      <c r="D270" s="216" t="str">
        <v>$ per inspection</v>
      </c>
      <c r="F270" s="180">
        <v>46</v>
      </c>
      <c r="I270" s="49"/>
      <c r="J270" s="49">
        <f t="shared" si="155"/>
        <v>0</v>
      </c>
      <c r="K270" s="49">
        <f t="shared" si="155"/>
        <v>0</v>
      </c>
      <c r="L270" s="49">
        <f t="shared" si="155"/>
        <v>0</v>
      </c>
      <c r="M270" s="49">
        <f t="shared" si="140"/>
        <v>0</v>
      </c>
      <c r="N270" s="49">
        <f t="shared" ref="N270:R270" si="176">N149*N209/Million</f>
        <v>0</v>
      </c>
      <c r="O270" s="49">
        <f t="shared" si="176"/>
        <v>0</v>
      </c>
      <c r="P270" s="49">
        <f t="shared" si="176"/>
        <v>0</v>
      </c>
      <c r="Q270" s="49">
        <f t="shared" si="176"/>
        <v>0</v>
      </c>
      <c r="R270" s="49">
        <f t="shared" ca="1" si="176"/>
        <v>0</v>
      </c>
      <c r="S270" s="49">
        <f t="shared" ref="S270:BG270" si="177">S149*S209/Million</f>
        <v>0</v>
      </c>
      <c r="T270" s="49">
        <f t="shared" si="177"/>
        <v>0</v>
      </c>
      <c r="U270" s="49">
        <f t="shared" si="177"/>
        <v>0</v>
      </c>
      <c r="V270" s="49">
        <f t="shared" si="177"/>
        <v>0</v>
      </c>
      <c r="W270" s="49">
        <f t="shared" si="177"/>
        <v>0</v>
      </c>
      <c r="X270" s="49">
        <f t="shared" si="177"/>
        <v>0</v>
      </c>
      <c r="Y270" s="49">
        <f t="shared" si="177"/>
        <v>0</v>
      </c>
      <c r="Z270" s="49">
        <f t="shared" si="177"/>
        <v>0</v>
      </c>
      <c r="AA270" s="49">
        <f t="shared" si="177"/>
        <v>0</v>
      </c>
      <c r="AB270" s="49">
        <f t="shared" si="177"/>
        <v>0</v>
      </c>
      <c r="AC270" s="49">
        <f t="shared" si="177"/>
        <v>0</v>
      </c>
      <c r="AD270" s="49">
        <f t="shared" si="177"/>
        <v>0</v>
      </c>
      <c r="AE270" s="49">
        <f t="shared" si="177"/>
        <v>0</v>
      </c>
      <c r="AF270" s="49">
        <f t="shared" si="177"/>
        <v>0</v>
      </c>
      <c r="AG270" s="49">
        <f t="shared" si="177"/>
        <v>0</v>
      </c>
      <c r="AH270" s="49">
        <f t="shared" si="177"/>
        <v>0</v>
      </c>
      <c r="AI270" s="49">
        <f t="shared" si="177"/>
        <v>0</v>
      </c>
      <c r="AJ270" s="49">
        <f t="shared" si="177"/>
        <v>0</v>
      </c>
      <c r="AK270" s="49">
        <f t="shared" si="177"/>
        <v>0</v>
      </c>
      <c r="AL270" s="49">
        <f t="shared" si="177"/>
        <v>0</v>
      </c>
      <c r="AM270" s="49">
        <f t="shared" si="177"/>
        <v>0</v>
      </c>
      <c r="AN270" s="49">
        <f t="shared" si="177"/>
        <v>0</v>
      </c>
      <c r="AO270" s="49">
        <f t="shared" si="177"/>
        <v>0</v>
      </c>
      <c r="AP270" s="49">
        <f t="shared" si="177"/>
        <v>0</v>
      </c>
      <c r="AQ270" s="49">
        <f t="shared" si="177"/>
        <v>0</v>
      </c>
      <c r="AR270" s="49">
        <f t="shared" si="177"/>
        <v>0</v>
      </c>
      <c r="AS270" s="49">
        <f t="shared" si="177"/>
        <v>0</v>
      </c>
      <c r="AT270" s="49">
        <f t="shared" si="177"/>
        <v>0</v>
      </c>
      <c r="AU270" s="49">
        <f t="shared" si="177"/>
        <v>0</v>
      </c>
      <c r="AV270" s="49">
        <f t="shared" si="177"/>
        <v>0</v>
      </c>
      <c r="AW270" s="49">
        <f t="shared" si="177"/>
        <v>0</v>
      </c>
      <c r="AX270" s="49">
        <f t="shared" si="177"/>
        <v>0</v>
      </c>
      <c r="AY270" s="49">
        <f t="shared" si="177"/>
        <v>0</v>
      </c>
      <c r="AZ270" s="49">
        <f t="shared" si="177"/>
        <v>0</v>
      </c>
      <c r="BA270" s="49">
        <f t="shared" si="177"/>
        <v>0</v>
      </c>
      <c r="BB270" s="49">
        <f t="shared" si="177"/>
        <v>0</v>
      </c>
      <c r="BC270" s="49">
        <f t="shared" si="177"/>
        <v>0</v>
      </c>
      <c r="BD270" s="49">
        <f t="shared" si="177"/>
        <v>0</v>
      </c>
      <c r="BE270" s="49">
        <f t="shared" si="177"/>
        <v>0</v>
      </c>
      <c r="BF270" s="49">
        <f t="shared" si="177"/>
        <v>0</v>
      </c>
      <c r="BG270" s="49">
        <f t="shared" si="177"/>
        <v>0</v>
      </c>
    </row>
    <row r="271" spans="3:60" outlineLevel="1">
      <c r="C271" s="63" t="str">
        <v>Wharf inspection - Post-vessel departure inspection</v>
      </c>
      <c r="D271" s="12" t="str">
        <v>$ per inspection</v>
      </c>
      <c r="E271" s="49"/>
      <c r="F271" s="181">
        <v>47</v>
      </c>
      <c r="G271" s="49"/>
      <c r="H271" s="49"/>
      <c r="I271" s="49"/>
      <c r="J271" s="49">
        <f t="shared" si="155"/>
        <v>0</v>
      </c>
      <c r="K271" s="49">
        <f t="shared" si="155"/>
        <v>0</v>
      </c>
      <c r="L271" s="49">
        <f t="shared" si="155"/>
        <v>0</v>
      </c>
      <c r="M271" s="49">
        <f t="shared" si="140"/>
        <v>0</v>
      </c>
      <c r="N271" s="49">
        <f t="shared" ref="N271:R271" si="178">N150*N210/Million</f>
        <v>0</v>
      </c>
      <c r="O271" s="49">
        <f t="shared" si="178"/>
        <v>0</v>
      </c>
      <c r="P271" s="49">
        <f t="shared" si="178"/>
        <v>0</v>
      </c>
      <c r="Q271" s="49">
        <f t="shared" si="178"/>
        <v>0</v>
      </c>
      <c r="R271" s="49">
        <f t="shared" ca="1" si="178"/>
        <v>0</v>
      </c>
      <c r="S271" s="49">
        <f t="shared" ref="S271:BG271" si="179">S150*S210/Million</f>
        <v>0</v>
      </c>
      <c r="T271" s="49">
        <f t="shared" si="179"/>
        <v>0</v>
      </c>
      <c r="U271" s="49">
        <f t="shared" si="179"/>
        <v>0</v>
      </c>
      <c r="V271" s="49">
        <f t="shared" si="179"/>
        <v>0</v>
      </c>
      <c r="W271" s="49">
        <f t="shared" si="179"/>
        <v>0</v>
      </c>
      <c r="X271" s="49">
        <f t="shared" si="179"/>
        <v>0</v>
      </c>
      <c r="Y271" s="49">
        <f t="shared" si="179"/>
        <v>0</v>
      </c>
      <c r="Z271" s="49">
        <f t="shared" si="179"/>
        <v>0</v>
      </c>
      <c r="AA271" s="49">
        <f t="shared" si="179"/>
        <v>0</v>
      </c>
      <c r="AB271" s="49">
        <f t="shared" si="179"/>
        <v>0</v>
      </c>
      <c r="AC271" s="49">
        <f t="shared" si="179"/>
        <v>0</v>
      </c>
      <c r="AD271" s="49">
        <f t="shared" si="179"/>
        <v>0</v>
      </c>
      <c r="AE271" s="49">
        <f t="shared" si="179"/>
        <v>0</v>
      </c>
      <c r="AF271" s="49">
        <f t="shared" si="179"/>
        <v>0</v>
      </c>
      <c r="AG271" s="49">
        <f t="shared" si="179"/>
        <v>0</v>
      </c>
      <c r="AH271" s="49">
        <f t="shared" si="179"/>
        <v>0</v>
      </c>
      <c r="AI271" s="49">
        <f t="shared" si="179"/>
        <v>0</v>
      </c>
      <c r="AJ271" s="49">
        <f t="shared" si="179"/>
        <v>0</v>
      </c>
      <c r="AK271" s="49">
        <f t="shared" si="179"/>
        <v>0</v>
      </c>
      <c r="AL271" s="49">
        <f t="shared" si="179"/>
        <v>0</v>
      </c>
      <c r="AM271" s="49">
        <f t="shared" si="179"/>
        <v>0</v>
      </c>
      <c r="AN271" s="49">
        <f t="shared" si="179"/>
        <v>0</v>
      </c>
      <c r="AO271" s="49">
        <f t="shared" si="179"/>
        <v>0</v>
      </c>
      <c r="AP271" s="49">
        <f t="shared" si="179"/>
        <v>0</v>
      </c>
      <c r="AQ271" s="49">
        <f t="shared" si="179"/>
        <v>0</v>
      </c>
      <c r="AR271" s="49">
        <f t="shared" si="179"/>
        <v>0</v>
      </c>
      <c r="AS271" s="49">
        <f t="shared" si="179"/>
        <v>0</v>
      </c>
      <c r="AT271" s="49">
        <f t="shared" si="179"/>
        <v>0</v>
      </c>
      <c r="AU271" s="49">
        <f t="shared" si="179"/>
        <v>0</v>
      </c>
      <c r="AV271" s="49">
        <f t="shared" si="179"/>
        <v>0</v>
      </c>
      <c r="AW271" s="49">
        <f t="shared" si="179"/>
        <v>0</v>
      </c>
      <c r="AX271" s="49">
        <f t="shared" si="179"/>
        <v>0</v>
      </c>
      <c r="AY271" s="49">
        <f t="shared" si="179"/>
        <v>0</v>
      </c>
      <c r="AZ271" s="49">
        <f t="shared" si="179"/>
        <v>0</v>
      </c>
      <c r="BA271" s="49">
        <f t="shared" si="179"/>
        <v>0</v>
      </c>
      <c r="BB271" s="49">
        <f t="shared" si="179"/>
        <v>0</v>
      </c>
      <c r="BC271" s="49">
        <f t="shared" si="179"/>
        <v>0</v>
      </c>
      <c r="BD271" s="49">
        <f t="shared" si="179"/>
        <v>0</v>
      </c>
      <c r="BE271" s="49">
        <f t="shared" si="179"/>
        <v>0</v>
      </c>
      <c r="BF271" s="49">
        <f t="shared" si="179"/>
        <v>0</v>
      </c>
      <c r="BG271" s="49">
        <f t="shared" si="179"/>
        <v>0</v>
      </c>
    </row>
    <row r="272" spans="3:60" outlineLevel="1">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row>
    <row r="273" spans="1:60" outlineLevel="1">
      <c r="C273" s="43" t="s">
        <v>196</v>
      </c>
      <c r="D273" s="212" t="s">
        <v>91</v>
      </c>
      <c r="E273" s="50"/>
      <c r="F273" s="50"/>
      <c r="G273" s="50"/>
      <c r="H273" s="50"/>
      <c r="I273" s="50"/>
      <c r="J273" s="68">
        <f>SUM(J219:J271)</f>
        <v>327.77429495939015</v>
      </c>
      <c r="K273" s="68">
        <f t="shared" ref="K273:R273" si="180">SUM(K219:K271)</f>
        <v>358.61315945669998</v>
      </c>
      <c r="L273" s="68">
        <f t="shared" si="180"/>
        <v>357.41276713389993</v>
      </c>
      <c r="M273" s="68">
        <f t="shared" si="180"/>
        <v>350.18796896400005</v>
      </c>
      <c r="N273" s="68">
        <f t="shared" si="180"/>
        <v>404.60807649984565</v>
      </c>
      <c r="O273" s="68">
        <f t="shared" si="180"/>
        <v>407.80775209592389</v>
      </c>
      <c r="P273" s="68">
        <f t="shared" si="180"/>
        <v>428.10868523000005</v>
      </c>
      <c r="Q273" s="68">
        <f t="shared" si="180"/>
        <v>0</v>
      </c>
      <c r="R273" s="68">
        <f t="shared" ca="1" si="180"/>
        <v>0</v>
      </c>
      <c r="S273" s="68">
        <f t="shared" ref="S273:BG273" si="181">SUM(S219:S271)</f>
        <v>0</v>
      </c>
      <c r="T273" s="68">
        <f t="shared" si="181"/>
        <v>0</v>
      </c>
      <c r="U273" s="68">
        <f t="shared" si="181"/>
        <v>0</v>
      </c>
      <c r="V273" s="68">
        <f t="shared" si="181"/>
        <v>0</v>
      </c>
      <c r="W273" s="68">
        <f t="shared" si="181"/>
        <v>0</v>
      </c>
      <c r="X273" s="68">
        <f t="shared" si="181"/>
        <v>0</v>
      </c>
      <c r="Y273" s="68">
        <f t="shared" si="181"/>
        <v>0</v>
      </c>
      <c r="Z273" s="68">
        <f t="shared" si="181"/>
        <v>0</v>
      </c>
      <c r="AA273" s="68">
        <f t="shared" si="181"/>
        <v>0</v>
      </c>
      <c r="AB273" s="68">
        <f t="shared" si="181"/>
        <v>0</v>
      </c>
      <c r="AC273" s="68">
        <f t="shared" si="181"/>
        <v>0</v>
      </c>
      <c r="AD273" s="68">
        <f t="shared" si="181"/>
        <v>0</v>
      </c>
      <c r="AE273" s="68">
        <f t="shared" si="181"/>
        <v>0</v>
      </c>
      <c r="AF273" s="68">
        <f t="shared" si="181"/>
        <v>0</v>
      </c>
      <c r="AG273" s="68">
        <f t="shared" si="181"/>
        <v>0</v>
      </c>
      <c r="AH273" s="68">
        <f t="shared" si="181"/>
        <v>0</v>
      </c>
      <c r="AI273" s="68">
        <f t="shared" si="181"/>
        <v>0</v>
      </c>
      <c r="AJ273" s="68">
        <f t="shared" si="181"/>
        <v>0</v>
      </c>
      <c r="AK273" s="68">
        <f t="shared" si="181"/>
        <v>0</v>
      </c>
      <c r="AL273" s="68">
        <f t="shared" si="181"/>
        <v>0</v>
      </c>
      <c r="AM273" s="68">
        <f t="shared" si="181"/>
        <v>0</v>
      </c>
      <c r="AN273" s="68">
        <f t="shared" si="181"/>
        <v>0</v>
      </c>
      <c r="AO273" s="68">
        <f t="shared" si="181"/>
        <v>0</v>
      </c>
      <c r="AP273" s="68">
        <f t="shared" si="181"/>
        <v>0</v>
      </c>
      <c r="AQ273" s="68">
        <f t="shared" si="181"/>
        <v>0</v>
      </c>
      <c r="AR273" s="68">
        <f t="shared" si="181"/>
        <v>0</v>
      </c>
      <c r="AS273" s="68">
        <f t="shared" si="181"/>
        <v>0</v>
      </c>
      <c r="AT273" s="68">
        <f t="shared" si="181"/>
        <v>0</v>
      </c>
      <c r="AU273" s="68">
        <f t="shared" si="181"/>
        <v>0</v>
      </c>
      <c r="AV273" s="68">
        <f t="shared" si="181"/>
        <v>0</v>
      </c>
      <c r="AW273" s="68">
        <f t="shared" si="181"/>
        <v>0</v>
      </c>
      <c r="AX273" s="68">
        <f t="shared" si="181"/>
        <v>0</v>
      </c>
      <c r="AY273" s="68">
        <f t="shared" si="181"/>
        <v>0</v>
      </c>
      <c r="AZ273" s="68">
        <f t="shared" si="181"/>
        <v>0</v>
      </c>
      <c r="BA273" s="68">
        <f t="shared" si="181"/>
        <v>0</v>
      </c>
      <c r="BB273" s="68">
        <f t="shared" si="181"/>
        <v>0</v>
      </c>
      <c r="BC273" s="68">
        <f t="shared" si="181"/>
        <v>0</v>
      </c>
      <c r="BD273" s="68">
        <f t="shared" si="181"/>
        <v>0</v>
      </c>
      <c r="BE273" s="68">
        <f t="shared" si="181"/>
        <v>0</v>
      </c>
      <c r="BF273" s="68">
        <f t="shared" si="181"/>
        <v>0</v>
      </c>
      <c r="BG273" s="68">
        <f t="shared" si="181"/>
        <v>0</v>
      </c>
      <c r="BH273"/>
    </row>
    <row r="274" spans="1:60" ht="13.5" outlineLevel="1" thickBot="1">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row>
    <row r="275" spans="1:60" ht="13.5" outlineLevel="1" thickBot="1">
      <c r="A275" s="129">
        <f ca="1">SUM(E275:BG275)</f>
        <v>0</v>
      </c>
      <c r="C275" s="130"/>
      <c r="D275" s="130" t="s">
        <v>92</v>
      </c>
      <c r="E275" s="129"/>
      <c r="F275" s="129"/>
      <c r="G275" s="129"/>
      <c r="H275" s="49"/>
      <c r="I275" s="49"/>
      <c r="J275" s="129">
        <f>IF(AND(NOT(ISERROR(J273)),ROUND(SUMPRODUCT(J98:J149,J158:J209)/Million-J273,6)=0),0,1)</f>
        <v>0</v>
      </c>
      <c r="K275" s="129">
        <f>IF(AND(NOT(ISERROR(K273)),ROUND(SUMPRODUCT(K98:K149,K158:K209)/Million-K273,6)=0),0,1)</f>
        <v>0</v>
      </c>
      <c r="L275" s="129">
        <f>IF(AND(NOT(ISERROR(L273)),ROUND(SUMPRODUCT(L98:L149,L158:L209)/Million-L273,6)=0),0,1)</f>
        <v>0</v>
      </c>
      <c r="M275" s="207">
        <f>IF(AND(NOT(ISERROR(M273)),ROUND(SUMPRODUCT(M98:M149,M158:M209)/Million+(M220-M99*M159/Million)-M273,6)=0),0,1)</f>
        <v>0</v>
      </c>
      <c r="N275" s="129">
        <f t="shared" ref="N275:R275" si="182">IF(AND(NOT(ISERROR(N273)),ROUND(SUMPRODUCT(N98:N149,N158:N209)/Million-N273,6)=0),0,1)</f>
        <v>0</v>
      </c>
      <c r="O275" s="129">
        <f t="shared" si="182"/>
        <v>0</v>
      </c>
      <c r="P275" s="129">
        <f t="shared" si="182"/>
        <v>0</v>
      </c>
      <c r="Q275" s="129">
        <f t="shared" si="182"/>
        <v>0</v>
      </c>
      <c r="R275" s="129">
        <f t="shared" ca="1" si="182"/>
        <v>0</v>
      </c>
      <c r="S275" s="129">
        <f t="shared" ref="S275:BG275" si="183">IF(AND(NOT(ISERROR(S273)),ROUND(SUMPRODUCT(S98:S149,S158:S209)/Million-S273,6)=0),0,1)</f>
        <v>0</v>
      </c>
      <c r="T275" s="129">
        <f t="shared" si="183"/>
        <v>0</v>
      </c>
      <c r="U275" s="129">
        <f t="shared" si="183"/>
        <v>0</v>
      </c>
      <c r="V275" s="129">
        <f t="shared" si="183"/>
        <v>0</v>
      </c>
      <c r="W275" s="129">
        <f t="shared" si="183"/>
        <v>0</v>
      </c>
      <c r="X275" s="129">
        <f t="shared" si="183"/>
        <v>0</v>
      </c>
      <c r="Y275" s="129">
        <f t="shared" si="183"/>
        <v>0</v>
      </c>
      <c r="Z275" s="129">
        <f t="shared" si="183"/>
        <v>0</v>
      </c>
      <c r="AA275" s="129">
        <f t="shared" si="183"/>
        <v>0</v>
      </c>
      <c r="AB275" s="129">
        <f t="shared" si="183"/>
        <v>0</v>
      </c>
      <c r="AC275" s="129">
        <f t="shared" si="183"/>
        <v>0</v>
      </c>
      <c r="AD275" s="129">
        <f t="shared" si="183"/>
        <v>0</v>
      </c>
      <c r="AE275" s="129">
        <f t="shared" si="183"/>
        <v>0</v>
      </c>
      <c r="AF275" s="129">
        <f t="shared" si="183"/>
        <v>0</v>
      </c>
      <c r="AG275" s="129">
        <f t="shared" si="183"/>
        <v>0</v>
      </c>
      <c r="AH275" s="129">
        <f t="shared" si="183"/>
        <v>0</v>
      </c>
      <c r="AI275" s="129">
        <f t="shared" si="183"/>
        <v>0</v>
      </c>
      <c r="AJ275" s="129">
        <f t="shared" si="183"/>
        <v>0</v>
      </c>
      <c r="AK275" s="129">
        <f t="shared" si="183"/>
        <v>0</v>
      </c>
      <c r="AL275" s="129">
        <f t="shared" si="183"/>
        <v>0</v>
      </c>
      <c r="AM275" s="129">
        <f t="shared" si="183"/>
        <v>0</v>
      </c>
      <c r="AN275" s="129">
        <f t="shared" si="183"/>
        <v>0</v>
      </c>
      <c r="AO275" s="129">
        <f t="shared" si="183"/>
        <v>0</v>
      </c>
      <c r="AP275" s="129">
        <f t="shared" si="183"/>
        <v>0</v>
      </c>
      <c r="AQ275" s="129">
        <f t="shared" si="183"/>
        <v>0</v>
      </c>
      <c r="AR275" s="129">
        <f t="shared" si="183"/>
        <v>0</v>
      </c>
      <c r="AS275" s="129">
        <f t="shared" si="183"/>
        <v>0</v>
      </c>
      <c r="AT275" s="129">
        <f t="shared" si="183"/>
        <v>0</v>
      </c>
      <c r="AU275" s="129">
        <f t="shared" si="183"/>
        <v>0</v>
      </c>
      <c r="AV275" s="129">
        <f t="shared" si="183"/>
        <v>0</v>
      </c>
      <c r="AW275" s="129">
        <f t="shared" si="183"/>
        <v>0</v>
      </c>
      <c r="AX275" s="129">
        <f t="shared" si="183"/>
        <v>0</v>
      </c>
      <c r="AY275" s="129">
        <f t="shared" si="183"/>
        <v>0</v>
      </c>
      <c r="AZ275" s="129">
        <f t="shared" si="183"/>
        <v>0</v>
      </c>
      <c r="BA275" s="129">
        <f t="shared" si="183"/>
        <v>0</v>
      </c>
      <c r="BB275" s="129">
        <f t="shared" si="183"/>
        <v>0</v>
      </c>
      <c r="BC275" s="129">
        <f t="shared" si="183"/>
        <v>0</v>
      </c>
      <c r="BD275" s="129">
        <f t="shared" si="183"/>
        <v>0</v>
      </c>
      <c r="BE275" s="129">
        <f t="shared" si="183"/>
        <v>0</v>
      </c>
      <c r="BF275" s="129">
        <f t="shared" si="183"/>
        <v>0</v>
      </c>
      <c r="BG275" s="129">
        <f t="shared" si="183"/>
        <v>0</v>
      </c>
      <c r="BH275"/>
    </row>
    <row r="276" spans="1:60" outlineLevel="1">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row>
    <row r="277" spans="1:60">
      <c r="A277" s="1"/>
      <c r="B277" s="1" t="s">
        <v>10</v>
      </c>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row>
    <row r="278" spans="1:60"/>
  </sheetData>
  <sheetProtection algorithmName="SHA-512" hashValue="sIstw8CC/TkQKuw5ggKEzo/4fWA4LTRZEajBHlf4d46pzK9EAEFgz8D33eUL3+Xam1eZytWl5FEHcZm+3ClIjA==" saltValue="v7QZGvB+2EKY6tJKNI0HcA==" spinCount="100000" sheet="1" objects="1" scenarios="1"/>
  <dataConsolidate/>
  <conditionalFormatting sqref="C36:D88">
    <cfRule type="cellIs" dxfId="13" priority="2" operator="between">
      <formula>0</formula>
      <formula>0</formula>
    </cfRule>
  </conditionalFormatting>
  <conditionalFormatting sqref="C97:D149">
    <cfRule type="cellIs" dxfId="12" priority="10" operator="between">
      <formula>0</formula>
      <formula>0</formula>
    </cfRule>
  </conditionalFormatting>
  <conditionalFormatting sqref="C157:D209">
    <cfRule type="cellIs" dxfId="11" priority="6" operator="between">
      <formula>0</formula>
      <formula>0</formula>
    </cfRule>
  </conditionalFormatting>
  <conditionalFormatting sqref="C218:D270">
    <cfRule type="cellIs" dxfId="10" priority="5" operator="between">
      <formula>0</formula>
      <formula>0</formula>
    </cfRule>
  </conditionalFormatting>
  <conditionalFormatting sqref="H8:BG8">
    <cfRule type="expression" dxfId="9" priority="18">
      <formula>H15</formula>
    </cfRule>
  </conditionalFormatting>
  <conditionalFormatting sqref="H9:BG9">
    <cfRule type="expression" dxfId="8" priority="19">
      <formula>H16</formula>
    </cfRule>
  </conditionalFormatting>
  <conditionalFormatting sqref="H10:BG10">
    <cfRule type="expression" dxfId="7" priority="17">
      <formula>H17</formula>
    </cfRule>
  </conditionalFormatting>
  <conditionalFormatting sqref="I158:BG210">
    <cfRule type="expression" dxfId="6" priority="7">
      <formula>AND($F158="",I158=0)</formula>
    </cfRule>
  </conditionalFormatting>
  <conditionalFormatting sqref="BH37:BH87 J37:BG89">
    <cfRule type="expression" dxfId="5" priority="3">
      <formula>AND($F37="",J37=0)</formula>
    </cfRule>
  </conditionalFormatting>
  <conditionalFormatting sqref="BH88">
    <cfRule type="expression" dxfId="4" priority="4">
      <formula>AND($F89="",BH88=0)</formula>
    </cfRule>
  </conditionalFormatting>
  <conditionalFormatting sqref="BH98:BH148 J98:BG150 I219:BG268 I269:I270 J269:BG271">
    <cfRule type="expression" dxfId="3" priority="13">
      <formula>AND($F98="",I98=0)</formula>
    </cfRule>
  </conditionalFormatting>
  <conditionalFormatting sqref="BH149">
    <cfRule type="expression" dxfId="2" priority="1781">
      <formula>AND($F150="",BH149=0)</formula>
    </cfRule>
  </conditionalFormatting>
  <hyperlinks>
    <hyperlink ref="C5" location="Contents!A1" display="[To Contents]" xr:uid="{00000000-0004-0000-0900-000000000000}"/>
  </hyperlinks>
  <pageMargins left="0.39370078740157483" right="0.39370078740157483" top="0.39370078740157483" bottom="0.39370078740157483" header="0.39370078740157483" footer="0.39370078740157483"/>
  <pageSetup paperSize="8" scale="18" fitToHeight="0" orientation="portrait" r:id="rId1"/>
  <ignoredErrors>
    <ignoredError sqref="M220 M275"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rgb="FF92D050"/>
    <pageSetUpPr autoPageBreaks="0" fitToPage="1"/>
  </sheetPr>
  <dimension ref="A1:BD77"/>
  <sheetViews>
    <sheetView showGridLines="0" zoomScaleNormal="100" workbookViewId="0"/>
  </sheetViews>
  <sheetFormatPr defaultColWidth="0" defaultRowHeight="12.75" zeroHeight="1" outlineLevelRow="1"/>
  <cols>
    <col min="1" max="1" width="2.42578125" style="5" customWidth="1"/>
    <col min="2" max="2" width="7.7109375" style="5" customWidth="1"/>
    <col min="3" max="3" width="70.7109375" style="5" customWidth="1"/>
    <col min="4" max="5" width="12.85546875" style="5" customWidth="1"/>
    <col min="6" max="8" width="15.140625" style="5" customWidth="1"/>
    <col min="9" max="9" width="18.140625" style="5" customWidth="1"/>
    <col min="10" max="10" width="15.140625" style="5" customWidth="1"/>
    <col min="11" max="11" width="13.7109375" style="12" customWidth="1"/>
    <col min="12" max="13" width="14.5703125" style="12" customWidth="1"/>
    <col min="14" max="16" width="14.5703125" style="5" customWidth="1"/>
    <col min="17" max="17" width="2.42578125" style="5" customWidth="1"/>
    <col min="18" max="19" width="9.140625" style="5" hidden="1" customWidth="1"/>
    <col min="20" max="56" width="0" style="5" hidden="1" customWidth="1"/>
    <col min="57" max="16384" width="9.140625" style="5" hidden="1"/>
  </cols>
  <sheetData>
    <row r="1" spans="1:16" s="27" customFormat="1" ht="18.75">
      <c r="A1" s="92" t="str">
        <f>Model_Name</f>
        <v>Port of Melbourne Tariff Compliance Model (Public Version)</v>
      </c>
      <c r="B1" s="103"/>
      <c r="C1" s="103"/>
      <c r="D1" s="103"/>
      <c r="E1" s="103"/>
      <c r="F1" s="103"/>
      <c r="G1" s="103"/>
      <c r="H1" s="103"/>
      <c r="I1" s="103"/>
      <c r="J1" s="103"/>
      <c r="K1" s="104"/>
      <c r="L1" s="104"/>
      <c r="M1" s="104"/>
      <c r="N1" s="105"/>
      <c r="O1" s="105"/>
      <c r="P1" s="105"/>
    </row>
    <row r="2" spans="1:16" s="26" customFormat="1">
      <c r="A2" s="113"/>
      <c r="B2" s="106">
        <f ca="1">MATCH(C2,Contents!$E$8:$E$17,0)</f>
        <v>7</v>
      </c>
      <c r="C2" s="107" t="str">
        <f ca="1">PROPER(MID(CELL("filename", B1), FIND("]", CELL("filename", B1))+1, 100))</f>
        <v>Compliance</v>
      </c>
      <c r="D2" s="107"/>
      <c r="E2" s="107"/>
      <c r="F2" s="107"/>
      <c r="G2" s="107"/>
      <c r="H2" s="107"/>
      <c r="I2" s="107"/>
      <c r="J2" s="107"/>
      <c r="K2" s="107"/>
      <c r="L2" s="107"/>
      <c r="M2" s="107"/>
      <c r="N2" s="107"/>
      <c r="O2" s="107"/>
      <c r="P2" s="109"/>
    </row>
    <row r="3" spans="1:16" s="26" customFormat="1">
      <c r="A3" s="141">
        <f ca="1">SUM(A5:A101)</f>
        <v>0</v>
      </c>
      <c r="B3" s="110"/>
      <c r="C3" s="161" t="str">
        <f ca="1">Error_Message</f>
        <v>No errors identified</v>
      </c>
      <c r="D3" s="111"/>
      <c r="E3" s="111"/>
      <c r="F3" s="111"/>
      <c r="G3" s="111"/>
      <c r="H3" s="111"/>
      <c r="I3" s="111"/>
      <c r="J3" s="111"/>
      <c r="K3" s="111"/>
      <c r="L3" s="111"/>
      <c r="M3" s="111"/>
      <c r="N3" s="111"/>
      <c r="O3" s="109"/>
      <c r="P3" s="109"/>
    </row>
    <row r="4" spans="1:16" s="26" customFormat="1">
      <c r="A4" s="110"/>
      <c r="B4" s="110"/>
      <c r="C4" s="111"/>
      <c r="D4" s="111"/>
      <c r="E4" s="111"/>
      <c r="F4" s="111"/>
      <c r="G4" s="111"/>
      <c r="H4" s="111"/>
      <c r="I4" s="111"/>
      <c r="J4" s="111"/>
      <c r="K4" s="111"/>
      <c r="L4" s="111"/>
      <c r="M4" s="111"/>
      <c r="N4" s="109"/>
      <c r="O4" s="109"/>
      <c r="P4" s="109"/>
    </row>
    <row r="5" spans="1:16">
      <c r="A5" s="4"/>
      <c r="B5" s="4"/>
      <c r="C5" s="114" t="s">
        <v>11</v>
      </c>
      <c r="D5" s="114"/>
      <c r="E5" s="114"/>
      <c r="F5" s="114"/>
      <c r="G5" s="114"/>
      <c r="H5" s="114"/>
      <c r="I5" s="114"/>
      <c r="J5" s="114"/>
      <c r="K5" s="10"/>
      <c r="L5" s="10"/>
      <c r="M5" s="10"/>
      <c r="N5" s="4"/>
      <c r="O5" s="4"/>
      <c r="P5" s="4"/>
    </row>
    <row r="6" spans="1:16">
      <c r="A6" s="1"/>
      <c r="B6" s="226">
        <f ca="1">MAX($B$1:B5)+Subsection</f>
        <v>7.01</v>
      </c>
      <c r="C6" s="1" t="s">
        <v>314</v>
      </c>
      <c r="D6" s="1"/>
      <c r="E6" s="1"/>
      <c r="F6" s="1"/>
      <c r="G6" s="1"/>
      <c r="H6" s="1"/>
      <c r="I6" s="1"/>
      <c r="J6" s="1"/>
      <c r="K6" s="1"/>
      <c r="L6" s="1"/>
      <c r="M6" s="1"/>
      <c r="N6" s="1"/>
      <c r="O6" s="1"/>
      <c r="P6" s="1"/>
    </row>
    <row r="7" spans="1:16" ht="13.5" thickBot="1">
      <c r="A7" s="3"/>
      <c r="B7" s="3"/>
      <c r="K7" s="16"/>
      <c r="L7" s="16"/>
      <c r="M7" s="16"/>
      <c r="N7" s="115"/>
    </row>
    <row r="8" spans="1:16" ht="16.5" outlineLevel="1" thickBot="1">
      <c r="A8" s="2"/>
      <c r="B8" s="2"/>
      <c r="C8" s="283" t="s">
        <v>57</v>
      </c>
      <c r="D8" s="144"/>
      <c r="E8" s="144"/>
      <c r="F8" s="144"/>
      <c r="G8" s="144"/>
      <c r="H8" s="144"/>
      <c r="I8" s="150" t="s">
        <v>198</v>
      </c>
      <c r="J8" s="267">
        <f>TCS_Year</f>
        <v>2025</v>
      </c>
      <c r="K8" s="146"/>
      <c r="L8" s="146"/>
      <c r="M8" s="146"/>
      <c r="O8" s="48"/>
      <c r="P8" s="48"/>
    </row>
    <row r="9" spans="1:16" outlineLevel="1">
      <c r="A9" s="2"/>
      <c r="B9" s="2"/>
      <c r="C9" s="45"/>
      <c r="D9" s="45"/>
      <c r="E9" s="45"/>
      <c r="F9" s="45"/>
      <c r="G9" s="45"/>
      <c r="H9" s="45"/>
      <c r="I9" s="45"/>
      <c r="J9" s="14"/>
      <c r="K9" s="64"/>
      <c r="L9" s="64"/>
      <c r="M9" s="64"/>
      <c r="N9" s="48"/>
      <c r="O9" s="48"/>
      <c r="P9" s="48"/>
    </row>
    <row r="10" spans="1:16">
      <c r="A10" s="1"/>
      <c r="B10" s="226">
        <f ca="1">MAX($B$1:B9)+Subsection</f>
        <v>7.02</v>
      </c>
      <c r="C10" s="1" t="s">
        <v>312</v>
      </c>
      <c r="D10" s="1"/>
      <c r="E10" s="1"/>
      <c r="F10" s="1"/>
      <c r="G10" s="1"/>
      <c r="H10" s="1"/>
      <c r="I10" s="1"/>
      <c r="J10" s="1"/>
      <c r="K10" s="1"/>
      <c r="L10" s="1"/>
      <c r="M10" s="1"/>
      <c r="N10" s="1"/>
      <c r="O10" s="1"/>
      <c r="P10" s="1"/>
    </row>
    <row r="11" spans="1:16" customFormat="1"/>
    <row r="12" spans="1:16" ht="15" outlineLevel="1">
      <c r="A12" s="2"/>
      <c r="B12" s="2"/>
      <c r="C12" s="45" t="s">
        <v>312</v>
      </c>
      <c r="D12" s="45"/>
      <c r="E12" s="270"/>
      <c r="F12" s="270"/>
      <c r="G12" s="270"/>
      <c r="H12" s="270"/>
      <c r="I12" s="270"/>
      <c r="J12" s="271"/>
      <c r="K12" s="146"/>
      <c r="L12" s="146" t="s">
        <v>291</v>
      </c>
      <c r="M12" s="146"/>
      <c r="N12" s="48"/>
      <c r="O12" s="146"/>
      <c r="P12" s="48"/>
    </row>
    <row r="13" spans="1:16" ht="15" outlineLevel="1">
      <c r="A13" s="2"/>
      <c r="B13" s="2"/>
      <c r="C13" s="3" t="s">
        <v>287</v>
      </c>
      <c r="D13" s="219" t="s">
        <v>89</v>
      </c>
      <c r="E13" s="262"/>
      <c r="F13" s="262"/>
      <c r="G13" s="262"/>
      <c r="H13" s="262"/>
      <c r="I13" s="262"/>
      <c r="J13" s="71">
        <f>INDEX(Inflation_Tariffs,MATCH(TCS_Year,Years_Port_Lease,0))</f>
        <v>3.6199095022624528E-2</v>
      </c>
      <c r="K13" s="48"/>
      <c r="L13" s="5"/>
      <c r="M13" s="5"/>
      <c r="N13" s="48"/>
      <c r="O13" s="48"/>
      <c r="P13" s="48"/>
    </row>
    <row r="14" spans="1:16" ht="15" outlineLevel="1">
      <c r="A14" s="2"/>
      <c r="B14" s="2"/>
      <c r="C14" s="3" t="s">
        <v>288</v>
      </c>
      <c r="D14" s="219" t="s">
        <v>89</v>
      </c>
      <c r="E14" s="262"/>
      <c r="F14" s="262"/>
      <c r="G14" s="262"/>
      <c r="H14" s="262"/>
      <c r="I14" s="262"/>
      <c r="J14" s="71">
        <f>ROUND(INDEX(X_factors,MATCH(TCS_Year,Years_Port_Lease,0)),6)</f>
        <v>0</v>
      </c>
      <c r="K14" s="48"/>
      <c r="L14" s="195" t="s">
        <v>292</v>
      </c>
      <c r="M14" s="5"/>
      <c r="N14" s="48"/>
      <c r="O14" s="48"/>
      <c r="P14" s="48"/>
    </row>
    <row r="15" spans="1:16" ht="13.15" customHeight="1" outlineLevel="1">
      <c r="A15" s="2"/>
      <c r="B15" s="2"/>
      <c r="C15" s="3" t="s">
        <v>289</v>
      </c>
      <c r="D15" s="219" t="s">
        <v>89</v>
      </c>
      <c r="E15" s="262"/>
      <c r="F15" s="262"/>
      <c r="G15" s="262"/>
      <c r="H15" s="262"/>
      <c r="I15" s="262"/>
      <c r="J15" s="71">
        <f>(1+J13)*(1-J14)-1</f>
        <v>3.6199095022624528E-2</v>
      </c>
      <c r="K15" s="223"/>
      <c r="L15" s="195" t="s">
        <v>293</v>
      </c>
      <c r="M15" s="195"/>
      <c r="N15" s="195"/>
      <c r="O15" s="194"/>
      <c r="P15" s="194"/>
    </row>
    <row r="16" spans="1:16" outlineLevel="1">
      <c r="A16" s="2"/>
      <c r="B16" s="2"/>
      <c r="C16" s="47" t="s">
        <v>290</v>
      </c>
      <c r="D16" s="219" t="s">
        <v>89</v>
      </c>
      <c r="E16" s="45"/>
      <c r="F16" s="45"/>
      <c r="G16" s="45"/>
      <c r="H16" s="45"/>
      <c r="I16" s="45"/>
      <c r="J16" s="71">
        <f ca="1">INDEX(WATI_Inc_EPD,MATCH(TCS_Year,Years_Port_Lease,0))</f>
        <v>3.6199095022624528E-2</v>
      </c>
      <c r="K16" s="48"/>
      <c r="L16" s="195"/>
      <c r="M16" s="195"/>
      <c r="N16" s="195"/>
      <c r="O16" s="194"/>
      <c r="P16" s="194"/>
    </row>
    <row r="17" spans="1:16" ht="13.5" outlineLevel="1" thickBot="1">
      <c r="A17" s="2"/>
      <c r="B17" s="2"/>
      <c r="C17" s="47"/>
      <c r="D17" s="45"/>
      <c r="E17" s="45"/>
      <c r="F17" s="45"/>
      <c r="G17" s="45"/>
      <c r="H17" s="45"/>
      <c r="I17" s="45"/>
      <c r="J17" s="14"/>
      <c r="K17" s="48"/>
      <c r="L17" s="195"/>
      <c r="M17" s="195"/>
      <c r="N17" s="195"/>
      <c r="O17" s="194"/>
      <c r="P17" s="194"/>
    </row>
    <row r="18" spans="1:16" ht="13.5" outlineLevel="1" thickBot="1">
      <c r="A18" s="129">
        <f ca="1">J18</f>
        <v>0</v>
      </c>
      <c r="C18" s="45"/>
      <c r="D18" s="145"/>
      <c r="E18" s="145"/>
      <c r="F18" s="145"/>
      <c r="G18" s="145"/>
      <c r="H18" s="145"/>
      <c r="I18" s="145" t="s">
        <v>199</v>
      </c>
      <c r="J18" s="197">
        <f ca="1">N(ROUND(J16,4)&gt;ROUND(J15,4))</f>
        <v>0</v>
      </c>
      <c r="K18" s="48"/>
      <c r="L18" s="146"/>
      <c r="M18" s="146"/>
      <c r="N18" s="48"/>
      <c r="O18" s="48"/>
      <c r="P18" s="48"/>
    </row>
    <row r="19" spans="1:16" outlineLevel="1">
      <c r="A19" s="129"/>
      <c r="B19" s="2"/>
      <c r="C19" s="45"/>
      <c r="D19" s="45"/>
      <c r="E19" s="45"/>
      <c r="F19" s="45"/>
      <c r="G19" s="45"/>
      <c r="H19" s="45"/>
      <c r="I19" s="145"/>
      <c r="J19" s="222"/>
      <c r="K19" s="48"/>
      <c r="L19" s="195"/>
      <c r="M19" s="5"/>
      <c r="N19" s="48"/>
      <c r="O19" s="48"/>
      <c r="P19" s="48"/>
    </row>
    <row r="20" spans="1:16">
      <c r="A20" s="1"/>
      <c r="B20" s="226">
        <f ca="1">MAX($B$1:B19)+Subsection</f>
        <v>7.0299999999999994</v>
      </c>
      <c r="C20" s="1" t="s">
        <v>266</v>
      </c>
      <c r="D20" s="1"/>
      <c r="E20" s="1"/>
      <c r="F20" s="1"/>
      <c r="G20" s="1"/>
      <c r="H20" s="1"/>
      <c r="I20" s="1"/>
      <c r="J20" s="1"/>
      <c r="K20" s="1"/>
      <c r="L20" s="1"/>
      <c r="M20" s="1"/>
      <c r="N20" s="1"/>
      <c r="O20" s="1"/>
      <c r="P20" s="1"/>
    </row>
    <row r="21" spans="1:16" customFormat="1"/>
    <row r="22" spans="1:16" ht="13.5" customHeight="1" outlineLevel="1">
      <c r="A22" s="2"/>
      <c r="B22" s="2"/>
      <c r="C22" s="45" t="s">
        <v>200</v>
      </c>
      <c r="D22" s="45"/>
      <c r="E22" s="270"/>
      <c r="F22" s="270"/>
      <c r="G22" s="270"/>
      <c r="H22" s="270"/>
      <c r="I22" s="270"/>
      <c r="J22" s="271"/>
      <c r="K22" s="146"/>
      <c r="L22" s="146" t="s">
        <v>201</v>
      </c>
      <c r="M22" s="146"/>
      <c r="N22" s="48"/>
      <c r="O22" s="146"/>
      <c r="P22" s="48"/>
    </row>
    <row r="23" spans="1:16" ht="15" outlineLevel="1">
      <c r="A23" s="2"/>
      <c r="B23" s="2"/>
      <c r="C23" s="47" t="s">
        <v>202</v>
      </c>
      <c r="D23" s="219" t="s">
        <v>89</v>
      </c>
      <c r="E23" s="262"/>
      <c r="F23" s="262"/>
      <c r="G23" s="262"/>
      <c r="H23" s="262"/>
      <c r="I23" s="262"/>
      <c r="J23" s="71">
        <f>INDEX(Inflation_Tariffs,MATCH(TCS_Year,Years_Port_Lease,0))</f>
        <v>3.6199095022624528E-2</v>
      </c>
      <c r="K23" s="48"/>
      <c r="L23" s="5"/>
      <c r="M23" s="5"/>
      <c r="N23" s="48"/>
      <c r="O23" s="48"/>
      <c r="P23" s="48"/>
    </row>
    <row r="24" spans="1:16" ht="15" outlineLevel="1">
      <c r="A24" s="2"/>
      <c r="B24" s="2"/>
      <c r="C24" s="47" t="s">
        <v>267</v>
      </c>
      <c r="D24" s="219" t="s">
        <v>89</v>
      </c>
      <c r="E24" s="262"/>
      <c r="F24" s="262"/>
      <c r="G24" s="262"/>
      <c r="H24" s="262"/>
      <c r="I24" s="262"/>
      <c r="J24" s="71">
        <f ca="1">INDEX(WATI_Inc_EPD,MATCH(TCS_Year,Years_Port_Lease,0))</f>
        <v>3.6199095022624528E-2</v>
      </c>
      <c r="K24" s="48"/>
      <c r="L24" s="5"/>
      <c r="M24" s="5"/>
      <c r="N24" s="48"/>
      <c r="O24" s="48"/>
      <c r="P24" s="48"/>
    </row>
    <row r="25" spans="1:16" ht="13.15" customHeight="1" outlineLevel="1">
      <c r="A25" s="2"/>
      <c r="B25" s="2"/>
      <c r="C25" s="47" t="s">
        <v>268</v>
      </c>
      <c r="D25" s="219" t="s">
        <v>89</v>
      </c>
      <c r="E25" s="262"/>
      <c r="F25" s="262"/>
      <c r="G25" s="262"/>
      <c r="H25" s="262"/>
      <c r="I25" s="262"/>
      <c r="J25" s="71">
        <f ca="1">INDEX(WATI_Ex_EPD,MATCH(TCS_Year,Years_Port_Lease,0))</f>
        <v>3.619909502262475E-2</v>
      </c>
      <c r="K25" s="223"/>
      <c r="L25" s="195" t="s">
        <v>203</v>
      </c>
      <c r="M25" s="195"/>
      <c r="N25" s="195"/>
      <c r="O25" s="194"/>
      <c r="P25" s="194"/>
    </row>
    <row r="26" spans="1:16" ht="13.5" outlineLevel="1" thickBot="1">
      <c r="A26" s="2"/>
      <c r="B26" s="2"/>
      <c r="C26" s="45"/>
      <c r="D26" s="45"/>
      <c r="E26" s="45"/>
      <c r="F26" s="45"/>
      <c r="G26" s="45"/>
      <c r="H26" s="45"/>
      <c r="I26" s="45"/>
      <c r="J26" s="14"/>
      <c r="K26" s="48"/>
      <c r="L26" s="195"/>
      <c r="M26" s="195"/>
      <c r="N26" s="195"/>
      <c r="O26" s="194"/>
      <c r="P26" s="194"/>
    </row>
    <row r="27" spans="1:16" ht="13.5" outlineLevel="1" thickBot="1">
      <c r="A27" s="129">
        <f ca="1">J27</f>
        <v>0</v>
      </c>
      <c r="C27" s="45" t="s">
        <v>315</v>
      </c>
      <c r="D27" s="145"/>
      <c r="E27" s="145"/>
      <c r="F27" s="145"/>
      <c r="G27" s="145"/>
      <c r="H27" s="145"/>
      <c r="I27" s="145" t="s">
        <v>199</v>
      </c>
      <c r="J27" s="197">
        <f ca="1">IF(Compliance_Year&lt;=2020,N(ROUND(J25,4)&gt;ROUND(J23,4)),N(ROUND(J24,4)&gt;ROUND(J23,4)))</f>
        <v>0</v>
      </c>
      <c r="K27" s="48"/>
      <c r="L27" s="146"/>
      <c r="M27" s="146"/>
      <c r="N27" s="48"/>
      <c r="O27" s="48"/>
      <c r="P27" s="48"/>
    </row>
    <row r="28" spans="1:16" ht="13.5" outlineLevel="1" thickBot="1">
      <c r="A28" s="129"/>
      <c r="C28" s="62"/>
      <c r="D28" s="145"/>
      <c r="E28" s="145"/>
      <c r="F28" s="145"/>
      <c r="G28" s="145"/>
      <c r="H28" s="145"/>
      <c r="I28" s="145"/>
      <c r="J28" s="222"/>
      <c r="K28" s="48"/>
      <c r="L28" s="248"/>
      <c r="M28" s="146"/>
      <c r="N28" s="48"/>
      <c r="O28" s="48"/>
      <c r="P28" s="48"/>
    </row>
    <row r="29" spans="1:16" ht="13.5" outlineLevel="1" thickBot="1">
      <c r="A29" s="129">
        <f ca="1">J29</f>
        <v>0</v>
      </c>
      <c r="B29" s="2"/>
      <c r="C29" s="45" t="s">
        <v>264</v>
      </c>
      <c r="D29" s="45"/>
      <c r="E29" s="45"/>
      <c r="F29" s="45"/>
      <c r="G29" s="45"/>
      <c r="H29" s="45"/>
      <c r="I29" s="145" t="s">
        <v>199</v>
      </c>
      <c r="J29" s="197" cm="1">
        <f t="array" aca="1" ref="J29" ca="1">COUNT(IF(ROUND((OFFSET(Data!$J$125:'Data'!$J$177,,MATCH(TCS_Year,Years,0)-1)-OFFSET(Data!$J$125:'Data'!$J$177,,MATCH(TCS_Year,Years,0)-2))/OFFSET(Data!$J$125:'Data'!$J$177,,MATCH(TCS_Year,Years,0)-2),4)=ROUND(INDEX(Data!$J$115:$BG$115,MATCH(TCS_Year,Years,0)),4),"",1))</f>
        <v>0</v>
      </c>
      <c r="K29" s="48"/>
      <c r="L29" s="195" t="s">
        <v>259</v>
      </c>
      <c r="M29" s="5"/>
      <c r="N29" s="48"/>
      <c r="O29" s="48"/>
      <c r="P29" s="48"/>
    </row>
    <row r="30" spans="1:16" outlineLevel="1">
      <c r="A30" s="129"/>
      <c r="B30" s="2"/>
      <c r="C30" s="45"/>
      <c r="D30" s="45"/>
      <c r="E30" s="45"/>
      <c r="F30" s="45"/>
      <c r="G30" s="45"/>
      <c r="H30" s="45"/>
      <c r="I30" s="145"/>
      <c r="J30" s="222"/>
      <c r="K30" s="48"/>
      <c r="L30" s="195"/>
      <c r="M30" s="5"/>
      <c r="N30" s="48"/>
      <c r="O30" s="48"/>
      <c r="P30" s="48"/>
    </row>
    <row r="31" spans="1:16">
      <c r="A31" s="1"/>
      <c r="B31" s="226">
        <f ca="1">MAX($B$1:B20)+Subsection</f>
        <v>7.0399999999999991</v>
      </c>
      <c r="C31" s="1" t="s">
        <v>286</v>
      </c>
      <c r="D31" s="1"/>
      <c r="E31" s="1"/>
      <c r="F31" s="1"/>
      <c r="G31" s="1"/>
      <c r="H31" s="1"/>
      <c r="I31" s="1"/>
      <c r="J31" s="1"/>
      <c r="K31" s="1"/>
      <c r="L31" s="1"/>
      <c r="M31" s="1"/>
      <c r="N31" s="1"/>
      <c r="O31" s="1"/>
      <c r="P31" s="1"/>
    </row>
    <row r="32" spans="1:16">
      <c r="A32" s="129"/>
      <c r="B32" s="2"/>
      <c r="C32" s="45"/>
      <c r="D32" s="45"/>
      <c r="E32" s="45"/>
      <c r="F32" s="45"/>
      <c r="G32" s="45"/>
      <c r="H32" s="45"/>
      <c r="I32" s="145"/>
      <c r="J32" s="222"/>
      <c r="K32" s="48"/>
      <c r="L32" s="195"/>
      <c r="M32" s="5"/>
      <c r="N32" s="48"/>
      <c r="O32" s="48"/>
      <c r="P32" s="48"/>
    </row>
    <row r="33" spans="1:16" outlineLevel="1">
      <c r="A33" s="129"/>
      <c r="B33" s="2"/>
      <c r="C33" s="45" t="s">
        <v>273</v>
      </c>
      <c r="D33" s="45"/>
      <c r="E33" s="45"/>
      <c r="F33" s="45"/>
      <c r="G33" s="45"/>
      <c r="H33" s="45"/>
      <c r="I33" s="145"/>
      <c r="J33" s="222"/>
      <c r="K33" s="48"/>
      <c r="L33" s="195"/>
      <c r="M33" s="5"/>
      <c r="N33" s="48"/>
      <c r="O33" s="48"/>
      <c r="P33" s="48"/>
    </row>
    <row r="34" spans="1:16" outlineLevel="1">
      <c r="A34" s="129"/>
      <c r="B34" s="2"/>
      <c r="C34" s="151" t="s">
        <v>299</v>
      </c>
      <c r="D34" s="268" t="s">
        <v>89</v>
      </c>
      <c r="E34" s="45"/>
      <c r="F34" s="45"/>
      <c r="G34" s="45"/>
      <c r="H34" s="45"/>
      <c r="I34" s="145"/>
      <c r="J34" s="71">
        <v>2.5000000000000001E-2</v>
      </c>
      <c r="K34" s="48"/>
      <c r="L34" s="195" t="s">
        <v>276</v>
      </c>
      <c r="M34" s="5"/>
      <c r="N34" s="48"/>
      <c r="O34" s="48"/>
      <c r="P34" s="48"/>
    </row>
    <row r="35" spans="1:16" outlineLevel="1">
      <c r="A35" s="129"/>
      <c r="B35" s="2"/>
      <c r="C35" s="151" t="s">
        <v>269</v>
      </c>
      <c r="D35" s="268" t="s">
        <v>89</v>
      </c>
      <c r="E35" s="151">
        <v>2018</v>
      </c>
      <c r="F35" s="45"/>
      <c r="G35" s="45"/>
      <c r="H35" s="45"/>
      <c r="I35" s="145" t="b">
        <f>ROUND($J$34,6)=ROUND(J35,6)</f>
        <v>1</v>
      </c>
      <c r="J35" s="71" cm="1">
        <f t="array" ref="J35">1-_xlfn.XLOOKUP("Containerised - Full - outward",Data!$C$125:$C$142,_xlfn.XLOOKUP(Compliance!E35,Data!$J$10:$M$10,Data!$J$125:$M$142)/_xlfn.XLOOKUP("Containerised - Full - outward",Data!$C$125:$C$142,_xlfn.XLOOKUP(Compliance!E35-1,Data!$J$10:$M$10,Data!$J$125:$M$142)))</f>
        <v>2.5000000000000022E-2</v>
      </c>
      <c r="K35" s="263"/>
      <c r="M35" s="5"/>
      <c r="N35" s="48"/>
      <c r="O35" s="48"/>
      <c r="P35" s="48"/>
    </row>
    <row r="36" spans="1:16" outlineLevel="1">
      <c r="A36" s="129"/>
      <c r="B36" s="2"/>
      <c r="C36" s="151" t="s">
        <v>269</v>
      </c>
      <c r="D36" s="268" t="s">
        <v>89</v>
      </c>
      <c r="E36" s="151">
        <v>2019</v>
      </c>
      <c r="F36" s="45"/>
      <c r="G36" s="45"/>
      <c r="H36" s="45"/>
      <c r="I36" s="145" t="b">
        <f t="shared" ref="I36:I37" si="0">ROUND($J$34,6)=ROUND(J36,6)</f>
        <v>1</v>
      </c>
      <c r="J36" s="71" cm="1">
        <f t="array" ref="J36">1-_xlfn.XLOOKUP("Containerised - Full - outward",Data!$C$125:$C$142,_xlfn.XLOOKUP(Compliance!E36,Data!$J$10:$M$10,Data!$J$125:$M$142)/_xlfn.XLOOKUP("Containerised - Full - outward",Data!$C$125:$C$142,_xlfn.XLOOKUP(Compliance!E36-1,Data!$J$10:$M$10,Data!$J$125:$M$142)))</f>
        <v>2.5000000000000022E-2</v>
      </c>
      <c r="K36" s="263"/>
      <c r="L36" s="195"/>
      <c r="M36" s="5"/>
      <c r="N36" s="48"/>
      <c r="O36" s="48"/>
      <c r="P36" s="48"/>
    </row>
    <row r="37" spans="1:16" outlineLevel="1">
      <c r="A37" s="129"/>
      <c r="B37" s="2"/>
      <c r="C37" s="151" t="s">
        <v>269</v>
      </c>
      <c r="D37" s="268" t="s">
        <v>89</v>
      </c>
      <c r="E37" s="151">
        <v>2020</v>
      </c>
      <c r="F37" s="45"/>
      <c r="G37" s="45"/>
      <c r="H37" s="45"/>
      <c r="I37" s="145" t="b">
        <f t="shared" si="0"/>
        <v>1</v>
      </c>
      <c r="J37" s="71" cm="1">
        <f t="array" ref="J37">1-_xlfn.XLOOKUP("Containerised - Full - outward",Data!$C$125:$C$142,_xlfn.XLOOKUP(Compliance!E37,Data!$J$10:$M$10,Data!$J$125:$M$142)/_xlfn.XLOOKUP("Containerised - Full - outward",Data!$C$125:$C$142,_xlfn.XLOOKUP(Compliance!E37-1,Data!$J$10:$M$10,Data!$J$125:$M$142)))</f>
        <v>2.4999999999999911E-2</v>
      </c>
      <c r="K37" s="263"/>
      <c r="L37" s="195"/>
      <c r="M37" s="5"/>
      <c r="N37" s="48"/>
      <c r="O37" s="48"/>
      <c r="P37" s="48"/>
    </row>
    <row r="38" spans="1:16" outlineLevel="1">
      <c r="A38" s="129"/>
      <c r="B38" s="2"/>
      <c r="C38" s="151"/>
      <c r="D38" s="151"/>
      <c r="E38" s="45"/>
      <c r="F38" s="45"/>
      <c r="G38" s="45"/>
      <c r="H38" s="45"/>
      <c r="I38" s="145"/>
      <c r="J38" s="71"/>
      <c r="K38" s="5"/>
      <c r="L38" s="195"/>
      <c r="M38" s="5"/>
      <c r="N38" s="48"/>
      <c r="O38" s="48"/>
      <c r="P38" s="48"/>
    </row>
    <row r="39" spans="1:16" outlineLevel="1">
      <c r="A39" s="129"/>
      <c r="B39" s="2"/>
      <c r="C39" s="45" t="s">
        <v>272</v>
      </c>
      <c r="D39" s="151"/>
      <c r="E39" s="45"/>
      <c r="F39" s="45"/>
      <c r="G39" s="45"/>
      <c r="H39" s="45"/>
      <c r="I39" s="145"/>
      <c r="J39" s="71"/>
      <c r="K39" s="5"/>
      <c r="L39" s="195"/>
      <c r="M39" s="5"/>
      <c r="N39" s="48"/>
      <c r="O39" s="48"/>
      <c r="P39" s="48"/>
    </row>
    <row r="40" spans="1:16" outlineLevel="1">
      <c r="A40" s="129"/>
      <c r="B40" s="2"/>
      <c r="C40" s="151" t="s">
        <v>270</v>
      </c>
      <c r="D40" s="268" t="s">
        <v>89</v>
      </c>
      <c r="E40" s="151">
        <v>2020</v>
      </c>
      <c r="F40" s="45"/>
      <c r="G40" s="45"/>
      <c r="H40" s="45"/>
      <c r="I40" s="71"/>
      <c r="J40" s="71" cm="1">
        <f t="array" ref="J40">_xlfn.XLOOKUP("Containerised - Full - outward",Data!$C$125:$C$142,_xlfn.XLOOKUP(Compliance!E40,Data!$J$10:$M$10,Data!$J$125:$M$142)/_xlfn.XLOOKUP("Containerised - Full - inward",Data!$C$125:$C$142,_xlfn.XLOOKUP(Compliance!E40,Data!$J$10:$M$10,Data!$J$125:$M$142)))</f>
        <v>0.77504885340607366</v>
      </c>
      <c r="K40" s="263"/>
      <c r="L40" s="195" t="s">
        <v>277</v>
      </c>
      <c r="M40" s="5"/>
      <c r="N40" s="48"/>
      <c r="O40" s="48"/>
      <c r="P40" s="48"/>
    </row>
    <row r="41" spans="1:16" outlineLevel="1">
      <c r="A41" s="129"/>
      <c r="B41" s="2"/>
      <c r="C41" s="151" t="s">
        <v>301</v>
      </c>
      <c r="D41" s="268" t="s">
        <v>89</v>
      </c>
      <c r="E41" s="151">
        <f>TCS_Year</f>
        <v>2025</v>
      </c>
      <c r="F41" s="45"/>
      <c r="G41" s="45"/>
      <c r="H41" s="45"/>
      <c r="I41" s="145"/>
      <c r="J41" s="71" cm="1">
        <f t="array" aca="1" ref="J41" ca="1">_xlfn.XLOOKUP("Containerised - Full - outward",Data!$C$125:$C$142,_xlfn.XLOOKUP(E41,Data!$M$10:$Z$10,Data!$M$125:$Z$142)/_xlfn.XLOOKUP("Containerised - Full - inward",Data!$C$125:$C$142,_xlfn.XLOOKUP(E41,Data!$M$10:$Z$10,Data!$M$125:$Z$142)))</f>
        <v>0.77504885340607355</v>
      </c>
      <c r="L41" s="195"/>
      <c r="M41" s="5"/>
      <c r="N41" s="48"/>
      <c r="O41" s="48"/>
      <c r="P41" s="48"/>
    </row>
    <row r="42" spans="1:16" ht="13.5" outlineLevel="1" thickBot="1">
      <c r="A42" s="129"/>
      <c r="B42" s="2"/>
      <c r="C42" s="45"/>
      <c r="D42" s="268" t="s">
        <v>89</v>
      </c>
      <c r="E42" s="45"/>
      <c r="F42" s="45"/>
      <c r="G42" s="45"/>
      <c r="H42" s="45"/>
      <c r="I42" s="145"/>
      <c r="J42"/>
      <c r="K42" s="48"/>
      <c r="L42" s="195"/>
      <c r="M42" s="5"/>
      <c r="N42" s="48"/>
      <c r="O42" s="48"/>
      <c r="P42" s="48"/>
    </row>
    <row r="43" spans="1:16" ht="13.5" outlineLevel="1" thickBot="1">
      <c r="A43" s="129">
        <f>J43</f>
        <v>0</v>
      </c>
      <c r="B43" s="2"/>
      <c r="C43" s="45" t="s">
        <v>274</v>
      </c>
      <c r="D43" s="268" t="s">
        <v>89</v>
      </c>
      <c r="E43" s="45"/>
      <c r="F43" s="45"/>
      <c r="G43" s="45"/>
      <c r="H43" s="45"/>
      <c r="I43" s="145" t="s">
        <v>199</v>
      </c>
      <c r="J43" s="197">
        <f>IF(AND(ROUND(Export_Reduction,4)=ROUND(J35,4),ROUND(Export_Reduction,4)=ROUND(J36,4),ROUND(Export_Reduction,4)=ROUND(J37,4)),0,1)</f>
        <v>0</v>
      </c>
      <c r="K43" s="48"/>
      <c r="L43" s="195" t="s">
        <v>275</v>
      </c>
      <c r="M43" s="5"/>
      <c r="N43" s="48"/>
      <c r="O43" s="48"/>
      <c r="P43" s="48"/>
    </row>
    <row r="44" spans="1:16" ht="13.5" outlineLevel="1" thickBot="1">
      <c r="A44" s="129"/>
      <c r="B44" s="2"/>
      <c r="C44" s="45"/>
      <c r="D44" s="45"/>
      <c r="E44" s="45"/>
      <c r="F44" s="45"/>
      <c r="G44" s="45"/>
      <c r="H44" s="45"/>
      <c r="I44" s="145"/>
      <c r="J44"/>
      <c r="K44" s="48"/>
      <c r="L44" s="195"/>
      <c r="M44" s="5"/>
      <c r="N44" s="48"/>
      <c r="O44" s="48"/>
      <c r="P44" s="48"/>
    </row>
    <row r="45" spans="1:16" ht="13.5" outlineLevel="1" thickBot="1">
      <c r="A45" s="129">
        <f ca="1">J45</f>
        <v>0</v>
      </c>
      <c r="B45" s="2"/>
      <c r="C45" s="45" t="s">
        <v>271</v>
      </c>
      <c r="D45" s="45"/>
      <c r="E45" s="45"/>
      <c r="F45" s="45"/>
      <c r="G45" s="45"/>
      <c r="H45" s="45"/>
      <c r="I45" s="145" t="s">
        <v>199</v>
      </c>
      <c r="J45" s="197">
        <f ca="1">N(ROUND(J40,4)&gt;ROUND(J41,4))</f>
        <v>0</v>
      </c>
      <c r="K45" s="48"/>
      <c r="L45" s="195" t="s">
        <v>275</v>
      </c>
      <c r="M45" s="5"/>
      <c r="N45" s="48"/>
      <c r="O45" s="48"/>
      <c r="P45" s="48"/>
    </row>
    <row r="46" spans="1:16" outlineLevel="1">
      <c r="A46" s="129"/>
      <c r="B46" s="2"/>
      <c r="C46" s="45"/>
      <c r="D46" s="45"/>
      <c r="E46" s="45"/>
      <c r="F46" s="45"/>
      <c r="G46" s="45"/>
      <c r="H46" s="45"/>
      <c r="I46" s="145"/>
      <c r="J46"/>
      <c r="K46" s="48"/>
      <c r="L46" s="195"/>
      <c r="M46" s="5"/>
      <c r="N46" s="48"/>
      <c r="O46" s="48"/>
      <c r="P46" s="48"/>
    </row>
    <row r="47" spans="1:16" outlineLevel="1">
      <c r="A47" s="129"/>
      <c r="B47" s="2"/>
      <c r="C47" s="45"/>
      <c r="D47" s="45"/>
      <c r="E47" s="45"/>
      <c r="F47" s="45"/>
      <c r="G47" s="45"/>
      <c r="H47" s="45"/>
      <c r="I47" s="145"/>
      <c r="J47"/>
      <c r="K47" s="48"/>
      <c r="L47" s="195"/>
      <c r="M47" s="5"/>
      <c r="N47" s="48"/>
      <c r="O47" s="48"/>
      <c r="P47" s="48"/>
    </row>
    <row r="48" spans="1:16">
      <c r="A48" s="1"/>
      <c r="B48" s="226">
        <f ca="1">MAX($B$1:B47)+Subsection</f>
        <v>7.0499999999999989</v>
      </c>
      <c r="C48" s="1" t="s">
        <v>265</v>
      </c>
      <c r="D48" s="1"/>
      <c r="E48" s="1"/>
      <c r="F48" s="1"/>
      <c r="G48" s="1"/>
      <c r="H48" s="1"/>
      <c r="I48" s="1"/>
      <c r="J48" s="1"/>
      <c r="K48" s="1"/>
      <c r="L48" s="1"/>
      <c r="M48" s="1"/>
      <c r="N48" s="1"/>
      <c r="O48" s="1"/>
      <c r="P48" s="1"/>
    </row>
    <row r="49" spans="1:16">
      <c r="A49" s="129"/>
      <c r="B49" s="2"/>
      <c r="C49" s="45"/>
      <c r="D49" s="45"/>
      <c r="E49" s="45"/>
      <c r="F49" s="45"/>
      <c r="G49" s="45"/>
      <c r="H49" s="45"/>
      <c r="I49" s="145"/>
      <c r="J49" s="222"/>
      <c r="K49" s="48"/>
      <c r="L49" s="195"/>
      <c r="M49" s="5"/>
      <c r="N49" s="48"/>
      <c r="O49" s="48"/>
      <c r="P49" s="48"/>
    </row>
    <row r="50" spans="1:16" outlineLevel="1">
      <c r="B50" s="2"/>
      <c r="C50" s="45" t="s">
        <v>260</v>
      </c>
      <c r="D50" s="45"/>
      <c r="E50" s="45"/>
      <c r="F50" s="45"/>
      <c r="G50" s="45"/>
      <c r="H50" s="45"/>
      <c r="K50" s="48"/>
      <c r="L50" s="195"/>
      <c r="M50" s="5"/>
      <c r="O50" s="249"/>
      <c r="P50" s="48"/>
    </row>
    <row r="51" spans="1:16" outlineLevel="1">
      <c r="A51" s="129"/>
      <c r="B51" s="2"/>
      <c r="C51" s="47" t="str" cm="1">
        <f t="array" ref="C51">IFERROR(INDEX(Data!$C$53:$C$70,SMALL(IF(Data!$N$53:$N$70="YES",ROW(Data!$C$53:$C$70)-MIN(ROW(Data!$C$53:$C$70))+1),ROWS($C$51:C51))),"")</f>
        <v>Transhipment - Full Bass Strait</v>
      </c>
      <c r="D51" s="268" t="s">
        <v>89</v>
      </c>
      <c r="E51" s="45"/>
      <c r="F51" s="45"/>
      <c r="G51" s="45"/>
      <c r="H51" s="45"/>
      <c r="I51" s="145"/>
      <c r="J51" s="275">
        <f ca="1">INDEX(OFFSET(Data!$J$125:$J$142,0,MATCH(TCS_Year,Years,0)-1),MATCH(Compliance!$C51,Data!$C$125:$C$142,0))/OFFSET(INDEX(Data!$J$124:$BG$124,MATCH(TCS_Year,Years,0)),MATCH(INDEX(Data!$P$53:$P$70,MATCH(C51,Data!$C$53:$C$70,0)),Tariff_Index,0)-1,0)</f>
        <v>0.35</v>
      </c>
      <c r="K51" s="48"/>
      <c r="L51" s="195"/>
      <c r="M51" s="5"/>
      <c r="N51" s="48"/>
      <c r="O51" s="249"/>
      <c r="P51" s="48"/>
    </row>
    <row r="52" spans="1:16" outlineLevel="1">
      <c r="A52" s="129"/>
      <c r="B52" s="2"/>
      <c r="C52" s="47" t="str">
        <f t="array" ref="C52">IFERROR(INDEX(Data!$C$53:$C$70,SMALL(IF(Data!$N$53:$N$70="YES",ROW(Data!$C$53:$C$70)-MIN(ROW(Data!$C$53:$C$70))+1),ROWS($C$51:C52))),"")</f>
        <v>Transhipment - Empty (including nested units)</v>
      </c>
      <c r="D52" s="268" t="s">
        <v>89</v>
      </c>
      <c r="E52" s="45"/>
      <c r="F52" s="45"/>
      <c r="G52" s="45"/>
      <c r="H52" s="45"/>
      <c r="I52" s="145"/>
      <c r="J52" s="275">
        <f ca="1">INDEX(OFFSET(Data!$J$125:$J$142,0,MATCH(TCS_Year,Years,0)-1),MATCH(Compliance!$C52,Data!$C$125:$C$142,0))/OFFSET(INDEX(Data!$J$124:$BG$124,MATCH(TCS_Year,Years,0)),MATCH(INDEX(Data!$P$53:$P$70,MATCH(C52,Data!$C$53:$C$70,0)),Tariff_Index,0)-1,0)</f>
        <v>0.35</v>
      </c>
      <c r="K52" s="48"/>
      <c r="L52"/>
      <c r="M52" s="5"/>
      <c r="N52" s="48"/>
      <c r="O52" s="249"/>
      <c r="P52" s="48"/>
    </row>
    <row r="53" spans="1:16" outlineLevel="1">
      <c r="A53" s="129"/>
      <c r="B53" s="2"/>
      <c r="C53" s="47" t="str">
        <f t="array" ref="C53">IFERROR(INDEX(Data!$C$53:$C$70,SMALL(IF(Data!$N$53:$N$70="YES",ROW(Data!$C$53:$C$70)-MIN(ROW(Data!$C$53:$C$70))+1),ROWS($C$51:C53))),"")</f>
        <v>Transhipment - Empty (return of materials)</v>
      </c>
      <c r="D53" s="268" t="s">
        <v>89</v>
      </c>
      <c r="E53" s="45"/>
      <c r="F53" s="45"/>
      <c r="G53" s="45"/>
      <c r="H53" s="45"/>
      <c r="I53" s="145"/>
      <c r="J53" s="275">
        <f ca="1">INDEX(OFFSET(Data!$J$125:$J$142,0,MATCH(TCS_Year,Years,0)-1),MATCH(Compliance!$C53,Data!$C$125:$C$142,0))/OFFSET(INDEX(Data!$J$124:$BG$124,MATCH(TCS_Year,Years,0)),MATCH(INDEX(Data!$P$53:$P$70,MATCH(C53,Data!$C$53:$C$70,0)),Tariff_Index,0)-1,0)</f>
        <v>0.35</v>
      </c>
      <c r="K53" s="48"/>
      <c r="L53" s="195"/>
      <c r="M53" s="250"/>
      <c r="N53" s="48"/>
      <c r="O53" s="48"/>
      <c r="P53" s="48"/>
    </row>
    <row r="54" spans="1:16" outlineLevel="1">
      <c r="A54" s="129"/>
      <c r="B54" s="2"/>
      <c r="C54" s="47" t="str">
        <f t="array" ref="C54">IFERROR(INDEX(Data!$C$53:$C$70,SMALL(IF(Data!$N$53:$N$70="YES",ROW(Data!$C$53:$C$70)-MIN(ROW(Data!$C$53:$C$70))+1),ROWS($C$51:C54))),"")</f>
        <v>Transhipment - Motor vehicles and break bulk</v>
      </c>
      <c r="D54" s="268" t="s">
        <v>89</v>
      </c>
      <c r="E54" s="45"/>
      <c r="F54" s="45"/>
      <c r="G54" s="45"/>
      <c r="H54" s="45"/>
      <c r="I54" s="145"/>
      <c r="J54" s="275">
        <f ca="1">INDEX(OFFSET(Data!$J$125:$J$142,0,MATCH(TCS_Year,Years,0)-1),MATCH(Compliance!$C54,Data!$C$125:$C$142,0))/OFFSET(INDEX(Data!$J$124:$BG$124,MATCH(TCS_Year,Years,0)),MATCH(INDEX(Data!$P$53:$P$70,MATCH(C54,Data!$C$53:$C$70,0)),Tariff_Index,0)-1,0)</f>
        <v>0.35</v>
      </c>
      <c r="K54" s="48"/>
      <c r="L54"/>
      <c r="M54" s="5"/>
      <c r="N54" s="48"/>
      <c r="O54" s="48"/>
      <c r="P54" s="48"/>
    </row>
    <row r="55" spans="1:16" outlineLevel="1">
      <c r="A55" s="129"/>
      <c r="B55" s="2"/>
      <c r="C55" s="47" t="str">
        <f t="array" ref="C55">IFERROR(INDEX(Data!$C$53:$C$70,SMALL(IF(Data!$N$53:$N$70="YES",ROW(Data!$C$53:$C$70)-MIN(ROW(Data!$C$53:$C$70))+1),ROWS($C$51:C55))),"")</f>
        <v>Transhipment - Non-containerised/general</v>
      </c>
      <c r="D55" s="268" t="s">
        <v>89</v>
      </c>
      <c r="E55" s="45"/>
      <c r="F55" s="45"/>
      <c r="G55" s="45"/>
      <c r="H55" s="45"/>
      <c r="I55" s="145"/>
      <c r="J55" s="275">
        <f ca="1">INDEX(OFFSET(Data!$J$125:$J$142,0,MATCH(TCS_Year,Years,0)-1),MATCH(Compliance!$C55,Data!$C$125:$C$142,0))/OFFSET(INDEX(Data!$J$124:$BG$124,MATCH(TCS_Year,Years,0)),MATCH(INDEX(Data!$P$53:$P$70,MATCH(C55,Data!$C$53:$C$70,0)),Tariff_Index,0)-1,0)</f>
        <v>0.35000000000000003</v>
      </c>
      <c r="K55" s="48"/>
      <c r="L55"/>
      <c r="M55" s="5"/>
      <c r="N55" s="48"/>
      <c r="O55" s="48"/>
      <c r="P55" s="48"/>
    </row>
    <row r="56" spans="1:16" ht="13.5" outlineLevel="1" thickBot="1">
      <c r="A56" s="129"/>
      <c r="B56" s="2"/>
      <c r="C56" s="151"/>
      <c r="D56" s="45"/>
      <c r="E56" s="45"/>
      <c r="F56" s="45"/>
      <c r="G56" s="45"/>
      <c r="H56" s="45"/>
      <c r="I56" s="145"/>
      <c r="J56" s="71"/>
      <c r="K56" s="48"/>
      <c r="L56"/>
      <c r="M56" s="5"/>
      <c r="N56" s="48"/>
      <c r="O56" s="48"/>
      <c r="P56" s="48"/>
    </row>
    <row r="57" spans="1:16" ht="13.5" outlineLevel="1" thickBot="1">
      <c r="A57" s="129">
        <f ca="1">J57</f>
        <v>0</v>
      </c>
      <c r="B57" s="2"/>
      <c r="C57" s="151"/>
      <c r="D57" s="45"/>
      <c r="E57" s="45"/>
      <c r="F57" s="45"/>
      <c r="G57" s="45"/>
      <c r="H57" s="45"/>
      <c r="I57" s="145" t="s">
        <v>199</v>
      </c>
      <c r="J57" s="197" cm="1">
        <f t="array" aca="1" ref="J57" ca="1">SUM(IF(J51:J55=_xlfn.XLOOKUP(C51:C55,Data!C53:C70,Data!O53:O70),0,1))</f>
        <v>0</v>
      </c>
      <c r="K57" s="48"/>
      <c r="L57"/>
      <c r="M57" s="5"/>
      <c r="N57" s="48"/>
      <c r="O57" s="48"/>
      <c r="P57" s="48"/>
    </row>
    <row r="58" spans="1:16" outlineLevel="1">
      <c r="A58" s="129"/>
      <c r="B58" s="2"/>
      <c r="C58" s="151"/>
      <c r="D58" s="45"/>
      <c r="E58" s="45"/>
      <c r="F58" s="45"/>
      <c r="G58" s="45"/>
      <c r="H58" s="45"/>
      <c r="I58" s="145"/>
      <c r="J58" s="222"/>
      <c r="K58" s="48"/>
      <c r="L58"/>
      <c r="M58" s="5"/>
      <c r="N58" s="48"/>
      <c r="O58" s="48"/>
      <c r="P58" s="48"/>
    </row>
    <row r="59" spans="1:16" outlineLevel="1">
      <c r="A59" s="129"/>
      <c r="B59" s="2"/>
      <c r="C59" s="45" t="s">
        <v>313</v>
      </c>
      <c r="D59" s="45"/>
      <c r="E59" s="45"/>
      <c r="F59" s="45"/>
      <c r="G59" s="45"/>
      <c r="H59" s="45"/>
      <c r="I59" s="145"/>
      <c r="J59" s="222"/>
      <c r="K59" s="48"/>
      <c r="L59"/>
      <c r="M59" s="5"/>
      <c r="N59" s="48"/>
      <c r="O59" s="48"/>
      <c r="P59" s="48"/>
    </row>
    <row r="60" spans="1:16" outlineLevel="1">
      <c r="A60" s="129"/>
      <c r="B60" s="2"/>
      <c r="C60" s="47" t="str" cm="1">
        <f t="array" ref="C60">IFERROR(INDEX(Data!$C$73:$C$90,SMALL(IF(Data!$N$73:$N$90="YES",ROW(Data!$C$73:$C$90)-MIN(ROW(Data!$C$73:$C$90))+1),ROWS($C$60:C60))),"")</f>
        <v>Pure car carrier - Shared channels &lt;= 12.10m</v>
      </c>
      <c r="D60" s="268" t="s">
        <v>89</v>
      </c>
      <c r="E60" s="45"/>
      <c r="F60" s="45"/>
      <c r="G60" s="45"/>
      <c r="H60" s="45"/>
      <c r="I60" s="145"/>
      <c r="J60" s="71">
        <f ca="1">INDEX(OFFSET(Data!$J$145:$J$162,0,MATCH(TCS_Year,Years,0)-1),MATCH(Compliance!$C60,Data!$C$145:$C$162,0))/OFFSET(INDEX(Data!$J$124:$BG$124,MATCH(TCS_Year,Years,0)),MATCH(INDEX(Data!$P$73:$P$90,MATCH(C60,Data!$C$73:$C$90,0)),Tariff_Index,0)-1,0)</f>
        <v>0.75</v>
      </c>
      <c r="K60" s="48"/>
      <c r="L60"/>
      <c r="M60" s="5"/>
      <c r="N60" s="48"/>
      <c r="O60" s="48"/>
      <c r="P60" s="48"/>
    </row>
    <row r="61" spans="1:16" outlineLevel="1">
      <c r="A61" s="129"/>
      <c r="B61" s="2"/>
      <c r="C61" s="47" t="str" cm="1">
        <f t="array" ref="C61">IFERROR(INDEX(Data!$C$73:$C$90,SMALL(IF(Data!$N$73:$N$90="YES",ROW(Data!$C$73:$C$90)-MIN(ROW(Data!$C$73:$C$90))+1),ROWS($C$60:C61))),"")</f>
        <v>Pure car carrier - Dedicated channels &lt;= 12.10m</v>
      </c>
      <c r="D61" s="268" t="s">
        <v>89</v>
      </c>
      <c r="E61" s="45"/>
      <c r="F61" s="45"/>
      <c r="G61" s="45"/>
      <c r="H61" s="45"/>
      <c r="I61" s="145"/>
      <c r="J61" s="71">
        <f ca="1">INDEX(OFFSET(Data!$J$145:$J$162,0,MATCH(TCS_Year,Years,0)-1),MATCH(Compliance!$C61,Data!$C$145:$C$162,0))/OFFSET(INDEX(Data!$J$124:$BG$124,MATCH(TCS_Year,Years,0)),MATCH(INDEX(Data!$P$73:$P$90,MATCH(C61,Data!$C$73:$C$90,0)),Tariff_Index,0)-1,0)</f>
        <v>0.75</v>
      </c>
      <c r="K61" s="48"/>
      <c r="L61"/>
      <c r="M61" s="5"/>
      <c r="N61" s="48"/>
      <c r="O61" s="48"/>
      <c r="P61" s="48"/>
    </row>
    <row r="62" spans="1:16" outlineLevel="1">
      <c r="C62" s="47" t="str" cm="1">
        <f t="array" ref="C62">IFERROR(INDEX(Data!$C$73:$C$90,SMALL(IF(Data!$N$73:$N$90="YES",ROW(Data!$C$73:$C$90)-MIN(ROW(Data!$C$73:$C$90))+1),ROWS($C$60:C62))),"")</f>
        <v>Pure car carrier - Shared channels &gt; 12.10m</v>
      </c>
      <c r="D62" s="268" t="s">
        <v>89</v>
      </c>
      <c r="J62" s="71">
        <f ca="1">INDEX(OFFSET(Data!$J$145:$J$162,0,MATCH(TCS_Year,Years,0)-1),MATCH(Compliance!$C62,Data!$C$145:$C$162,0))/OFFSET(INDEX(Data!$J$124:$BG$124,MATCH(TCS_Year,Years,0)),MATCH(INDEX(Data!$P$73:$P$90,MATCH(C62,Data!$C$73:$C$90,0)),Tariff_Index,0)-1,0)</f>
        <v>0.75</v>
      </c>
      <c r="L62"/>
    </row>
    <row r="63" spans="1:16" outlineLevel="1">
      <c r="C63" s="47" t="str" cm="1">
        <f t="array" ref="C63">IFERROR(INDEX(Data!$C$73:$C$90,SMALL(IF(Data!$N$73:$N$90="YES",ROW(Data!$C$73:$C$90)-MIN(ROW(Data!$C$73:$C$90))+1),ROWS($C$60:C63))),"")</f>
        <v>Pure car carrier - Dedicated channels &gt; 12.10m</v>
      </c>
      <c r="D63" s="268" t="s">
        <v>89</v>
      </c>
      <c r="J63" s="71">
        <f ca="1">INDEX(OFFSET(Data!$J$145:$J$162,0,MATCH(TCS_Year,Years,0)-1),MATCH(Compliance!$C63,Data!$C$145:$C$162,0))/OFFSET(INDEX(Data!$J$124:$BG$124,MATCH(TCS_Year,Years,0)),MATCH(INDEX(Data!$P$73:$P$90,MATCH(C63,Data!$C$73:$C$90,0)),Tariff_Index,0)-1,0)</f>
        <v>0.75</v>
      </c>
    </row>
    <row r="64" spans="1:16" outlineLevel="1">
      <c r="C64" s="47" t="str" cm="1">
        <f t="array" ref="C64">IFERROR(INDEX(Data!$C$73:$C$90,SMALL(IF(Data!$N$73:$N$90="YES",ROW(Data!$C$73:$C$90)-MIN(ROW(Data!$C$73:$C$90))+1),ROWS($C$60:C64))),"")</f>
        <v>Passenger cruise vessel - Shared channels &lt;= 12.10m</v>
      </c>
      <c r="D64" s="268" t="s">
        <v>89</v>
      </c>
      <c r="J64" s="71">
        <f ca="1">INDEX(OFFSET(Data!$J$145:$J$162,0,MATCH(TCS_Year,Years,0)-1),MATCH(Compliance!$C64,Data!$C$145:$C$162,0))/OFFSET(INDEX(Data!$J$124:$BG$124,MATCH(TCS_Year,Years,0)),MATCH(INDEX(Data!$P$73:$P$90,MATCH(C64,Data!$C$73:$C$90,0)),Tariff_Index,0)-1,0)</f>
        <v>0.89999999999999991</v>
      </c>
    </row>
    <row r="65" spans="1:16" outlineLevel="1">
      <c r="C65" s="47" t="str" cm="1">
        <f t="array" ref="C65">IFERROR(INDEX(Data!$C$73:$C$90,SMALL(IF(Data!$N$73:$N$90="YES",ROW(Data!$C$73:$C$90)-MIN(ROW(Data!$C$73:$C$90))+1),ROWS($C$60:C65))),"")</f>
        <v>Passenger cruise vessel - Dedicated channels &lt;= 12.10m</v>
      </c>
      <c r="D65" s="268" t="s">
        <v>89</v>
      </c>
      <c r="J65" s="71">
        <f ca="1">INDEX(OFFSET(Data!$J$145:$J$162,0,MATCH(TCS_Year,Years,0)-1),MATCH(Compliance!$C65,Data!$C$145:$C$162,0))/OFFSET(INDEX(Data!$J$124:$BG$124,MATCH(TCS_Year,Years,0)),MATCH(INDEX(Data!$P$73:$P$90,MATCH(C65,Data!$C$73:$C$90,0)),Tariff_Index,0)-1,0)</f>
        <v>0.9</v>
      </c>
    </row>
    <row r="66" spans="1:16" outlineLevel="1">
      <c r="C66" s="47" t="str" cm="1">
        <f t="array" ref="C66">IFERROR(INDEX(Data!$C$73:$C$90,SMALL(IF(Data!$N$73:$N$90="YES",ROW(Data!$C$73:$C$90)-MIN(ROW(Data!$C$73:$C$90))+1),ROWS($C$60:C66))),"")</f>
        <v>Passenger cruise vessel - Shared channels &gt; 12.10m</v>
      </c>
      <c r="D66" s="268" t="s">
        <v>89</v>
      </c>
      <c r="J66" s="71">
        <f ca="1">INDEX(OFFSET(Data!$J$145:$J$162,0,MATCH(TCS_Year,Years,0)-1),MATCH(Compliance!$C66,Data!$C$145:$C$162,0))/OFFSET(INDEX(Data!$J$124:$BG$124,MATCH(TCS_Year,Years,0)),MATCH(INDEX(Data!$P$73:$P$90,MATCH(C66,Data!$C$73:$C$90,0)),Tariff_Index,0)-1,0)</f>
        <v>0.89999999999999991</v>
      </c>
    </row>
    <row r="67" spans="1:16" outlineLevel="1">
      <c r="C67" s="47" t="str" cm="1">
        <f t="array" ref="C67">IFERROR(INDEX(Data!$C$73:$C$90,SMALL(IF(Data!$N$73:$N$90="YES",ROW(Data!$C$73:$C$90)-MIN(ROW(Data!$C$73:$C$90))+1),ROWS($C$60:C67))),"")</f>
        <v>Passenger cruise vessel - Dedicated channels &gt; 12.10m</v>
      </c>
      <c r="D67" s="268" t="s">
        <v>89</v>
      </c>
      <c r="J67" s="71">
        <f ca="1">INDEX(OFFSET(Data!$J$145:$J$162,0,MATCH(TCS_Year,Years,0)-1),MATCH(Compliance!$C67,Data!$C$145:$C$162,0))/OFFSET(INDEX(Data!$J$124:$BG$124,MATCH(TCS_Year,Years,0)),MATCH(INDEX(Data!$P$73:$P$90,MATCH(C67,Data!$C$73:$C$90,0)),Tariff_Index,0)-1,0)</f>
        <v>0.9</v>
      </c>
    </row>
    <row r="68" spans="1:16" outlineLevel="1">
      <c r="C68" s="47" t="str" cm="1">
        <f t="array" ref="C68">IFERROR(INDEX(Data!$C$73:$C$90,SMALL(IF(Data!$N$73:$N$90="YES",ROW(Data!$C$73:$C$90)-MIN(ROW(Data!$C$73:$C$90))+1),ROWS($C$60:C68))),"")</f>
        <v>Coastal liner vessel - Shared channels &lt;= 12.10m</v>
      </c>
      <c r="D68" s="268" t="s">
        <v>89</v>
      </c>
      <c r="J68" s="71">
        <f ca="1">INDEX(OFFSET(Data!$J$145:$J$162,0,MATCH(TCS_Year,Years,0)-1),MATCH(Compliance!$C68,Data!$C$145:$C$162,0))/OFFSET(INDEX(Data!$J$124:$BG$124,MATCH(TCS_Year,Years,0)),MATCH(INDEX(Data!$P$73:$P$90,MATCH(C68,Data!$C$73:$C$90,0)),Tariff_Index,0)-1,0)</f>
        <v>0.6</v>
      </c>
    </row>
    <row r="69" spans="1:16" outlineLevel="1">
      <c r="C69" s="47" t="str" cm="1">
        <f t="array" ref="C69">IFERROR(INDEX(Data!$C$73:$C$90,SMALL(IF(Data!$N$73:$N$90="YES",ROW(Data!$C$73:$C$90)-MIN(ROW(Data!$C$73:$C$90))+1),ROWS($C$60:C69))),"")</f>
        <v>Coastal liner vessel - Dedicated channels &lt;= 12.10m</v>
      </c>
      <c r="D69" s="268" t="s">
        <v>89</v>
      </c>
      <c r="J69" s="71">
        <f ca="1">INDEX(OFFSET(Data!$J$145:$J$162,0,MATCH(TCS_Year,Years,0)-1),MATCH(Compliance!$C69,Data!$C$145:$C$162,0))/OFFSET(INDEX(Data!$J$124:$BG$124,MATCH(TCS_Year,Years,0)),MATCH(INDEX(Data!$P$73:$P$90,MATCH(C69,Data!$C$73:$C$90,0)),Tariff_Index,0)-1,0)</f>
        <v>0.6</v>
      </c>
    </row>
    <row r="70" spans="1:16" outlineLevel="1">
      <c r="C70" s="47" t="str" cm="1">
        <f t="array" ref="C70">IFERROR(INDEX(Data!$C$73:$C$90,SMALL(IF(Data!$N$73:$N$90="YES",ROW(Data!$C$73:$C$90)-MIN(ROW(Data!$C$73:$C$90))+1),ROWS($C$60:C70))),"")</f>
        <v>Coastal liner vessel - Shared channels &gt; 12.10m</v>
      </c>
      <c r="D70" s="268" t="s">
        <v>89</v>
      </c>
      <c r="J70" s="71">
        <f ca="1">INDEX(OFFSET(Data!$J$145:$J$162,0,MATCH(TCS_Year,Years,0)-1),MATCH(Compliance!$C70,Data!$C$145:$C$162,0))/OFFSET(INDEX(Data!$J$124:$BG$124,MATCH(TCS_Year,Years,0)),MATCH(INDEX(Data!$P$73:$P$90,MATCH(C70,Data!$C$73:$C$90,0)),Tariff_Index,0)-1,0)</f>
        <v>0.6</v>
      </c>
    </row>
    <row r="71" spans="1:16" outlineLevel="1">
      <c r="C71" s="47" t="str" cm="1">
        <f t="array" ref="C71">IFERROR(INDEX(Data!$C$73:$C$90,SMALL(IF(Data!$N$73:$N$90="YES",ROW(Data!$C$73:$C$90)-MIN(ROW(Data!$C$73:$C$90))+1),ROWS($C$60:C71))),"")</f>
        <v>Coastal liner vessel - Dedicated channels &gt; 12.10m</v>
      </c>
      <c r="D71" s="268" t="s">
        <v>89</v>
      </c>
      <c r="J71" s="71">
        <f ca="1">INDEX(OFFSET(Data!$J$145:$J$162,0,MATCH(TCS_Year,Years,0)-1),MATCH(Compliance!$C71,Data!$C$145:$C$162,0))/OFFSET(INDEX(Data!$J$124:$BG$124,MATCH(TCS_Year,Years,0)),MATCH(INDEX(Data!$P$73:$P$90,MATCH(C71,Data!$C$73:$C$90,0)),Tariff_Index,0)-1,0)</f>
        <v>0.6</v>
      </c>
    </row>
    <row r="72" spans="1:16" outlineLevel="1">
      <c r="C72" s="47" t="str" cm="1">
        <f t="array" ref="C72">IFERROR(INDEX(Data!$C$73:$C$90,SMALL(IF(Data!$N$73:$N$90="YES",ROW(Data!$C$73:$C$90)-MIN(ROW(Data!$C$73:$C$90))+1),ROWS($C$60:C72))),"")</f>
        <v>Vessels using Dedicated and Geelong channels on the same entry to Port Phillip Bay - Dedicated channels &lt;= 12.10m</v>
      </c>
      <c r="D72" s="268" t="s">
        <v>89</v>
      </c>
      <c r="J72" s="71">
        <f ca="1">INDEX(OFFSET(Data!$J$145:$J$162,0,MATCH(TCS_Year,Years,0)-1),MATCH(Compliance!$C72,Data!$C$145:$C$162,0))/OFFSET(INDEX(Data!$J$124:$BG$124,MATCH(TCS_Year,Years,0)),MATCH(INDEX(Data!$P$73:$P$90,MATCH(C72,Data!$C$73:$C$90,0)),Tariff_Index,0)-1,0)</f>
        <v>0.75</v>
      </c>
    </row>
    <row r="73" spans="1:16" outlineLevel="1">
      <c r="C73" s="47" t="str" cm="1">
        <f t="array" ref="C73">IFERROR(INDEX(Data!$C$73:$C$90,SMALL(IF(Data!$N$73:$N$90="YES",ROW(Data!$C$73:$C$90)-MIN(ROW(Data!$C$73:$C$90))+1),ROWS($C$60:C73))),"")</f>
        <v>Vessels using Dedicated and Geelong channels on the same entry to Port Phillip Bay - Dedicated channels &gt; 12.10m</v>
      </c>
      <c r="D73" s="268" t="s">
        <v>89</v>
      </c>
      <c r="J73" s="71">
        <f ca="1">INDEX(OFFSET(Data!$J$145:$J$162,0,MATCH(TCS_Year,Years,0)-1),MATCH(Compliance!$C73,Data!$C$145:$C$162,0))/OFFSET(INDEX(Data!$J$124:$BG$124,MATCH(TCS_Year,Years,0)),MATCH(INDEX(Data!$P$73:$P$90,MATCH(C73,Data!$C$73:$C$90,0)),Tariff_Index,0)-1,0)</f>
        <v>0.75</v>
      </c>
    </row>
    <row r="74" spans="1:16" ht="13.5" outlineLevel="1" thickBot="1">
      <c r="C74" s="63" t="str" cm="1">
        <f t="array" ref="C74">IFERROR(INDEX(Data!$C$73:$C$90,SMALL(IF(Data!$N$73:$N$90="YES",ROW(Data!$C$73:$C$90)-MIN(ROW(Data!$C$73:$C$90))+1),ROWS($C$60:C74))),"")</f>
        <v/>
      </c>
      <c r="J74" s="71"/>
    </row>
    <row r="75" spans="1:16" ht="13.5" outlineLevel="1" thickBot="1">
      <c r="A75" s="129">
        <f ca="1">J75</f>
        <v>0</v>
      </c>
      <c r="B75" s="2"/>
      <c r="C75" s="63" t="str" cm="1">
        <f t="array" ref="C75">IFERROR(INDEX(Data!$C$73:$C$90,SMALL(IF(Data!$N$73:$N$90="YES",ROW(Data!$C$73:$C$90)-MIN(ROW(Data!$C$73:$C$90))+1),ROWS($C$60:C75))),"")</f>
        <v/>
      </c>
      <c r="D75" s="45"/>
      <c r="E75" s="45"/>
      <c r="F75" s="45"/>
      <c r="G75" s="45"/>
      <c r="H75" s="45"/>
      <c r="I75" s="145" t="s">
        <v>199</v>
      </c>
      <c r="J75" s="197" cm="1">
        <f t="array" aca="1" ref="J75" ca="1">SUM(IF(J60:J73=_xlfn.XLOOKUP(C60:C73,Data!C73:C90,Data!O73:O90),0,1))</f>
        <v>0</v>
      </c>
      <c r="K75" s="48"/>
      <c r="L75" s="195"/>
      <c r="M75" s="5"/>
      <c r="N75" s="48"/>
      <c r="O75" s="48"/>
      <c r="P75" s="48"/>
    </row>
    <row r="76" spans="1:16" outlineLevel="1">
      <c r="C76" s="44"/>
      <c r="J76" s="71"/>
    </row>
    <row r="77" spans="1:16">
      <c r="A77" s="1"/>
      <c r="B77" s="226" t="s">
        <v>10</v>
      </c>
      <c r="C77" s="1"/>
      <c r="D77" s="1"/>
      <c r="E77" s="1"/>
      <c r="F77" s="1"/>
      <c r="G77" s="1"/>
      <c r="H77" s="1"/>
      <c r="I77" s="1"/>
      <c r="J77" s="1"/>
      <c r="K77" s="1"/>
      <c r="L77" s="1"/>
      <c r="M77" s="1"/>
      <c r="N77" s="1"/>
      <c r="O77" s="1"/>
      <c r="P77" s="1"/>
    </row>
  </sheetData>
  <sheetProtection algorithmName="SHA-512" hashValue="cpHTc20JxYSKGEaRhah8aK5oqvscNzzqLGfrQzRDQ5OW0Wpkn59EmXjii/VrEtAyEjYz5zFSw+WrVIV7wGu4ug==" saltValue="AyOy8Gx+BUXTq50YlAlgvg==" spinCount="100000" sheet="1" objects="1" scenarios="1"/>
  <dataConsolidate/>
  <phoneticPr fontId="37" type="noConversion"/>
  <conditionalFormatting sqref="J34">
    <cfRule type="cellIs" dxfId="1" priority="1" operator="equal">
      <formula>0.025</formula>
    </cfRule>
  </conditionalFormatting>
  <hyperlinks>
    <hyperlink ref="C5" location="Contents!A1" display="[To Contents]" xr:uid="{00000000-0004-0000-1300-000000000000}"/>
  </hyperlinks>
  <pageMargins left="0.39370078740157483" right="0.39370078740157483" top="0.39370078740157483" bottom="0.39370078740157483" header="0.39370078740157483" footer="0.39370078740157483"/>
  <pageSetup paperSize="8"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92D050"/>
    <pageSetUpPr autoPageBreaks="0" fitToPage="1"/>
  </sheetPr>
  <dimension ref="A1:AT117"/>
  <sheetViews>
    <sheetView showGridLines="0" zoomScaleNormal="100" workbookViewId="0"/>
  </sheetViews>
  <sheetFormatPr defaultColWidth="0" defaultRowHeight="12.75" zeroHeight="1" outlineLevelRow="1"/>
  <cols>
    <col min="1" max="1" width="1.7109375" style="5" customWidth="1"/>
    <col min="2" max="2" width="7.85546875" style="5" bestFit="1" customWidth="1"/>
    <col min="3" max="3" width="67.7109375" style="5" customWidth="1"/>
    <col min="4" max="4" width="13.7109375" style="5" customWidth="1"/>
    <col min="5" max="5" width="13.7109375" style="12" customWidth="1"/>
    <col min="6" max="6" width="12.7109375" style="5" customWidth="1"/>
    <col min="7" max="7" width="11.140625" style="5" customWidth="1"/>
    <col min="8" max="8" width="10.140625" style="5" customWidth="1"/>
    <col min="9" max="9" width="2.42578125" style="5" customWidth="1"/>
    <col min="10" max="11" width="9.140625" style="5" hidden="1" customWidth="1"/>
    <col min="12" max="46" width="0" style="5" hidden="1" customWidth="1"/>
    <col min="47" max="16384" width="9.140625" style="5" hidden="1"/>
  </cols>
  <sheetData>
    <row r="1" spans="1:8" s="27" customFormat="1" ht="18.75">
      <c r="A1" s="92" t="str">
        <f>Model_Name</f>
        <v>Port of Melbourne Tariff Compliance Model (Public Version)</v>
      </c>
      <c r="B1" s="103"/>
      <c r="C1" s="103"/>
      <c r="D1" s="103"/>
      <c r="E1" s="104"/>
      <c r="F1" s="105"/>
      <c r="G1" s="105"/>
      <c r="H1" s="105"/>
    </row>
    <row r="2" spans="1:8" s="26" customFormat="1">
      <c r="A2" s="113"/>
      <c r="B2" s="106">
        <f ca="1">MATCH(C2,Contents!$E$8:$E$17,0)</f>
        <v>8</v>
      </c>
      <c r="C2" s="107" t="str">
        <f ca="1">PROPER(MID(CELL("filename", B1), FIND("]", CELL("filename", B1))+1, 100))</f>
        <v>Tariff Schedule</v>
      </c>
      <c r="D2" s="107"/>
      <c r="E2" s="108"/>
      <c r="F2" s="109"/>
      <c r="G2" s="109"/>
      <c r="H2" s="109"/>
    </row>
    <row r="3" spans="1:8" s="26" customFormat="1">
      <c r="A3" s="141">
        <f>SUM(A7:A116)</f>
        <v>0</v>
      </c>
      <c r="B3" s="110"/>
      <c r="C3" s="161" t="str">
        <f ca="1">Error_Message</f>
        <v>No errors identified</v>
      </c>
      <c r="D3" s="161"/>
      <c r="E3" s="108"/>
      <c r="F3" s="109"/>
      <c r="G3" s="109"/>
      <c r="H3" s="109"/>
    </row>
    <row r="4" spans="1:8" s="26" customFormat="1">
      <c r="A4" s="110"/>
      <c r="B4" s="110"/>
      <c r="C4" s="111"/>
      <c r="D4" s="111"/>
      <c r="E4" s="108"/>
      <c r="F4" s="109"/>
      <c r="G4" s="109"/>
      <c r="H4" s="109"/>
    </row>
    <row r="5" spans="1:8">
      <c r="A5" s="4"/>
      <c r="B5" s="4"/>
      <c r="C5" s="114" t="s">
        <v>11</v>
      </c>
      <c r="D5" s="155"/>
      <c r="E5" s="10"/>
      <c r="F5" s="4"/>
      <c r="G5" s="4"/>
      <c r="H5" s="4"/>
    </row>
    <row r="6" spans="1:8">
      <c r="A6" s="41"/>
      <c r="B6" s="41">
        <f ca="1">MAX($B$1:B5)+Subsection</f>
        <v>8.01</v>
      </c>
      <c r="C6" s="41" t="str">
        <f ca="1">C2</f>
        <v>Tariff Schedule</v>
      </c>
      <c r="D6" s="41"/>
      <c r="E6" s="11"/>
      <c r="F6" s="1"/>
      <c r="G6" s="1"/>
      <c r="H6" s="112"/>
    </row>
    <row r="7" spans="1:8">
      <c r="A7" s="3"/>
      <c r="B7" s="3"/>
      <c r="E7" s="16"/>
      <c r="F7" s="115"/>
    </row>
    <row r="8" spans="1:8" outlineLevel="1">
      <c r="A8" s="2"/>
      <c r="B8" s="2"/>
      <c r="C8" s="64"/>
      <c r="D8" s="64"/>
      <c r="E8" s="14"/>
      <c r="F8" s="156" t="s">
        <v>204</v>
      </c>
      <c r="G8" s="51">
        <v>0.1</v>
      </c>
      <c r="H8" s="48"/>
    </row>
    <row r="9" spans="1:8" outlineLevel="1">
      <c r="A9" s="2"/>
      <c r="B9" s="2"/>
      <c r="C9" s="64"/>
      <c r="D9" s="64"/>
      <c r="E9" s="14"/>
      <c r="F9" s="48"/>
      <c r="G9" s="48"/>
      <c r="H9" s="48"/>
    </row>
    <row r="10" spans="1:8" outlineLevel="1">
      <c r="A10" s="2"/>
      <c r="B10" s="2"/>
      <c r="C10" s="153"/>
      <c r="D10" s="153"/>
      <c r="E10" s="288" t="str">
        <f>"From 1 July "&amp;TCS_Year-1</f>
        <v>From 1 July 2024</v>
      </c>
      <c r="F10" s="288"/>
      <c r="G10" s="288"/>
      <c r="H10" s="48"/>
    </row>
    <row r="11" spans="1:8" ht="25.5" outlineLevel="1">
      <c r="A11" s="2"/>
      <c r="B11" s="2"/>
      <c r="C11" s="153"/>
      <c r="D11" s="153"/>
      <c r="E11" s="154" t="s">
        <v>205</v>
      </c>
      <c r="F11" s="154" t="s">
        <v>206</v>
      </c>
      <c r="G11" s="154" t="s">
        <v>207</v>
      </c>
      <c r="H11" s="48"/>
    </row>
    <row r="12" spans="1:8" ht="13.5" outlineLevel="1" thickBot="1">
      <c r="A12" s="2"/>
      <c r="B12" s="2"/>
      <c r="E12" s="14"/>
      <c r="F12" s="48"/>
      <c r="G12" s="48"/>
      <c r="H12" s="48"/>
    </row>
    <row r="13" spans="1:8" ht="14.25" outlineLevel="1" thickTop="1" thickBot="1">
      <c r="A13" s="2"/>
      <c r="B13" s="2"/>
      <c r="C13" s="287" t="s">
        <v>208</v>
      </c>
      <c r="D13" s="287"/>
      <c r="E13" s="287"/>
      <c r="F13" s="287"/>
      <c r="G13" s="287"/>
      <c r="H13" s="48"/>
    </row>
    <row r="14" spans="1:8" ht="13.5" outlineLevel="1" thickTop="1">
      <c r="A14" s="2"/>
      <c r="B14" s="2"/>
      <c r="E14" s="14"/>
      <c r="F14" s="48"/>
      <c r="G14" s="48"/>
      <c r="H14" s="48"/>
    </row>
    <row r="15" spans="1:8" outlineLevel="1">
      <c r="A15" s="2"/>
      <c r="B15" s="2"/>
      <c r="C15" s="45" t="s">
        <v>209</v>
      </c>
      <c r="D15" s="45"/>
      <c r="E15" s="14"/>
      <c r="F15" s="48"/>
      <c r="G15" s="48"/>
      <c r="H15" s="48"/>
    </row>
    <row r="16" spans="1:8" outlineLevel="1">
      <c r="A16" s="2"/>
      <c r="B16" s="125">
        <v>1</v>
      </c>
      <c r="C16" s="152" t="s">
        <v>210</v>
      </c>
      <c r="D16" s="152"/>
      <c r="E16" s="120" cm="1">
        <f t="array" aca="1" ref="E16" ca="1">ROUND(INDEX(Tariff_Values,MATCH($B16,Tariff_Index,0)-1,MATCH(TCS_Year,Years_Port_Lease,0)),INDEX(Rounding,MATCH('Tariff Schedule'!$B16,Tariff_Index_List,0)))</f>
        <v>112.48</v>
      </c>
      <c r="F16" s="159">
        <f t="shared" ref="F16:F24" ca="1" si="0">E16*GST</f>
        <v>11.248000000000001</v>
      </c>
      <c r="G16" s="159">
        <f t="shared" ref="G16:G24" ca="1" si="1">SUM(E16:F16)</f>
        <v>123.72800000000001</v>
      </c>
      <c r="H16" s="252"/>
    </row>
    <row r="17" spans="1:8" outlineLevel="1">
      <c r="A17" s="2"/>
      <c r="B17" s="125">
        <v>2</v>
      </c>
      <c r="C17" s="152" t="s">
        <v>211</v>
      </c>
      <c r="D17" s="152"/>
      <c r="E17" s="120" cm="1">
        <f t="array" aca="1" ref="E17" ca="1">ROUND(INDEX(Tariff_Values,MATCH($B17,Tariff_Index,0)-1,MATCH(TCS_Year,Years_Port_Lease,0)),INDEX(Rounding,MATCH('Tariff Schedule'!$B17,Tariff_Index_List,0)))</f>
        <v>145.13</v>
      </c>
      <c r="F17" s="159">
        <f t="shared" ca="1" si="0"/>
        <v>14.513</v>
      </c>
      <c r="G17" s="159">
        <f t="shared" ca="1" si="1"/>
        <v>159.643</v>
      </c>
      <c r="H17" s="252"/>
    </row>
    <row r="18" spans="1:8" outlineLevel="1">
      <c r="A18" s="2"/>
      <c r="B18" s="125">
        <v>3</v>
      </c>
      <c r="C18" s="152" t="s">
        <v>115</v>
      </c>
      <c r="D18" s="152"/>
      <c r="E18" s="120" cm="1">
        <f t="array" aca="1" ref="E18" ca="1">ROUND(INDEX(Tariff_Values,MATCH($B18,Tariff_Index,0)-1,MATCH(TCS_Year,Years_Port_Lease,0)),INDEX(Rounding,MATCH('Tariff Schedule'!$B18,Tariff_Index_List,0)))</f>
        <v>89.07</v>
      </c>
      <c r="F18" s="159">
        <f t="shared" ca="1" si="0"/>
        <v>8.907</v>
      </c>
      <c r="G18" s="159">
        <f t="shared" ca="1" si="1"/>
        <v>97.97699999999999</v>
      </c>
      <c r="H18" s="252"/>
    </row>
    <row r="19" spans="1:8" outlineLevel="1">
      <c r="A19" s="2"/>
      <c r="B19" s="125">
        <v>4</v>
      </c>
      <c r="C19" s="152" t="s">
        <v>116</v>
      </c>
      <c r="D19" s="152"/>
      <c r="E19" s="120" cm="1">
        <f t="array" aca="1" ref="E19" ca="1">ROUND(INDEX(Tariff_Values,MATCH($B19,Tariff_Index,0)-1,MATCH(TCS_Year,Years_Port_Lease,0)),INDEX(Rounding,MATCH('Tariff Schedule'!$B19,Tariff_Index_List,0)))</f>
        <v>21.28</v>
      </c>
      <c r="F19" s="159">
        <f t="shared" ca="1" si="0"/>
        <v>2.1280000000000001</v>
      </c>
      <c r="G19" s="159">
        <f t="shared" ca="1" si="1"/>
        <v>23.408000000000001</v>
      </c>
      <c r="H19" s="252"/>
    </row>
    <row r="20" spans="1:8" outlineLevel="1">
      <c r="A20" s="2"/>
      <c r="B20" s="125">
        <v>5</v>
      </c>
      <c r="C20" s="152" t="s">
        <v>212</v>
      </c>
      <c r="D20" s="152"/>
      <c r="E20" s="120" cm="1">
        <f t="array" aca="1" ref="E20" ca="1">ROUND(INDEX(Tariff_Values,MATCH($B20,Tariff_Index,0)-1,MATCH(TCS_Year,Years_Port_Lease,0)),INDEX(Rounding,MATCH('Tariff Schedule'!$B20,Tariff_Index_List,0)))</f>
        <v>42.54</v>
      </c>
      <c r="F20" s="159">
        <f t="shared" ca="1" si="0"/>
        <v>4.2540000000000004</v>
      </c>
      <c r="G20" s="159">
        <f t="shared" ca="1" si="1"/>
        <v>46.793999999999997</v>
      </c>
      <c r="H20" s="252"/>
    </row>
    <row r="21" spans="1:8" outlineLevel="1">
      <c r="A21" s="2"/>
      <c r="B21" s="125">
        <v>6</v>
      </c>
      <c r="C21" s="45" t="s">
        <v>213</v>
      </c>
      <c r="D21" s="45"/>
      <c r="E21" s="120" cm="1">
        <f t="array" aca="1" ref="E21" ca="1">ROUND(INDEX(Tariff_Values,MATCH($B21,Tariff_Index,0)-1,MATCH(TCS_Year,Years_Port_Lease,0)),INDEX(Rounding,MATCH('Tariff Schedule'!$B21,Tariff_Index_List,0)))</f>
        <v>3.44</v>
      </c>
      <c r="F21" s="159">
        <f t="shared" ca="1" si="0"/>
        <v>0.34400000000000003</v>
      </c>
      <c r="G21" s="159">
        <f t="shared" ca="1" si="1"/>
        <v>3.7839999999999998</v>
      </c>
      <c r="H21" s="252"/>
    </row>
    <row r="22" spans="1:8" outlineLevel="1">
      <c r="A22" s="2"/>
      <c r="B22" s="125">
        <v>7</v>
      </c>
      <c r="C22" s="45" t="s">
        <v>214</v>
      </c>
      <c r="D22" s="45"/>
      <c r="E22" s="120" cm="1">
        <f t="array" aca="1" ref="E22" ca="1">ROUND(INDEX(Tariff_Values,MATCH($B22,Tariff_Index,0)-1,MATCH(TCS_Year,Years_Port_Lease,0)),INDEX(Rounding,MATCH('Tariff Schedule'!$B22,Tariff_Index_List,0)))</f>
        <v>2.2999999999999998</v>
      </c>
      <c r="F22" s="159">
        <f t="shared" ca="1" si="0"/>
        <v>0.22999999999999998</v>
      </c>
      <c r="G22" s="159">
        <f t="shared" ca="1" si="1"/>
        <v>2.5299999999999998</v>
      </c>
      <c r="H22" s="252"/>
    </row>
    <row r="23" spans="1:8" outlineLevel="1">
      <c r="A23" s="2"/>
      <c r="B23" s="125">
        <v>8</v>
      </c>
      <c r="C23" s="45" t="s">
        <v>215</v>
      </c>
      <c r="D23" s="45"/>
      <c r="E23" s="120" cm="1">
        <f t="array" aca="1" ref="E23" ca="1">ROUND(INDEX(Tariff_Values,MATCH($B23,Tariff_Index,0)-1,MATCH(TCS_Year,Years_Port_Lease,0)),INDEX(Rounding,MATCH('Tariff Schedule'!$B23,Tariff_Index_List,0)))</f>
        <v>3.89</v>
      </c>
      <c r="F23" s="159">
        <f t="shared" ca="1" si="0"/>
        <v>0.38900000000000001</v>
      </c>
      <c r="G23" s="159">
        <f t="shared" ca="1" si="1"/>
        <v>4.2789999999999999</v>
      </c>
      <c r="H23" s="252"/>
    </row>
    <row r="24" spans="1:8" outlineLevel="1">
      <c r="A24" s="2"/>
      <c r="B24" s="125">
        <v>9</v>
      </c>
      <c r="C24" s="45" t="s">
        <v>216</v>
      </c>
      <c r="D24" s="45"/>
      <c r="E24" s="120" cm="1">
        <f t="array" aca="1" ref="E24" ca="1">ROUND(INDEX(Tariff_Values,MATCH($B24,Tariff_Index,0)-1,MATCH(TCS_Year,Years_Port_Lease,0)),INDEX(Rounding,MATCH('Tariff Schedule'!$B24,Tariff_Index_List,0)))</f>
        <v>5.17</v>
      </c>
      <c r="F24" s="159">
        <f t="shared" ca="1" si="0"/>
        <v>0.51700000000000002</v>
      </c>
      <c r="G24" s="159">
        <f t="shared" ca="1" si="1"/>
        <v>5.6870000000000003</v>
      </c>
      <c r="H24" s="252"/>
    </row>
    <row r="25" spans="1:8" outlineLevel="1">
      <c r="A25" s="2"/>
      <c r="B25" s="125" t="s">
        <v>129</v>
      </c>
      <c r="C25" s="45" t="s">
        <v>217</v>
      </c>
      <c r="D25" s="45"/>
      <c r="E25" s="159"/>
      <c r="F25" s="48"/>
      <c r="G25" s="48"/>
      <c r="H25" s="48"/>
    </row>
    <row r="26" spans="1:8" outlineLevel="1">
      <c r="A26" s="2"/>
      <c r="B26" s="125">
        <v>10</v>
      </c>
      <c r="C26" s="152" t="s">
        <v>218</v>
      </c>
      <c r="E26" s="120" cm="1">
        <f t="array" aca="1" ref="E26" ca="1">ROUND(INDEX(Tariff_Values,MATCH($B26,Tariff_Index,0)-1,MATCH(TCS_Year,Years_Port_Lease,0)),INDEX(Rounding,MATCH('Tariff Schedule'!$B26,Tariff_Index_List,0)))</f>
        <v>2.98</v>
      </c>
      <c r="F26" s="159">
        <f ca="1">E26*GST</f>
        <v>0.29799999999999999</v>
      </c>
      <c r="G26" s="159">
        <f ca="1">SUM(E26:F26)</f>
        <v>3.278</v>
      </c>
      <c r="H26" s="252"/>
    </row>
    <row r="27" spans="1:8" outlineLevel="1">
      <c r="A27" s="2"/>
      <c r="B27" s="125">
        <v>11</v>
      </c>
      <c r="C27" s="152" t="s">
        <v>219</v>
      </c>
      <c r="D27" s="152"/>
      <c r="E27" s="120" cm="1">
        <f t="array" aca="1" ref="E27" ca="1">ROUND(INDEX(Tariff_Values,MATCH($B27,Tariff_Index,0)-1,MATCH(TCS_Year,Years_Port_Lease,0)),INDEX(Rounding,MATCH('Tariff Schedule'!$B27,Tariff_Index_List,0)))</f>
        <v>4.13</v>
      </c>
      <c r="F27" s="159">
        <f ca="1">E27*GST</f>
        <v>0.41300000000000003</v>
      </c>
      <c r="G27" s="159">
        <f ca="1">SUM(E27:F27)</f>
        <v>4.5430000000000001</v>
      </c>
      <c r="H27" s="252"/>
    </row>
    <row r="28" spans="1:8" outlineLevel="1">
      <c r="A28" s="2"/>
      <c r="B28" s="125" t="s">
        <v>129</v>
      </c>
      <c r="C28" s="45" t="s">
        <v>127</v>
      </c>
      <c r="D28" s="45"/>
      <c r="E28" s="159"/>
      <c r="F28" s="48"/>
      <c r="G28" s="48"/>
      <c r="H28" s="48"/>
    </row>
    <row r="29" spans="1:8" outlineLevel="1">
      <c r="A29" s="2"/>
      <c r="B29" s="125" t="s">
        <v>129</v>
      </c>
      <c r="C29" s="152" t="s">
        <v>220</v>
      </c>
      <c r="D29" s="152"/>
      <c r="E29" s="14"/>
      <c r="F29" s="48"/>
      <c r="G29" s="48"/>
      <c r="H29" s="48"/>
    </row>
    <row r="30" spans="1:8" outlineLevel="1">
      <c r="A30" s="2"/>
      <c r="B30" s="125">
        <v>12</v>
      </c>
      <c r="C30" s="158" t="s">
        <v>221</v>
      </c>
      <c r="D30" s="158"/>
      <c r="E30" s="120" cm="1">
        <f t="array" aca="1" ref="E30" ca="1">ROUND(INDEX(Tariff_Values,MATCH($B30,Tariff_Index,0)-1,MATCH(TCS_Year,Years_Port_Lease,0)),INDEX(Rounding,MATCH('Tariff Schedule'!$B30,Tariff_Index_List,0)))</f>
        <v>45.65</v>
      </c>
      <c r="F30" s="159">
        <f ca="1">E30*GST</f>
        <v>4.5650000000000004</v>
      </c>
      <c r="G30" s="159">
        <f ca="1">SUM(E30:F30)</f>
        <v>50.214999999999996</v>
      </c>
      <c r="H30" s="252"/>
    </row>
    <row r="31" spans="1:8" outlineLevel="1">
      <c r="A31" s="2"/>
      <c r="B31" s="125">
        <v>13</v>
      </c>
      <c r="C31" s="158" t="s">
        <v>222</v>
      </c>
      <c r="D31" s="158"/>
      <c r="E31" s="120" cm="1">
        <f t="array" aca="1" ref="E31" ca="1">ROUND(INDEX(Tariff_Values,MATCH($B31,Tariff_Index,0)-1,MATCH(TCS_Year,Years_Port_Lease,0)),INDEX(Rounding,MATCH('Tariff Schedule'!$B31,Tariff_Index_List,0)))</f>
        <v>53.83</v>
      </c>
      <c r="F31" s="159">
        <f ca="1">E31*GST</f>
        <v>5.383</v>
      </c>
      <c r="G31" s="159">
        <f ca="1">SUM(E31:F31)</f>
        <v>59.213000000000001</v>
      </c>
      <c r="H31" s="252"/>
    </row>
    <row r="32" spans="1:8" outlineLevel="1">
      <c r="A32" s="2"/>
      <c r="B32" s="125" t="s">
        <v>129</v>
      </c>
      <c r="C32" s="158" t="s">
        <v>156</v>
      </c>
      <c r="D32" s="202" t="s">
        <v>223</v>
      </c>
      <c r="E32" s="48"/>
      <c r="F32" s="48"/>
      <c r="G32" s="48"/>
      <c r="H32" s="48"/>
    </row>
    <row r="33" spans="1:8" outlineLevel="1">
      <c r="A33" s="2"/>
      <c r="B33" s="125"/>
      <c r="C33" s="200" t="s">
        <v>115</v>
      </c>
      <c r="D33" s="201">
        <f>Data!O66</f>
        <v>0.35</v>
      </c>
      <c r="E33" s="120" cm="1">
        <f t="array" aca="1" ref="E33" ca="1">ROUND(D33*INDEX(Tariff_Values,MATCH($B18,Tariff_Index,0)-1,MATCH(TCS_Year,Years_Port_Lease,0)),INDEX(Rounding,MATCH('Tariff Schedule'!$B18,Tariff_Index_List,0)))</f>
        <v>31.17</v>
      </c>
      <c r="F33" s="159">
        <f t="shared" ref="F33:F39" ca="1" si="2">E33*GST</f>
        <v>3.1170000000000004</v>
      </c>
      <c r="G33" s="159">
        <f t="shared" ref="G33:G39" ca="1" si="3">SUM(E33:F33)</f>
        <v>34.286999999999999</v>
      </c>
      <c r="H33" s="252"/>
    </row>
    <row r="34" spans="1:8" outlineLevel="1">
      <c r="A34" s="2"/>
      <c r="B34" s="125"/>
      <c r="C34" s="200" t="s">
        <v>116</v>
      </c>
      <c r="D34" s="201">
        <f>Data!O67</f>
        <v>0.35</v>
      </c>
      <c r="E34" s="120" cm="1">
        <f t="array" aca="1" ref="E34" ca="1">ROUND(D34*INDEX(Tariff_Values,MATCH($B19,Tariff_Index,0)-1,MATCH(TCS_Year,Years_Port_Lease,0)),INDEX(Rounding,MATCH('Tariff Schedule'!$B19,Tariff_Index_List,0)))</f>
        <v>7.45</v>
      </c>
      <c r="F34" s="159">
        <f t="shared" ca="1" si="2"/>
        <v>0.74500000000000011</v>
      </c>
      <c r="G34" s="159">
        <f t="shared" ca="1" si="3"/>
        <v>8.1950000000000003</v>
      </c>
      <c r="H34" s="252"/>
    </row>
    <row r="35" spans="1:8" outlineLevel="1">
      <c r="A35" s="2"/>
      <c r="B35" s="125" t="s">
        <v>129</v>
      </c>
      <c r="C35" s="200" t="s">
        <v>212</v>
      </c>
      <c r="D35" s="201">
        <f>D34</f>
        <v>0.35</v>
      </c>
      <c r="E35" s="120" cm="1">
        <f t="array" aca="1" ref="E35" ca="1">ROUND(D35*INDEX(Tariff_Values,MATCH($B20,Tariff_Index,0)-1,MATCH(TCS_Year,Years_Port_Lease,0)),INDEX(Rounding,MATCH('Tariff Schedule'!$B20,Tariff_Index_List,0)))</f>
        <v>14.89</v>
      </c>
      <c r="F35" s="159">
        <f t="shared" ca="1" si="2"/>
        <v>1.4890000000000001</v>
      </c>
      <c r="G35" s="159">
        <f t="shared" ca="1" si="3"/>
        <v>16.379000000000001</v>
      </c>
      <c r="H35" s="252"/>
    </row>
    <row r="36" spans="1:8" outlineLevel="1">
      <c r="A36" s="2"/>
      <c r="B36" s="125"/>
      <c r="C36" s="200" t="s">
        <v>213</v>
      </c>
      <c r="D36" s="201">
        <f>Data!O69</f>
        <v>0.35</v>
      </c>
      <c r="E36" s="120" cm="1">
        <f t="array" aca="1" ref="E36" ca="1">ROUND(D36*INDEX(Tariff_Values,MATCH($B21,Tariff_Index,0)-1,MATCH(TCS_Year,Years_Port_Lease,0)),INDEX(Rounding,MATCH('Tariff Schedule'!$B21,Tariff_Index_List,0)))</f>
        <v>1.2</v>
      </c>
      <c r="F36" s="159">
        <f t="shared" ca="1" si="2"/>
        <v>0.12</v>
      </c>
      <c r="G36" s="159">
        <f t="shared" ca="1" si="3"/>
        <v>1.3199999999999998</v>
      </c>
      <c r="H36" s="252"/>
    </row>
    <row r="37" spans="1:8" outlineLevel="1">
      <c r="A37" s="2"/>
      <c r="B37" s="120"/>
      <c r="C37" s="200" t="s">
        <v>214</v>
      </c>
      <c r="D37" s="201">
        <f>Data!O70</f>
        <v>0.35</v>
      </c>
      <c r="E37" s="120" cm="1">
        <f t="array" aca="1" ref="E37" ca="1">ROUND(D37*INDEX(Tariff_Values,MATCH($B22,Tariff_Index,0)-1,MATCH(TCS_Year,Years_Port_Lease,0)),INDEX(Rounding,MATCH('Tariff Schedule'!$B22,Tariff_Index_List,0)))</f>
        <v>0.8</v>
      </c>
      <c r="F37" s="159">
        <f t="shared" ca="1" si="2"/>
        <v>8.0000000000000016E-2</v>
      </c>
      <c r="G37" s="159">
        <f t="shared" ca="1" si="3"/>
        <v>0.88000000000000012</v>
      </c>
      <c r="H37" s="252"/>
    </row>
    <row r="38" spans="1:8" outlineLevel="1">
      <c r="A38" s="2"/>
      <c r="B38" s="125"/>
      <c r="C38" s="200" t="s">
        <v>215</v>
      </c>
      <c r="D38" s="201">
        <f>Data!O69</f>
        <v>0.35</v>
      </c>
      <c r="E38" s="120" cm="1">
        <f t="array" aca="1" ref="E38" ca="1">ROUND(D38*INDEX(Tariff_Values,MATCH($B23,Tariff_Index,0)-1,MATCH(TCS_Year,Years_Port_Lease,0)),INDEX(Rounding,MATCH('Tariff Schedule'!$B23,Tariff_Index_List,0)))</f>
        <v>1.36</v>
      </c>
      <c r="F38" s="159">
        <f t="shared" ca="1" si="2"/>
        <v>0.13600000000000001</v>
      </c>
      <c r="G38" s="159">
        <f t="shared" ca="1" si="3"/>
        <v>1.496</v>
      </c>
      <c r="H38" s="252"/>
    </row>
    <row r="39" spans="1:8" outlineLevel="1">
      <c r="A39" s="2"/>
      <c r="B39" s="125"/>
      <c r="C39" s="200" t="s">
        <v>216</v>
      </c>
      <c r="D39" s="201">
        <f>Data!O70</f>
        <v>0.35</v>
      </c>
      <c r="E39" s="120" cm="1">
        <f t="array" aca="1" ref="E39" ca="1">ROUND(D39*INDEX(Tariff_Values,MATCH($B24,Tariff_Index,0)-1,MATCH(TCS_Year,Years_Port_Lease,0)),INDEX(Rounding,MATCH('Tariff Schedule'!$B24,Tariff_Index_List,0)))</f>
        <v>1.81</v>
      </c>
      <c r="F39" s="159">
        <f t="shared" ca="1" si="2"/>
        <v>0.18100000000000002</v>
      </c>
      <c r="G39" s="159">
        <f t="shared" ca="1" si="3"/>
        <v>1.9910000000000001</v>
      </c>
      <c r="H39" s="252"/>
    </row>
    <row r="40" spans="1:8" outlineLevel="1">
      <c r="A40" s="2"/>
      <c r="B40" s="125"/>
      <c r="C40" s="200" t="s">
        <v>217</v>
      </c>
      <c r="D40" s="201"/>
      <c r="E40" s="120"/>
      <c r="F40" s="159"/>
      <c r="G40" s="159"/>
      <c r="H40" s="48"/>
    </row>
    <row r="41" spans="1:8" outlineLevel="1">
      <c r="A41" s="2"/>
      <c r="B41" s="125"/>
      <c r="C41" s="204" t="s">
        <v>218</v>
      </c>
      <c r="D41" s="201">
        <f>D39</f>
        <v>0.35</v>
      </c>
      <c r="E41" s="120" cm="1">
        <f t="array" aca="1" ref="E41" ca="1">ROUND(D41*INDEX(Tariff_Values,MATCH($B26,Tariff_Index,0)-1,MATCH(TCS_Year,Years_Port_Lease,0)),INDEX(Rounding,MATCH('Tariff Schedule'!$B26,Tariff_Index_List,0)))</f>
        <v>1.04</v>
      </c>
      <c r="F41" s="159">
        <f ca="1">E41*GST</f>
        <v>0.10400000000000001</v>
      </c>
      <c r="G41" s="159">
        <f ca="1">SUM(E41:F41)</f>
        <v>1.1440000000000001</v>
      </c>
      <c r="H41" s="252"/>
    </row>
    <row r="42" spans="1:8" outlineLevel="1">
      <c r="A42" s="2"/>
      <c r="B42" s="120"/>
      <c r="C42" s="204" t="s">
        <v>219</v>
      </c>
      <c r="D42" s="201">
        <f>D41</f>
        <v>0.35</v>
      </c>
      <c r="E42" s="120" cm="1">
        <f t="array" aca="1" ref="E42" ca="1">ROUND(D42*INDEX(Tariff_Values,MATCH($B27,Tariff_Index,0)-1,MATCH(TCS_Year,Years_Port_Lease,0)),INDEX(Rounding,MATCH('Tariff Schedule'!$B27,Tariff_Index_List,0)))</f>
        <v>1.44</v>
      </c>
      <c r="F42" s="159">
        <f ca="1">E42*GST</f>
        <v>0.14399999999999999</v>
      </c>
      <c r="G42" s="159">
        <f ca="1">SUM(E42:F42)</f>
        <v>1.5839999999999999</v>
      </c>
      <c r="H42" s="252"/>
    </row>
    <row r="43" spans="1:8" outlineLevel="1">
      <c r="A43" s="2"/>
      <c r="B43" s="125"/>
      <c r="D43" s="45"/>
      <c r="E43" s="14"/>
      <c r="F43" s="48"/>
      <c r="G43" s="48"/>
      <c r="H43" s="48"/>
    </row>
    <row r="44" spans="1:8" ht="13.5" outlineLevel="1" thickBot="1">
      <c r="A44" s="2"/>
      <c r="B44" s="125" t="s">
        <v>129</v>
      </c>
      <c r="C44" s="45"/>
      <c r="D44" s="45"/>
      <c r="E44" s="14"/>
      <c r="F44" s="48"/>
      <c r="G44" s="48"/>
      <c r="H44" s="48"/>
    </row>
    <row r="45" spans="1:8" ht="14.25" outlineLevel="1" thickTop="1" thickBot="1">
      <c r="A45" s="2"/>
      <c r="B45" s="125" t="s">
        <v>129</v>
      </c>
      <c r="C45" s="287" t="s">
        <v>224</v>
      </c>
      <c r="D45" s="287"/>
      <c r="E45" s="287"/>
      <c r="F45" s="287"/>
      <c r="G45" s="287"/>
      <c r="H45" s="48"/>
    </row>
    <row r="46" spans="1:8" ht="13.5" outlineLevel="1" thickTop="1">
      <c r="A46" s="2"/>
      <c r="B46" s="125" t="s">
        <v>129</v>
      </c>
      <c r="C46" s="45"/>
      <c r="D46" s="45"/>
      <c r="E46" s="14"/>
      <c r="F46" s="48"/>
      <c r="G46" s="48"/>
      <c r="H46" s="48"/>
    </row>
    <row r="47" spans="1:8" outlineLevel="1">
      <c r="A47" s="2"/>
      <c r="B47" s="125" t="s">
        <v>129</v>
      </c>
      <c r="C47" s="45" t="s">
        <v>225</v>
      </c>
      <c r="D47" s="45"/>
      <c r="E47" s="14"/>
      <c r="F47" s="48"/>
      <c r="G47" s="48"/>
      <c r="H47" s="48"/>
    </row>
    <row r="48" spans="1:8" outlineLevel="1">
      <c r="A48" s="2"/>
      <c r="B48" s="125">
        <v>19</v>
      </c>
      <c r="C48" s="152" t="s">
        <v>226</v>
      </c>
      <c r="D48" s="152"/>
      <c r="E48" s="124" cm="1">
        <f t="array" aca="1" ref="E48" ca="1">ROUND(INDEX(Tariff_Values,MATCH($B48,Tariff_Index,0)-1,MATCH(TCS_Year,Years_Port_Lease,0)),INDEX(Rounding,MATCH('Tariff Schedule'!$B48,Tariff_Index_List,0)))</f>
        <v>0.23039999999999999</v>
      </c>
      <c r="F48" s="160">
        <f ca="1">E48*GST</f>
        <v>2.3040000000000001E-2</v>
      </c>
      <c r="G48" s="160">
        <f ca="1">SUM(E48:F48)</f>
        <v>0.25344</v>
      </c>
      <c r="H48" s="48"/>
    </row>
    <row r="49" spans="1:8" outlineLevel="1">
      <c r="A49" s="2"/>
      <c r="B49" s="125">
        <v>20</v>
      </c>
      <c r="C49" s="152" t="s">
        <v>227</v>
      </c>
      <c r="D49" s="152"/>
      <c r="E49" s="124" cm="1">
        <f t="array" aca="1" ref="E49" ca="1">ROUND(INDEX(Tariff_Values,MATCH($B49,Tariff_Index,0)-1,MATCH(TCS_Year,Years_Port_Lease,0)),INDEX(Rounding,MATCH('Tariff Schedule'!$B49,Tariff_Index_List,0)))</f>
        <v>0.45029999999999998</v>
      </c>
      <c r="F49" s="160">
        <f ca="1">E49*GST</f>
        <v>4.5030000000000001E-2</v>
      </c>
      <c r="G49" s="160">
        <f ca="1">SUM(E49:F49)</f>
        <v>0.49532999999999999</v>
      </c>
      <c r="H49" s="48"/>
    </row>
    <row r="50" spans="1:8" outlineLevel="1">
      <c r="A50" s="2"/>
      <c r="B50" s="125" t="s">
        <v>129</v>
      </c>
      <c r="C50" s="45" t="s">
        <v>228</v>
      </c>
      <c r="D50" s="45"/>
      <c r="E50" s="247"/>
      <c r="F50" s="48"/>
      <c r="G50" s="48"/>
      <c r="H50" s="48"/>
    </row>
    <row r="51" spans="1:8" outlineLevel="1">
      <c r="A51" s="2"/>
      <c r="B51" s="125">
        <v>21</v>
      </c>
      <c r="C51" s="152" t="s">
        <v>226</v>
      </c>
      <c r="D51" s="152"/>
      <c r="E51" s="124" cm="1">
        <f t="array" aca="1" ref="E51" ca="1">ROUND(INDEX(Tariff_Values,MATCH($B51,Tariff_Index,0)-1,MATCH(TCS_Year,Years_Port_Lease,0)),INDEX(Rounding,MATCH('Tariff Schedule'!$B51,Tariff_Index_List,0)))</f>
        <v>0.2457</v>
      </c>
      <c r="F51" s="160">
        <f ca="1">E51*GST</f>
        <v>2.4570000000000002E-2</v>
      </c>
      <c r="G51" s="160">
        <f ca="1">SUM(E51:F51)</f>
        <v>0.27027000000000001</v>
      </c>
      <c r="H51" s="48"/>
    </row>
    <row r="52" spans="1:8" outlineLevel="1">
      <c r="A52" s="2"/>
      <c r="B52" s="125">
        <v>22</v>
      </c>
      <c r="C52" s="152" t="s">
        <v>227</v>
      </c>
      <c r="D52" s="152"/>
      <c r="E52" s="124" cm="1">
        <f t="array" aca="1" ref="E52" ca="1">ROUND(INDEX(Tariff_Values,MATCH($B52,Tariff_Index,0)-1,MATCH(TCS_Year,Years_Port_Lease,0)),INDEX(Rounding,MATCH('Tariff Schedule'!$B52,Tariff_Index_List,0)))</f>
        <v>0.52569999999999995</v>
      </c>
      <c r="F52" s="160">
        <f ca="1">E52*GST</f>
        <v>5.2569999999999999E-2</v>
      </c>
      <c r="G52" s="160">
        <f ca="1">SUM(E52:F52)</f>
        <v>0.57826999999999995</v>
      </c>
      <c r="H52" s="48"/>
    </row>
    <row r="53" spans="1:8" outlineLevel="1">
      <c r="A53" s="2"/>
      <c r="B53" s="125" t="s">
        <v>129</v>
      </c>
      <c r="C53" s="45" t="s">
        <v>229</v>
      </c>
      <c r="D53" s="202" t="s">
        <v>223</v>
      </c>
      <c r="E53" s="247"/>
      <c r="F53" s="48"/>
      <c r="G53" s="48"/>
      <c r="H53" s="48"/>
    </row>
    <row r="54" spans="1:8" outlineLevel="1">
      <c r="A54" s="2"/>
      <c r="B54" s="125" t="s">
        <v>129</v>
      </c>
      <c r="C54" s="152" t="s">
        <v>138</v>
      </c>
      <c r="D54" s="203">
        <f>Data!O77</f>
        <v>0.75</v>
      </c>
      <c r="E54" s="209"/>
      <c r="H54" s="48"/>
    </row>
    <row r="55" spans="1:8" outlineLevel="1">
      <c r="A55" s="2"/>
      <c r="B55" s="125">
        <v>23</v>
      </c>
      <c r="C55" s="158" t="s">
        <v>133</v>
      </c>
      <c r="D55" s="203"/>
      <c r="E55" s="124" cm="1">
        <f t="array" aca="1" ref="E55" ca="1">ROUND(INDEX(Tariff_Values,MATCH($B55,Tariff_Index,0)-1,MATCH(TCS_Year,Years_Port_Lease,0)),INDEX(Rounding,MATCH('Tariff Schedule'!$B55,Tariff_Index_List,0)))</f>
        <v>0.17280000000000001</v>
      </c>
      <c r="F55" s="160">
        <f ca="1">E55*GST</f>
        <v>1.728E-2</v>
      </c>
      <c r="G55" s="160">
        <f ca="1">SUM(E55:F55)</f>
        <v>0.19008</v>
      </c>
      <c r="H55" s="48"/>
    </row>
    <row r="56" spans="1:8" outlineLevel="1">
      <c r="A56" s="2"/>
      <c r="B56" s="125">
        <v>24</v>
      </c>
      <c r="C56" s="158" t="s">
        <v>135</v>
      </c>
      <c r="D56" s="203"/>
      <c r="E56" s="124" cm="1">
        <f t="array" aca="1" ref="E56" ca="1">ROUND(INDEX(Tariff_Values,MATCH($B56,Tariff_Index,0)-1,MATCH(TCS_Year,Years_Port_Lease,0)),INDEX(Rounding,MATCH('Tariff Schedule'!$B56,Tariff_Index_List,0)))</f>
        <v>0.3377</v>
      </c>
      <c r="F56" s="160">
        <f ca="1">E56*GST</f>
        <v>3.3770000000000001E-2</v>
      </c>
      <c r="G56" s="160">
        <f ca="1">SUM(E56:F56)</f>
        <v>0.37147000000000002</v>
      </c>
      <c r="H56" s="48"/>
    </row>
    <row r="57" spans="1:8" outlineLevel="1">
      <c r="A57" s="2"/>
      <c r="B57" s="125">
        <v>25</v>
      </c>
      <c r="C57" s="158" t="s">
        <v>136</v>
      </c>
      <c r="D57" s="203"/>
      <c r="E57" s="124" cm="1">
        <f t="array" aca="1" ref="E57" ca="1">ROUND(INDEX(Tariff_Values,MATCH($B57,Tariff_Index,0)-1,MATCH(TCS_Year,Years_Port_Lease,0)),INDEX(Rounding,MATCH('Tariff Schedule'!$B57,Tariff_Index_List,0)))</f>
        <v>0.18429999999999999</v>
      </c>
      <c r="F57" s="160">
        <f ca="1">E57*GST</f>
        <v>1.8429999999999998E-2</v>
      </c>
      <c r="G57" s="160">
        <f ca="1">SUM(E57:F57)</f>
        <v>0.20272999999999999</v>
      </c>
      <c r="H57" s="48"/>
    </row>
    <row r="58" spans="1:8" outlineLevel="1">
      <c r="A58" s="2"/>
      <c r="B58" s="125">
        <v>26</v>
      </c>
      <c r="C58" s="158" t="s">
        <v>137</v>
      </c>
      <c r="D58" s="203"/>
      <c r="E58" s="124" cm="1">
        <f t="array" aca="1" ref="E58" ca="1">ROUND(INDEX(Tariff_Values,MATCH($B58,Tariff_Index,0)-1,MATCH(TCS_Year,Years_Port_Lease,0)),INDEX(Rounding,MATCH('Tariff Schedule'!$B58,Tariff_Index_List,0)))</f>
        <v>0.39429999999999998</v>
      </c>
      <c r="F58" s="160">
        <f ca="1">E58*GST</f>
        <v>3.943E-2</v>
      </c>
      <c r="G58" s="160">
        <f ca="1">SUM(E58:F58)</f>
        <v>0.43373</v>
      </c>
      <c r="H58" s="48"/>
    </row>
    <row r="59" spans="1:8" outlineLevel="1">
      <c r="A59" s="2"/>
      <c r="B59" s="125" t="s">
        <v>129</v>
      </c>
      <c r="C59" s="152" t="s">
        <v>139</v>
      </c>
      <c r="D59" s="203">
        <f>Data!O81</f>
        <v>0.9</v>
      </c>
      <c r="E59" s="14"/>
      <c r="F59" s="160"/>
      <c r="G59" s="160"/>
      <c r="H59" s="48"/>
    </row>
    <row r="60" spans="1:8" outlineLevel="1">
      <c r="A60" s="2"/>
      <c r="B60" s="125">
        <v>27</v>
      </c>
      <c r="C60" s="158" t="s">
        <v>133</v>
      </c>
      <c r="D60" s="203"/>
      <c r="E60" s="124" cm="1">
        <f t="array" aca="1" ref="E60" ca="1">ROUND(INDEX(Tariff_Values,MATCH($B60,Tariff_Index,0)-1,MATCH(TCS_Year,Years_Port_Lease,0)),INDEX(Rounding,MATCH('Tariff Schedule'!$B60,Tariff_Index_List,0)))</f>
        <v>0.20730000000000001</v>
      </c>
      <c r="F60" s="160">
        <f ca="1">E60*GST</f>
        <v>2.0730000000000002E-2</v>
      </c>
      <c r="G60" s="160">
        <f ca="1">SUM(E60:F60)</f>
        <v>0.22803000000000001</v>
      </c>
      <c r="H60" s="48"/>
    </row>
    <row r="61" spans="1:8" outlineLevel="1">
      <c r="A61" s="2"/>
      <c r="B61" s="125">
        <v>28</v>
      </c>
      <c r="C61" s="158" t="s">
        <v>135</v>
      </c>
      <c r="D61" s="203"/>
      <c r="E61" s="124" cm="1">
        <f t="array" aca="1" ref="E61" ca="1">ROUND(INDEX(Tariff_Values,MATCH($B61,Tariff_Index,0)-1,MATCH(TCS_Year,Years_Port_Lease,0)),INDEX(Rounding,MATCH('Tariff Schedule'!$B61,Tariff_Index_List,0)))</f>
        <v>0.40529999999999999</v>
      </c>
      <c r="F61" s="160">
        <f ca="1">E61*GST</f>
        <v>4.0530000000000004E-2</v>
      </c>
      <c r="G61" s="160">
        <f ca="1">SUM(E61:F61)</f>
        <v>0.44583</v>
      </c>
      <c r="H61" s="48"/>
    </row>
    <row r="62" spans="1:8" outlineLevel="1">
      <c r="A62" s="2"/>
      <c r="B62" s="125">
        <v>29</v>
      </c>
      <c r="C62" s="158" t="s">
        <v>136</v>
      </c>
      <c r="D62" s="203"/>
      <c r="E62" s="124" cm="1">
        <f t="array" aca="1" ref="E62" ca="1">ROUND(INDEX(Tariff_Values,MATCH($B62,Tariff_Index,0)-1,MATCH(TCS_Year,Years_Port_Lease,0)),INDEX(Rounding,MATCH('Tariff Schedule'!$B62,Tariff_Index_List,0)))</f>
        <v>0.22109999999999999</v>
      </c>
      <c r="F62" s="160">
        <f ca="1">E62*GST</f>
        <v>2.2110000000000001E-2</v>
      </c>
      <c r="G62" s="160">
        <f ca="1">SUM(E62:F62)</f>
        <v>0.24320999999999998</v>
      </c>
      <c r="H62" s="48"/>
    </row>
    <row r="63" spans="1:8" outlineLevel="1">
      <c r="A63" s="2"/>
      <c r="B63" s="125">
        <v>30</v>
      </c>
      <c r="C63" s="158" t="s">
        <v>137</v>
      </c>
      <c r="D63" s="203"/>
      <c r="E63" s="124" cm="1">
        <f t="array" aca="1" ref="E63" ca="1">ROUND(INDEX(Tariff_Values,MATCH($B63,Tariff_Index,0)-1,MATCH(TCS_Year,Years_Port_Lease,0)),INDEX(Rounding,MATCH('Tariff Schedule'!$B63,Tariff_Index_List,0)))</f>
        <v>0.47320000000000001</v>
      </c>
      <c r="F63" s="160">
        <f ca="1">E63*GST</f>
        <v>4.7320000000000001E-2</v>
      </c>
      <c r="G63" s="160">
        <f ca="1">SUM(E63:F63)</f>
        <v>0.52051999999999998</v>
      </c>
      <c r="H63" s="48"/>
    </row>
    <row r="64" spans="1:8" outlineLevel="1">
      <c r="A64" s="2"/>
      <c r="B64" s="125" t="s">
        <v>129</v>
      </c>
      <c r="C64" s="152" t="s">
        <v>140</v>
      </c>
      <c r="D64" s="203">
        <f>Data!O85</f>
        <v>0.6</v>
      </c>
      <c r="E64" s="14"/>
      <c r="F64" s="160"/>
      <c r="G64" s="160"/>
      <c r="H64" s="48"/>
    </row>
    <row r="65" spans="1:8" outlineLevel="1">
      <c r="A65" s="2"/>
      <c r="B65" s="125">
        <v>31</v>
      </c>
      <c r="C65" s="158" t="s">
        <v>133</v>
      </c>
      <c r="D65" s="203"/>
      <c r="E65" s="124" cm="1">
        <f t="array" aca="1" ref="E65" ca="1">ROUND(INDEX(Tariff_Values,MATCH($B65,Tariff_Index,0)-1,MATCH(TCS_Year,Years_Port_Lease,0)),INDEX(Rounding,MATCH('Tariff Schedule'!$B65,Tariff_Index_List,0)))</f>
        <v>0.13819999999999999</v>
      </c>
      <c r="F65" s="160">
        <f ca="1">E65*GST</f>
        <v>1.3819999999999999E-2</v>
      </c>
      <c r="G65" s="160">
        <f ca="1">SUM(E65:F65)</f>
        <v>0.15201999999999999</v>
      </c>
      <c r="H65" s="48"/>
    </row>
    <row r="66" spans="1:8" outlineLevel="1">
      <c r="A66" s="2"/>
      <c r="B66" s="125">
        <v>32</v>
      </c>
      <c r="C66" s="158" t="s">
        <v>135</v>
      </c>
      <c r="D66" s="203"/>
      <c r="E66" s="124" cm="1">
        <f t="array" aca="1" ref="E66" ca="1">ROUND(INDEX(Tariff_Values,MATCH($B66,Tariff_Index,0)-1,MATCH(TCS_Year,Years_Port_Lease,0)),INDEX(Rounding,MATCH('Tariff Schedule'!$B66,Tariff_Index_List,0)))</f>
        <v>0.2702</v>
      </c>
      <c r="F66" s="160">
        <f ca="1">E66*GST</f>
        <v>2.7020000000000002E-2</v>
      </c>
      <c r="G66" s="160">
        <f ca="1">SUM(E66:F66)</f>
        <v>0.29721999999999998</v>
      </c>
      <c r="H66" s="48"/>
    </row>
    <row r="67" spans="1:8" outlineLevel="1">
      <c r="A67" s="2"/>
      <c r="B67" s="125">
        <v>33</v>
      </c>
      <c r="C67" s="158" t="s">
        <v>136</v>
      </c>
      <c r="D67" s="203"/>
      <c r="E67" s="124" cm="1">
        <f t="array" aca="1" ref="E67" ca="1">ROUND(INDEX(Tariff_Values,MATCH($B67,Tariff_Index,0)-1,MATCH(TCS_Year,Years_Port_Lease,0)),INDEX(Rounding,MATCH('Tariff Schedule'!$B67,Tariff_Index_List,0)))</f>
        <v>0.1474</v>
      </c>
      <c r="F67" s="160">
        <f ca="1">E67*GST</f>
        <v>1.4740000000000001E-2</v>
      </c>
      <c r="G67" s="160">
        <f ca="1">SUM(E67:F67)</f>
        <v>0.16214000000000001</v>
      </c>
      <c r="H67" s="48"/>
    </row>
    <row r="68" spans="1:8" outlineLevel="1">
      <c r="A68" s="2"/>
      <c r="B68" s="125">
        <v>34</v>
      </c>
      <c r="C68" s="158" t="s">
        <v>137</v>
      </c>
      <c r="D68" s="203"/>
      <c r="E68" s="124" cm="1">
        <f t="array" aca="1" ref="E68" ca="1">ROUND(INDEX(Tariff_Values,MATCH($B68,Tariff_Index,0)-1,MATCH(TCS_Year,Years_Port_Lease,0)),INDEX(Rounding,MATCH('Tariff Schedule'!$B68,Tariff_Index_List,0)))</f>
        <v>0.31540000000000001</v>
      </c>
      <c r="F68" s="160">
        <f ca="1">E68*GST</f>
        <v>3.1540000000000006E-2</v>
      </c>
      <c r="G68" s="160">
        <f ca="1">SUM(E68:F68)</f>
        <v>0.34694000000000003</v>
      </c>
      <c r="H68" s="48"/>
    </row>
    <row r="69" spans="1:8" outlineLevel="1">
      <c r="A69" s="2"/>
      <c r="B69" s="125" t="s">
        <v>129</v>
      </c>
      <c r="C69" s="152" t="s">
        <v>141</v>
      </c>
      <c r="D69" s="203">
        <f>Data!O89</f>
        <v>0.75</v>
      </c>
      <c r="E69" s="14"/>
      <c r="F69" s="160"/>
      <c r="G69" s="160"/>
      <c r="H69" s="48"/>
    </row>
    <row r="70" spans="1:8" outlineLevel="1">
      <c r="A70" s="2"/>
      <c r="B70" s="125">
        <v>35</v>
      </c>
      <c r="C70" s="158" t="s">
        <v>135</v>
      </c>
      <c r="D70" s="173"/>
      <c r="E70" s="124" cm="1">
        <f t="array" aca="1" ref="E70" ca="1">ROUND(INDEX(Tariff_Values,MATCH($B70,Tariff_Index,0)-1,MATCH(TCS_Year,Years_Port_Lease,0)),INDEX(Rounding,MATCH('Tariff Schedule'!$B70,Tariff_Index_List,0)))</f>
        <v>0.3377</v>
      </c>
      <c r="F70" s="160">
        <f ca="1">E70*GST</f>
        <v>3.3770000000000001E-2</v>
      </c>
      <c r="G70" s="160">
        <f ca="1">SUM(E70:F70)</f>
        <v>0.37147000000000002</v>
      </c>
      <c r="H70" s="48"/>
    </row>
    <row r="71" spans="1:8" outlineLevel="1">
      <c r="A71" s="2"/>
      <c r="B71" s="125">
        <v>36</v>
      </c>
      <c r="C71" s="158" t="s">
        <v>137</v>
      </c>
      <c r="D71" s="173"/>
      <c r="E71" s="124" cm="1">
        <f t="array" aca="1" ref="E71" ca="1">ROUND(INDEX(Tariff_Values,MATCH($B71,Tariff_Index,0)-1,MATCH(TCS_Year,Years_Port_Lease,0)),INDEX(Rounding,MATCH('Tariff Schedule'!$B71,Tariff_Index_List,0)))</f>
        <v>0.39429999999999998</v>
      </c>
      <c r="F71" s="160">
        <f ca="1">E71*GST</f>
        <v>3.943E-2</v>
      </c>
      <c r="G71" s="160">
        <f ca="1">SUM(E71:F71)</f>
        <v>0.43373</v>
      </c>
      <c r="H71" s="48"/>
    </row>
    <row r="72" spans="1:8" outlineLevel="1">
      <c r="A72" s="2"/>
      <c r="B72" s="125" t="s">
        <v>129</v>
      </c>
      <c r="C72" s="45" t="s">
        <v>230</v>
      </c>
      <c r="D72" s="45"/>
      <c r="E72" s="14"/>
      <c r="F72" s="48"/>
      <c r="G72" s="48"/>
      <c r="H72" s="48"/>
    </row>
    <row r="73" spans="1:8" outlineLevel="1">
      <c r="A73" s="2"/>
      <c r="B73" s="125" t="s">
        <v>129</v>
      </c>
      <c r="C73" s="157" t="s">
        <v>231</v>
      </c>
      <c r="D73" s="157"/>
      <c r="E73" s="14"/>
      <c r="F73" s="48"/>
      <c r="G73" s="48"/>
      <c r="H73" s="48"/>
    </row>
    <row r="74" spans="1:8" outlineLevel="1">
      <c r="A74" s="2"/>
      <c r="B74" s="125" t="s">
        <v>129</v>
      </c>
      <c r="C74" s="157" t="s">
        <v>232</v>
      </c>
      <c r="D74" s="157"/>
      <c r="E74" s="14"/>
      <c r="F74" s="48"/>
      <c r="G74" s="48"/>
      <c r="H74" s="48"/>
    </row>
    <row r="75" spans="1:8" outlineLevel="1">
      <c r="A75" s="2"/>
      <c r="B75" s="125" t="s">
        <v>129</v>
      </c>
      <c r="C75" s="157" t="s">
        <v>233</v>
      </c>
      <c r="D75" s="157"/>
      <c r="E75" s="14"/>
      <c r="F75" s="48"/>
      <c r="G75" s="48"/>
      <c r="H75" s="48"/>
    </row>
    <row r="76" spans="1:8" outlineLevel="1">
      <c r="A76" s="2"/>
      <c r="B76" s="125" t="s">
        <v>129</v>
      </c>
      <c r="C76" s="157" t="s">
        <v>234</v>
      </c>
      <c r="D76" s="157"/>
      <c r="E76" s="14"/>
      <c r="F76" s="48"/>
      <c r="G76" s="48"/>
      <c r="H76" s="48"/>
    </row>
    <row r="77" spans="1:8" outlineLevel="1">
      <c r="A77" s="2"/>
      <c r="B77" s="125" t="s">
        <v>129</v>
      </c>
      <c r="C77" s="157" t="s">
        <v>235</v>
      </c>
      <c r="D77" s="157"/>
      <c r="E77" s="14"/>
      <c r="F77" s="48"/>
      <c r="G77" s="48"/>
      <c r="H77" s="48"/>
    </row>
    <row r="78" spans="1:8" outlineLevel="1">
      <c r="A78" s="2"/>
      <c r="B78" s="125" t="s">
        <v>129</v>
      </c>
      <c r="C78" s="45"/>
      <c r="D78" s="45"/>
      <c r="E78" s="14"/>
      <c r="F78" s="48"/>
      <c r="G78" s="48"/>
      <c r="H78" s="48"/>
    </row>
    <row r="79" spans="1:8" ht="13.5" outlineLevel="1" thickBot="1">
      <c r="A79" s="2"/>
      <c r="B79" s="125" t="s">
        <v>129</v>
      </c>
      <c r="C79" s="45"/>
      <c r="D79" s="45"/>
      <c r="E79" s="14"/>
      <c r="F79" s="48"/>
      <c r="G79" s="48"/>
      <c r="H79" s="48"/>
    </row>
    <row r="80" spans="1:8" ht="14.25" outlineLevel="1" thickTop="1" thickBot="1">
      <c r="A80" s="2"/>
      <c r="B80" s="125" t="s">
        <v>129</v>
      </c>
      <c r="C80" s="287" t="s">
        <v>236</v>
      </c>
      <c r="D80" s="287"/>
      <c r="E80" s="287"/>
      <c r="F80" s="287"/>
      <c r="G80" s="287"/>
      <c r="H80" s="48"/>
    </row>
    <row r="81" spans="1:8" ht="13.5" outlineLevel="1" thickTop="1">
      <c r="A81" s="2"/>
      <c r="B81" s="125" t="s">
        <v>129</v>
      </c>
      <c r="C81" s="45"/>
      <c r="D81" s="45"/>
      <c r="E81" s="14"/>
      <c r="F81" s="48"/>
      <c r="G81" s="48"/>
      <c r="H81" s="48"/>
    </row>
    <row r="82" spans="1:8" outlineLevel="1">
      <c r="A82" s="2"/>
      <c r="B82" s="125" t="s">
        <v>129</v>
      </c>
      <c r="C82" s="45" t="s">
        <v>237</v>
      </c>
      <c r="D82" s="45"/>
      <c r="E82" s="14"/>
      <c r="F82" s="48"/>
      <c r="G82" s="48"/>
      <c r="H82" s="48"/>
    </row>
    <row r="83" spans="1:8" outlineLevel="1">
      <c r="A83" s="2"/>
      <c r="B83" s="125">
        <v>37</v>
      </c>
      <c r="C83" s="152" t="s">
        <v>238</v>
      </c>
      <c r="D83" s="152"/>
      <c r="E83" s="120" cm="1">
        <f t="array" aca="1" ref="E83" ca="1">ROUND(INDEX(Tariff_Values,MATCH($B83,Tariff_Index,0)-1,MATCH(TCS_Year,Years_Port_Lease,0)),INDEX(Rounding,MATCH('Tariff Schedule'!$B83,Tariff_Index_List,0)))</f>
        <v>446.74</v>
      </c>
      <c r="F83" s="159">
        <f ca="1">E83*GST</f>
        <v>44.674000000000007</v>
      </c>
      <c r="G83" s="159">
        <f ca="1">SUM(E83:F83)</f>
        <v>491.41399999999999</v>
      </c>
      <c r="H83" s="48"/>
    </row>
    <row r="84" spans="1:8" outlineLevel="1">
      <c r="A84" s="2"/>
      <c r="B84" s="125">
        <v>38</v>
      </c>
      <c r="C84" s="152" t="s">
        <v>239</v>
      </c>
      <c r="D84" s="152"/>
      <c r="E84" s="120" cm="1">
        <f t="array" aca="1" ref="E84" ca="1">ROUND(INDEX(Tariff_Values,MATCH($B84,Tariff_Index,0)-1,MATCH(TCS_Year,Years_Port_Lease,0)),INDEX(Rounding,MATCH('Tariff Schedule'!$B84,Tariff_Index_List,0)))</f>
        <v>592.01</v>
      </c>
      <c r="F84" s="159">
        <f ca="1">E84*GST</f>
        <v>59.201000000000001</v>
      </c>
      <c r="G84" s="159">
        <f ca="1">SUM(E84:F84)</f>
        <v>651.21100000000001</v>
      </c>
      <c r="H84" s="48"/>
    </row>
    <row r="85" spans="1:8" outlineLevel="1">
      <c r="A85" s="2"/>
      <c r="B85" s="125">
        <v>39</v>
      </c>
      <c r="C85" s="152" t="s">
        <v>240</v>
      </c>
      <c r="D85" s="152"/>
      <c r="E85" s="120" cm="1">
        <f t="array" aca="1" ref="E85" ca="1">ROUND(INDEX(Tariff_Values,MATCH($B85,Tariff_Index,0)-1,MATCH(TCS_Year,Years_Port_Lease,0)),INDEX(Rounding,MATCH('Tariff Schedule'!$B85,Tariff_Index_List,0)))</f>
        <v>736.52</v>
      </c>
      <c r="F85" s="159">
        <f ca="1">E85*GST</f>
        <v>73.652000000000001</v>
      </c>
      <c r="G85" s="159">
        <f ca="1">SUM(E85:F85)</f>
        <v>810.17200000000003</v>
      </c>
      <c r="H85" s="48"/>
    </row>
    <row r="86" spans="1:8" outlineLevel="1">
      <c r="A86" s="2"/>
      <c r="B86" s="125">
        <v>40</v>
      </c>
      <c r="C86" s="45" t="s">
        <v>241</v>
      </c>
      <c r="D86" s="45"/>
      <c r="E86" s="120" cm="1">
        <f t="array" aca="1" ref="E86" ca="1">ROUND(INDEX(Tariff_Values,MATCH($B86,Tariff_Index,0)-1,MATCH(TCS_Year,Years_Port_Lease,0)),INDEX(Rounding,MATCH('Tariff Schedule'!$B86,Tariff_Index_List,0)))</f>
        <v>156.19</v>
      </c>
      <c r="F86" s="159">
        <f ca="1">E86*GST</f>
        <v>15.619</v>
      </c>
      <c r="G86" s="159">
        <f ca="1">SUM(E86:F86)</f>
        <v>171.809</v>
      </c>
      <c r="H86" s="48"/>
    </row>
    <row r="87" spans="1:8" outlineLevel="1">
      <c r="A87" s="2"/>
      <c r="B87" s="125" t="s">
        <v>129</v>
      </c>
      <c r="C87" s="45"/>
      <c r="D87" s="45"/>
      <c r="E87" s="14"/>
      <c r="F87" s="48"/>
      <c r="G87" s="48"/>
      <c r="H87" s="48"/>
    </row>
    <row r="88" spans="1:8" ht="13.5" outlineLevel="1" thickBot="1">
      <c r="A88" s="2"/>
      <c r="B88" s="125" t="s">
        <v>129</v>
      </c>
      <c r="C88" s="45"/>
      <c r="D88" s="45"/>
      <c r="E88" s="14"/>
      <c r="F88" s="48"/>
      <c r="G88" s="48"/>
      <c r="H88" s="48"/>
    </row>
    <row r="89" spans="1:8" ht="14.25" outlineLevel="1" thickTop="1" thickBot="1">
      <c r="A89" s="2"/>
      <c r="B89" s="125" t="s">
        <v>129</v>
      </c>
      <c r="C89" s="287" t="s">
        <v>242</v>
      </c>
      <c r="D89" s="287"/>
      <c r="E89" s="287"/>
      <c r="F89" s="287"/>
      <c r="G89" s="287"/>
      <c r="H89" s="48"/>
    </row>
    <row r="90" spans="1:8" ht="13.5" outlineLevel="1" thickTop="1">
      <c r="A90" s="2"/>
      <c r="B90" s="125" t="s">
        <v>129</v>
      </c>
      <c r="C90" s="45"/>
      <c r="D90" s="45"/>
      <c r="E90" s="14"/>
      <c r="F90" s="48"/>
      <c r="G90" s="48"/>
      <c r="H90" s="48"/>
    </row>
    <row r="91" spans="1:8" outlineLevel="1">
      <c r="A91" s="2"/>
      <c r="B91" s="125">
        <v>41</v>
      </c>
      <c r="C91" s="45" t="s">
        <v>243</v>
      </c>
      <c r="D91" s="45"/>
      <c r="E91" s="120" cm="1">
        <f t="array" aca="1" ref="E91" ca="1">ROUND(INDEX(Tariff_Values,MATCH($B91,Tariff_Index,0)-1,MATCH(TCS_Year,Years_Port_Lease,0)),INDEX(Rounding,MATCH('Tariff Schedule'!$B91,Tariff_Index_List,0)))</f>
        <v>1.18</v>
      </c>
      <c r="F91" s="159">
        <f ca="1">E91*GST</f>
        <v>0.11799999999999999</v>
      </c>
      <c r="G91" s="159">
        <f ca="1">SUM(E91:F91)</f>
        <v>1.298</v>
      </c>
      <c r="H91" s="48"/>
    </row>
    <row r="92" spans="1:8" outlineLevel="1">
      <c r="A92" s="2"/>
      <c r="B92" s="125" t="s">
        <v>129</v>
      </c>
      <c r="C92" s="45"/>
      <c r="D92" s="45"/>
      <c r="E92" s="14"/>
      <c r="F92" s="48"/>
      <c r="G92" s="48"/>
      <c r="H92" s="48"/>
    </row>
    <row r="93" spans="1:8" ht="13.5" outlineLevel="1" thickBot="1">
      <c r="A93" s="2"/>
      <c r="B93" s="125" t="s">
        <v>129</v>
      </c>
      <c r="C93" s="45"/>
      <c r="D93" s="45"/>
      <c r="E93" s="14"/>
      <c r="F93" s="48"/>
      <c r="G93" s="48"/>
      <c r="H93" s="48"/>
    </row>
    <row r="94" spans="1:8" ht="14.25" outlineLevel="1" thickTop="1" thickBot="1">
      <c r="A94" s="2"/>
      <c r="B94" s="125" t="s">
        <v>129</v>
      </c>
      <c r="C94" s="287" t="s">
        <v>244</v>
      </c>
      <c r="D94" s="287"/>
      <c r="E94" s="287"/>
      <c r="F94" s="287"/>
      <c r="G94" s="287"/>
      <c r="H94" s="48"/>
    </row>
    <row r="95" spans="1:8" ht="13.5" outlineLevel="1" thickTop="1">
      <c r="A95" s="2"/>
      <c r="B95" s="125" t="s">
        <v>129</v>
      </c>
      <c r="C95" s="45"/>
      <c r="D95" s="45"/>
      <c r="E95" s="14"/>
      <c r="F95" s="48"/>
      <c r="G95" s="48"/>
      <c r="H95" s="48"/>
    </row>
    <row r="96" spans="1:8" outlineLevel="1">
      <c r="A96" s="2"/>
      <c r="B96" s="125" t="s">
        <v>129</v>
      </c>
      <c r="C96" s="45" t="s">
        <v>245</v>
      </c>
      <c r="D96" s="45"/>
      <c r="E96" s="14"/>
      <c r="F96" s="48"/>
      <c r="G96" s="48"/>
      <c r="H96" s="48"/>
    </row>
    <row r="97" spans="1:8" outlineLevel="1">
      <c r="A97" s="2"/>
      <c r="B97" s="125">
        <v>42</v>
      </c>
      <c r="C97" s="152" t="s">
        <v>246</v>
      </c>
      <c r="D97" s="152"/>
      <c r="E97" s="120" cm="1">
        <f t="array" aca="1" ref="E97" ca="1">ROUND(INDEX(Tariff_Values,MATCH($B97,Tariff_Index,0)-1,MATCH(TCS_Year,Years_Port_Lease,0)),INDEX(Rounding,MATCH('Tariff Schedule'!$B97,Tariff_Index_List,0)))</f>
        <v>88.13</v>
      </c>
      <c r="F97" s="159">
        <f ca="1">E97*GST</f>
        <v>8.8130000000000006</v>
      </c>
      <c r="G97" s="159">
        <f ca="1">SUM(E97:F97)</f>
        <v>96.942999999999998</v>
      </c>
      <c r="H97" s="48"/>
    </row>
    <row r="98" spans="1:8" outlineLevel="1">
      <c r="A98" s="2"/>
      <c r="B98" s="125">
        <v>43</v>
      </c>
      <c r="C98" s="152" t="s">
        <v>247</v>
      </c>
      <c r="D98" s="152"/>
      <c r="E98" s="120" cm="1">
        <f t="array" aca="1" ref="E98" ca="1">ROUND(INDEX(Tariff_Values,MATCH($B98,Tariff_Index,0)-1,MATCH(TCS_Year,Years_Port_Lease,0)),INDEX(Rounding,MATCH('Tariff Schedule'!$B98,Tariff_Index_List,0)))</f>
        <v>57.27</v>
      </c>
      <c r="F98" s="159">
        <f ca="1">E98*GST</f>
        <v>5.7270000000000003</v>
      </c>
      <c r="G98" s="159">
        <f ca="1">SUM(E98:F98)</f>
        <v>62.997</v>
      </c>
      <c r="H98" s="48"/>
    </row>
    <row r="99" spans="1:8" outlineLevel="1">
      <c r="A99" s="2"/>
      <c r="B99" s="125" t="s">
        <v>129</v>
      </c>
      <c r="C99" s="45"/>
      <c r="D99" s="45"/>
      <c r="E99" s="14"/>
      <c r="F99" s="48"/>
      <c r="G99" s="48"/>
      <c r="H99" s="48"/>
    </row>
    <row r="100" spans="1:8" ht="13.5" outlineLevel="1" thickBot="1">
      <c r="A100" s="2"/>
      <c r="B100" s="125" t="s">
        <v>129</v>
      </c>
      <c r="C100" s="45"/>
      <c r="D100" s="45"/>
      <c r="E100" s="14"/>
      <c r="F100" s="48"/>
      <c r="G100" s="48"/>
      <c r="H100" s="48"/>
    </row>
    <row r="101" spans="1:8" ht="14.25" outlineLevel="1" thickTop="1" thickBot="1">
      <c r="A101" s="2"/>
      <c r="B101" s="125" t="s">
        <v>129</v>
      </c>
      <c r="C101" s="287" t="s">
        <v>248</v>
      </c>
      <c r="D101" s="287"/>
      <c r="E101" s="287"/>
      <c r="F101" s="287"/>
      <c r="G101" s="287"/>
      <c r="H101" s="48"/>
    </row>
    <row r="102" spans="1:8" ht="13.5" outlineLevel="1" thickTop="1">
      <c r="A102" s="2"/>
      <c r="B102" s="125" t="s">
        <v>129</v>
      </c>
      <c r="C102" s="45"/>
      <c r="D102" s="45"/>
      <c r="E102" s="14"/>
      <c r="F102" s="48"/>
      <c r="G102" s="48"/>
      <c r="H102" s="48"/>
    </row>
    <row r="103" spans="1:8" outlineLevel="1">
      <c r="A103" s="2"/>
      <c r="B103" s="125">
        <v>44</v>
      </c>
      <c r="C103" s="151" t="s">
        <v>249</v>
      </c>
      <c r="D103" s="151"/>
      <c r="E103" s="120" cm="1">
        <f t="array" aca="1" ref="E103" ca="1">ROUND(INDEX(Tariff_Values,MATCH($B103,Tariff_Index,0)-1,MATCH(TCS_Year,Years_Port_Lease,0)),INDEX(Rounding,MATCH('Tariff Schedule'!$B103,Tariff_Index_List,0)))</f>
        <v>889.07</v>
      </c>
      <c r="F103" s="159">
        <f ca="1">E103*GST</f>
        <v>88.907000000000011</v>
      </c>
      <c r="G103" s="159">
        <f ca="1">SUM(E103:F103)</f>
        <v>977.97700000000009</v>
      </c>
      <c r="H103" s="48"/>
    </row>
    <row r="104" spans="1:8" outlineLevel="1">
      <c r="A104" s="2"/>
      <c r="B104" s="125" t="s">
        <v>129</v>
      </c>
      <c r="C104" s="45"/>
      <c r="D104" s="45"/>
      <c r="E104" s="14"/>
      <c r="F104" s="48"/>
      <c r="G104" s="48"/>
      <c r="H104" s="48"/>
    </row>
    <row r="105" spans="1:8" ht="13.5" outlineLevel="1" thickBot="1">
      <c r="A105" s="2"/>
      <c r="B105" s="125" t="s">
        <v>129</v>
      </c>
      <c r="C105" s="45"/>
      <c r="D105" s="45"/>
      <c r="E105" s="14"/>
      <c r="F105" s="48"/>
      <c r="G105" s="48"/>
      <c r="H105" s="48"/>
    </row>
    <row r="106" spans="1:8" ht="14.25" outlineLevel="1" thickTop="1" thickBot="1">
      <c r="A106" s="2"/>
      <c r="B106" s="125" t="s">
        <v>129</v>
      </c>
      <c r="C106" s="287" t="s">
        <v>250</v>
      </c>
      <c r="D106" s="287"/>
      <c r="E106" s="287"/>
      <c r="F106" s="287"/>
      <c r="G106" s="287"/>
      <c r="H106" s="48"/>
    </row>
    <row r="107" spans="1:8" ht="13.5" outlineLevel="1" thickTop="1">
      <c r="A107" s="2"/>
      <c r="B107" s="125" t="s">
        <v>129</v>
      </c>
      <c r="C107" s="45"/>
      <c r="D107" s="45"/>
      <c r="E107" s="14"/>
      <c r="F107" s="48"/>
      <c r="G107" s="48"/>
      <c r="H107" s="48"/>
    </row>
    <row r="108" spans="1:8" outlineLevel="1">
      <c r="A108" s="2"/>
      <c r="B108" s="125">
        <v>45</v>
      </c>
      <c r="C108" s="151" t="s">
        <v>251</v>
      </c>
      <c r="D108" s="151"/>
      <c r="E108" s="120" cm="1">
        <f t="array" aca="1" ref="E108" ca="1">ROUND(INDEX(Tariff_Values,MATCH($B108,Tariff_Index,0)-1,MATCH(TCS_Year,Years_Port_Lease,0)),INDEX(Rounding,MATCH('Tariff Schedule'!$B108,Tariff_Index_List,0)))</f>
        <v>268.2</v>
      </c>
      <c r="F108" s="159">
        <f ca="1">E108*GST</f>
        <v>26.82</v>
      </c>
      <c r="G108" s="159">
        <f ca="1">SUM(E108:F108)</f>
        <v>295.02</v>
      </c>
      <c r="H108" s="48"/>
    </row>
    <row r="109" spans="1:8" outlineLevel="1">
      <c r="A109" s="2"/>
      <c r="B109" s="125" t="s">
        <v>129</v>
      </c>
      <c r="C109" s="45"/>
      <c r="D109" s="45"/>
      <c r="E109" s="14"/>
      <c r="F109" s="48"/>
      <c r="G109" s="48"/>
      <c r="H109" s="48"/>
    </row>
    <row r="110" spans="1:8" ht="13.5" outlineLevel="1" thickBot="1">
      <c r="A110" s="2"/>
      <c r="B110" s="125" t="s">
        <v>129</v>
      </c>
      <c r="C110" s="45"/>
      <c r="D110" s="45"/>
      <c r="E110" s="14"/>
      <c r="F110" s="48"/>
      <c r="G110" s="48"/>
      <c r="H110" s="48"/>
    </row>
    <row r="111" spans="1:8" ht="14.25" outlineLevel="1" thickTop="1" thickBot="1">
      <c r="A111" s="2"/>
      <c r="B111" s="125" t="s">
        <v>129</v>
      </c>
      <c r="C111" s="287" t="s">
        <v>252</v>
      </c>
      <c r="D111" s="287"/>
      <c r="E111" s="287"/>
      <c r="F111" s="287"/>
      <c r="G111" s="287"/>
      <c r="H111" s="48"/>
    </row>
    <row r="112" spans="1:8" ht="13.5" outlineLevel="1" thickTop="1">
      <c r="A112" s="2"/>
      <c r="B112" s="125" t="s">
        <v>129</v>
      </c>
      <c r="C112" s="45"/>
      <c r="D112" s="45"/>
      <c r="E112" s="14"/>
      <c r="F112" s="48"/>
      <c r="G112" s="48"/>
      <c r="H112" s="48"/>
    </row>
    <row r="113" spans="1:9" outlineLevel="1">
      <c r="A113" s="2"/>
      <c r="B113" s="125">
        <v>46</v>
      </c>
      <c r="C113" s="151" t="s">
        <v>253</v>
      </c>
      <c r="D113" s="151"/>
      <c r="E113" s="120" cm="1">
        <f t="array" aca="1" ref="E113" ca="1">ROUND(INDEX(Tariff_Values,MATCH($B113,Tariff_Index,0)-1,MATCH(TCS_Year,Years_Port_Lease,0)),INDEX(Rounding,MATCH('Tariff Schedule'!$B113,Tariff_Index_List,0)))</f>
        <v>1186.19</v>
      </c>
      <c r="F113" s="159">
        <f ca="1">E113*GST</f>
        <v>118.61900000000001</v>
      </c>
      <c r="G113" s="159">
        <f ca="1">SUM(E113:F113)</f>
        <v>1304.809</v>
      </c>
      <c r="H113" s="48"/>
    </row>
    <row r="114" spans="1:9" outlineLevel="1">
      <c r="A114" s="2"/>
      <c r="B114" s="125">
        <v>47</v>
      </c>
      <c r="C114" s="151" t="s">
        <v>254</v>
      </c>
      <c r="D114" s="151"/>
      <c r="E114" s="120" cm="1">
        <f t="array" aca="1" ref="E114" ca="1">ROUND(INDEX(Tariff_Values,MATCH($B114,Tariff_Index,0)-1,MATCH(TCS_Year,Years_Port_Lease,0)),INDEX(Rounding,MATCH('Tariff Schedule'!$B114,Tariff_Index_List,0)))</f>
        <v>1186.19</v>
      </c>
      <c r="F114" s="159">
        <f ca="1">E114*GST</f>
        <v>118.61900000000001</v>
      </c>
      <c r="G114" s="159">
        <f ca="1">SUM(E114:F114)</f>
        <v>1304.809</v>
      </c>
      <c r="H114" s="48"/>
    </row>
    <row r="115" spans="1:9" outlineLevel="1">
      <c r="A115" s="2"/>
      <c r="B115" s="2"/>
      <c r="C115" s="45"/>
      <c r="D115" s="45"/>
      <c r="E115" s="14"/>
      <c r="F115" s="48"/>
      <c r="G115" s="48"/>
      <c r="H115" s="48"/>
    </row>
    <row r="116" spans="1:9" outlineLevel="1">
      <c r="A116" s="2"/>
      <c r="B116" s="2"/>
      <c r="C116" s="45"/>
      <c r="D116" s="45"/>
      <c r="E116" s="14"/>
      <c r="F116" s="48"/>
      <c r="G116" s="48"/>
      <c r="H116" s="48"/>
    </row>
    <row r="117" spans="1:9" s="41" customFormat="1">
      <c r="B117" s="41" t="s">
        <v>10</v>
      </c>
      <c r="I117"/>
    </row>
  </sheetData>
  <sheetProtection algorithmName="SHA-512" hashValue="1IM/QbKmdWRV1Rb0O7dKH0maKlRcWiXLxcYk98AbLqFriiRAbhD5yLUmRLlx/K/JwjxX+chTySDF7eli7VWcOg==" saltValue="5lBkDt8XJSLtI4ojQJXmLw==" spinCount="100000" sheet="1" objects="1" scenarios="1"/>
  <dataConsolidate/>
  <mergeCells count="9">
    <mergeCell ref="C94:G94"/>
    <mergeCell ref="C101:G101"/>
    <mergeCell ref="C106:G106"/>
    <mergeCell ref="C111:G111"/>
    <mergeCell ref="E10:G10"/>
    <mergeCell ref="C13:G13"/>
    <mergeCell ref="C45:G45"/>
    <mergeCell ref="C80:G80"/>
    <mergeCell ref="C89:G89"/>
  </mergeCells>
  <conditionalFormatting sqref="G8">
    <cfRule type="expression" dxfId="0" priority="54">
      <formula>ISBLANK(G8)</formula>
    </cfRule>
  </conditionalFormatting>
  <hyperlinks>
    <hyperlink ref="C5" location="Contents!A1" display="[To Contents]" xr:uid="{00000000-0004-0000-1400-000000000000}"/>
  </hyperlinks>
  <pageMargins left="0.39370078740157483" right="0.39370078740157483" top="0.39370078740157483" bottom="0.39370078740157483" header="0.39370078740157483" footer="0.39370078740157483"/>
  <pageSetup paperSize="8" fitToHeight="0" orientation="portrait" r:id="rId1"/>
  <ignoredErrors>
    <ignoredError sqref="D37:D3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1"/>
    <outlinePr summaryBelow="0" summaryRight="0"/>
    <pageSetUpPr autoPageBreaks="0"/>
  </sheetPr>
  <dimension ref="A1:H22"/>
  <sheetViews>
    <sheetView showGridLines="0" zoomScaleNormal="100" workbookViewId="0"/>
  </sheetViews>
  <sheetFormatPr defaultColWidth="0" defaultRowHeight="12.75" zeroHeight="1" outlineLevelRow="1"/>
  <cols>
    <col min="1" max="1" width="1.7109375" customWidth="1"/>
    <col min="2" max="2" width="5.7109375" customWidth="1"/>
    <col min="3" max="3" width="67.7109375" customWidth="1"/>
    <col min="4" max="4" width="13.7109375" customWidth="1"/>
    <col min="5" max="5" width="12.7109375" customWidth="1"/>
    <col min="6" max="6" width="11.140625" customWidth="1"/>
    <col min="7" max="7" width="10.140625" customWidth="1"/>
    <col min="8" max="8" width="2.42578125" style="5" customWidth="1"/>
    <col min="9" max="16384" width="9.140625" hidden="1"/>
  </cols>
  <sheetData>
    <row r="1" spans="1:7" s="27" customFormat="1" ht="18.75">
      <c r="A1" s="92" t="str">
        <f>Model_Name</f>
        <v>Port of Melbourne Tariff Compliance Model (Public Version)</v>
      </c>
      <c r="B1" s="103"/>
      <c r="C1" s="103"/>
      <c r="D1" s="104"/>
      <c r="E1" s="105"/>
      <c r="F1" s="105"/>
      <c r="G1" s="105"/>
    </row>
    <row r="2" spans="1:7" s="26" customFormat="1">
      <c r="A2" s="113"/>
      <c r="B2" s="106">
        <f ca="1">MATCH(C2,Contents!$E$8:$E$17,0)</f>
        <v>9</v>
      </c>
      <c r="C2" s="107" t="str">
        <f ca="1">MID(CELL("filename",B1),FIND("]",CELL("filename",B1))+1,255)</f>
        <v>Checks</v>
      </c>
      <c r="D2" s="108"/>
      <c r="E2" s="109"/>
      <c r="F2" s="109"/>
      <c r="G2" s="109"/>
    </row>
    <row r="3" spans="1:7" s="26" customFormat="1">
      <c r="A3" s="141">
        <f ca="1">E20</f>
        <v>0</v>
      </c>
      <c r="B3" s="110"/>
      <c r="C3" s="161" t="str">
        <f ca="1">Error_Message</f>
        <v>No errors identified</v>
      </c>
      <c r="D3" s="108"/>
      <c r="E3" s="109"/>
      <c r="F3" s="109"/>
      <c r="G3" s="109"/>
    </row>
    <row r="4" spans="1:7" s="26" customFormat="1">
      <c r="A4" s="110"/>
      <c r="B4" s="110"/>
      <c r="C4" s="111"/>
      <c r="D4" s="108"/>
      <c r="E4" s="109"/>
      <c r="F4" s="109"/>
      <c r="G4" s="109"/>
    </row>
    <row r="5" spans="1:7">
      <c r="A5" s="40"/>
      <c r="B5" s="40"/>
      <c r="C5" t="s">
        <v>11</v>
      </c>
      <c r="D5" s="40"/>
      <c r="E5" s="40"/>
      <c r="F5" s="40"/>
      <c r="G5" s="40"/>
    </row>
    <row r="6" spans="1:7">
      <c r="A6" s="41"/>
      <c r="B6" s="41">
        <f ca="1">MAX($B$1:B5)+Subsection</f>
        <v>9.01</v>
      </c>
      <c r="C6" s="41" t="s">
        <v>197</v>
      </c>
      <c r="D6" s="41"/>
      <c r="E6" s="41"/>
      <c r="F6" s="41"/>
      <c r="G6" s="41"/>
    </row>
    <row r="7" spans="1:7">
      <c r="A7" s="56"/>
      <c r="B7" s="56"/>
      <c r="C7" s="56"/>
      <c r="F7" s="56"/>
      <c r="G7" s="56"/>
    </row>
    <row r="8" spans="1:7" outlineLevel="1">
      <c r="A8" s="57"/>
      <c r="B8" s="57"/>
      <c r="C8" s="59" t="str">
        <f ca="1">IF(E20,"The model contains one or more errors","No errors identified")</f>
        <v>No errors identified</v>
      </c>
      <c r="F8" s="56"/>
      <c r="G8" s="56"/>
    </row>
    <row r="9" spans="1:7" outlineLevel="1">
      <c r="A9" s="56"/>
      <c r="B9" s="56"/>
      <c r="C9" s="56"/>
      <c r="D9" s="56"/>
      <c r="E9" s="56"/>
      <c r="F9" s="56"/>
      <c r="G9" s="56"/>
    </row>
    <row r="10" spans="1:7" outlineLevel="1">
      <c r="A10" s="56"/>
      <c r="B10" s="56"/>
      <c r="C10" s="56"/>
      <c r="D10" s="56"/>
      <c r="E10" s="56"/>
      <c r="F10" s="56"/>
      <c r="G10" s="56"/>
    </row>
    <row r="11" spans="1:7">
      <c r="A11" s="41"/>
      <c r="B11" s="41">
        <f ca="1">MAX($B$1:B9)+Subsection</f>
        <v>9.02</v>
      </c>
      <c r="C11" s="41" t="s">
        <v>255</v>
      </c>
      <c r="D11" s="41"/>
      <c r="E11" s="41"/>
      <c r="F11" s="41"/>
      <c r="G11" s="41"/>
    </row>
    <row r="12" spans="1:7">
      <c r="A12" s="56"/>
      <c r="B12" s="56"/>
      <c r="C12" s="56"/>
      <c r="D12" s="56"/>
      <c r="E12" s="56"/>
      <c r="F12" s="56"/>
      <c r="G12" s="56"/>
    </row>
    <row r="13" spans="1:7" outlineLevel="1">
      <c r="A13" s="56"/>
      <c r="B13" s="56"/>
      <c r="C13" s="59" t="s">
        <v>256</v>
      </c>
      <c r="D13" s="56"/>
      <c r="E13" s="56"/>
      <c r="F13" s="56"/>
      <c r="G13" s="56"/>
    </row>
    <row r="14" spans="1:7" outlineLevel="1">
      <c r="A14" s="57"/>
      <c r="B14" s="57"/>
      <c r="C14" s="58" t="str">
        <f ca="1">Contents!E11</f>
        <v>Assumptions</v>
      </c>
      <c r="D14" s="56"/>
      <c r="E14" s="129">
        <f>Assumptions!$A$3</f>
        <v>0</v>
      </c>
      <c r="F14" s="56"/>
      <c r="G14" s="56"/>
    </row>
    <row r="15" spans="1:7" outlineLevel="1">
      <c r="A15" s="56"/>
      <c r="B15" s="56"/>
      <c r="C15" s="58" t="str">
        <f ca="1">Contents!E12</f>
        <v>Data</v>
      </c>
      <c r="D15" s="56"/>
      <c r="E15" s="129">
        <f ca="1">Data!$A$3</f>
        <v>0</v>
      </c>
      <c r="F15" s="56"/>
      <c r="G15" s="56"/>
    </row>
    <row r="16" spans="1:7" outlineLevel="1">
      <c r="A16" s="56"/>
      <c r="B16" s="56"/>
      <c r="C16" s="58" t="str">
        <f ca="1">Contents!E13</f>
        <v>Tariffs &amp; Revenue</v>
      </c>
      <c r="D16" s="56"/>
      <c r="E16" s="129">
        <f ca="1">'Tariffs &amp; Revenue'!$A$3</f>
        <v>0</v>
      </c>
      <c r="F16" s="56"/>
      <c r="G16" s="56"/>
    </row>
    <row r="17" spans="1:7" outlineLevel="1">
      <c r="A17" s="56"/>
      <c r="B17" s="56"/>
      <c r="C17" s="58" t="str">
        <f ca="1">Contents!E14</f>
        <v>Compliance</v>
      </c>
      <c r="D17" s="56"/>
      <c r="E17" s="129">
        <f ca="1">Compliance!A3</f>
        <v>0</v>
      </c>
      <c r="F17" s="289" t="s">
        <v>257</v>
      </c>
      <c r="G17" s="289"/>
    </row>
    <row r="18" spans="1:7" outlineLevel="1">
      <c r="A18" s="56"/>
      <c r="B18" s="56"/>
      <c r="C18" s="58" t="str">
        <f ca="1">Contents!E15</f>
        <v>Tariff Schedule</v>
      </c>
      <c r="D18" s="56"/>
      <c r="E18" s="129">
        <f>'Tariff Schedule'!$A$3</f>
        <v>0</v>
      </c>
      <c r="F18" s="289"/>
      <c r="G18" s="289"/>
    </row>
    <row r="19" spans="1:7" outlineLevel="1">
      <c r="A19" s="56"/>
      <c r="B19" s="56"/>
      <c r="C19" s="58"/>
      <c r="D19" s="56"/>
      <c r="E19" s="56"/>
      <c r="F19" s="289"/>
      <c r="G19" s="289"/>
    </row>
    <row r="20" spans="1:7" outlineLevel="1">
      <c r="A20" s="57"/>
      <c r="B20" s="57"/>
      <c r="C20" s="59" t="s">
        <v>258</v>
      </c>
      <c r="D20" s="56"/>
      <c r="E20" s="129">
        <f ca="1">SUM(E14:E18)</f>
        <v>0</v>
      </c>
      <c r="F20" s="56"/>
      <c r="G20" s="56"/>
    </row>
    <row r="21" spans="1:7" outlineLevel="1">
      <c r="A21" s="56"/>
      <c r="B21" s="56"/>
      <c r="C21" s="59"/>
      <c r="D21" s="56"/>
      <c r="E21" s="56"/>
      <c r="F21" s="56"/>
      <c r="G21" s="56"/>
    </row>
    <row r="22" spans="1:7">
      <c r="A22" s="41"/>
      <c r="B22" s="41" t="s">
        <v>10</v>
      </c>
      <c r="C22" s="41"/>
      <c r="D22" s="41"/>
      <c r="E22" s="41"/>
      <c r="F22" s="41"/>
      <c r="G22" s="41"/>
    </row>
  </sheetData>
  <sheetProtection algorithmName="SHA-512" hashValue="AAVxyoyXcxBAbqNCgFDhqc8V12D4fj4pl5GVkaUpb613NI5NL4N7jTdLw3oSv0Uj4hXeAppxT4hdbHLWUTmNrA==" saltValue="wICXgJ2iV3SSVscNrG3hCQ==" spinCount="100000" sheet="1" objects="1" scenarios="1"/>
  <mergeCells count="1">
    <mergeCell ref="F17:G19"/>
  </mergeCells>
  <hyperlinks>
    <hyperlink ref="C5" location="Contents!A1" display="[To Contents]" xr:uid="{00000000-0004-0000-1500-000000000000}"/>
  </hyperlinks>
  <pageMargins left="0.7" right="0.7" top="0.75" bottom="0.75" header="0.3" footer="0.3"/>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F5B4F566EDE04E8FC82BBE258AC15C" ma:contentTypeVersion="4" ma:contentTypeDescription="Create a new document." ma:contentTypeScope="" ma:versionID="4e73b8b3d349d4a0fdaae2eeb5f660dd">
  <xsd:schema xmlns:xsd="http://www.w3.org/2001/XMLSchema" xmlns:xs="http://www.w3.org/2001/XMLSchema" xmlns:p="http://schemas.microsoft.com/office/2006/metadata/properties" xmlns:ns2="12fa1e3f-bff0-4a68-a0e1-8991d6694121" targetNamespace="http://schemas.microsoft.com/office/2006/metadata/properties" ma:root="true" ma:fieldsID="ec45664af2cd2f1cd3cf39c0618f17b3" ns2:_="">
    <xsd:import namespace="12fa1e3f-bff0-4a68-a0e1-8991d66941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a1e3f-bff0-4a68-a0e1-8991d66941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876360B-EAAA-4318-99AD-DE637EE14044}"/>
</file>

<file path=customXml/itemProps2.xml><?xml version="1.0" encoding="utf-8"?>
<ds:datastoreItem xmlns:ds="http://schemas.openxmlformats.org/officeDocument/2006/customXml" ds:itemID="{21C5155F-97F4-49B1-A972-6BDC9C5724F7}"/>
</file>

<file path=customXml/itemProps3.xml><?xml version="1.0" encoding="utf-8"?>
<ds:datastoreItem xmlns:ds="http://schemas.openxmlformats.org/officeDocument/2006/customXml" ds:itemID="{9E7F407B-A888-4F58-8CAF-82F96FDA6ADA}"/>
</file>

<file path=customXml/itemProps4.xml><?xml version="1.0" encoding="utf-8"?>
<ds:datastoreItem xmlns:ds="http://schemas.openxmlformats.org/officeDocument/2006/customXml" ds:itemID="{F7E086B3-B00D-44F3-A7F1-E4BCA3C5B0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43</vt:i4>
      </vt:variant>
    </vt:vector>
  </HeadingPairs>
  <TitlesOfParts>
    <vt:vector size="53" baseType="lpstr">
      <vt:lpstr>Cover</vt:lpstr>
      <vt:lpstr>Contents</vt:lpstr>
      <vt:lpstr>Change Log</vt:lpstr>
      <vt:lpstr>Schematic</vt:lpstr>
      <vt:lpstr>Assumptions</vt:lpstr>
      <vt:lpstr>Data</vt:lpstr>
      <vt:lpstr>Tariffs &amp; Revenue</vt:lpstr>
      <vt:lpstr>Compliance</vt:lpstr>
      <vt:lpstr>Tariff Schedule</vt:lpstr>
      <vt:lpstr>Checks</vt:lpstr>
      <vt:lpstr>Annual_Flags</vt:lpstr>
      <vt:lpstr>Base_Year</vt:lpstr>
      <vt:lpstr>Base_Year_End_Date</vt:lpstr>
      <vt:lpstr>Base_Year_Start_Date</vt:lpstr>
      <vt:lpstr>Common_Change</vt:lpstr>
      <vt:lpstr>Compliance_Year</vt:lpstr>
      <vt:lpstr>CPI_Quarter</vt:lpstr>
      <vt:lpstr>Error_Message</vt:lpstr>
      <vt:lpstr>Export_Pricing_Decision</vt:lpstr>
      <vt:lpstr>Export_Reduction</vt:lpstr>
      <vt:lpstr>Export_Tariff_Adjustment</vt:lpstr>
      <vt:lpstr>GST</vt:lpstr>
      <vt:lpstr>Half</vt:lpstr>
      <vt:lpstr>Inflation_Tariffs</vt:lpstr>
      <vt:lpstr>Max_TAL_Period</vt:lpstr>
      <vt:lpstr>Million</vt:lpstr>
      <vt:lpstr>Model_Name</vt:lpstr>
      <vt:lpstr>Port_Lease_First_Year</vt:lpstr>
      <vt:lpstr>Port_Lease_Term</vt:lpstr>
      <vt:lpstr>Regulatory_Period_First_Year</vt:lpstr>
      <vt:lpstr>Regulatory_Period_Last_Year</vt:lpstr>
      <vt:lpstr>Review_Period_First_Year</vt:lpstr>
      <vt:lpstr>Review_Period_Last_Year</vt:lpstr>
      <vt:lpstr>Rounding</vt:lpstr>
      <vt:lpstr>Sheet_Names</vt:lpstr>
      <vt:lpstr>Subsection</vt:lpstr>
      <vt:lpstr>TAL_Period_First_Year</vt:lpstr>
      <vt:lpstr>TAL_Period_Last_Year</vt:lpstr>
      <vt:lpstr>Tariff_Adjustment_Destination_Last</vt:lpstr>
      <vt:lpstr>Tariff_Adjustment_Destination_Marker</vt:lpstr>
      <vt:lpstr>Tariff_Index</vt:lpstr>
      <vt:lpstr>Tariff_Index_List</vt:lpstr>
      <vt:lpstr>Tariff_List</vt:lpstr>
      <vt:lpstr>Tariff_Units</vt:lpstr>
      <vt:lpstr>Tariff_Values</vt:lpstr>
      <vt:lpstr>Tariff_Volumes</vt:lpstr>
      <vt:lpstr>Tariffs</vt:lpstr>
      <vt:lpstr>TCS_Year</vt:lpstr>
      <vt:lpstr>WATI_Ex_EPD</vt:lpstr>
      <vt:lpstr>WATI_Inc_EPD</vt:lpstr>
      <vt:lpstr>X_factors</vt:lpstr>
      <vt:lpstr>Years</vt:lpstr>
      <vt:lpstr>Years_Port_Lease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2024-05-14T23:18:19Z</dcterms:created>
  <dcterms:modified xsi:type="dcterms:W3CDTF">2024-05-15T07:30:20Z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0x01010055D49764C9121C449044BC5CBECED449</vt:lpwstr>
  </property>
  <property fmtid="{D5CDD505-2E9C-101B-9397-08002B2CF9AE}" pid="3" name="Order">
    <vt:r8>24200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DocIdItemGuid">
    <vt:lpwstr>8533f83b-10f5-4d3f-8300-83eec4b0e0db</vt:lpwstr>
  </property>
</Properties>
</file>