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mbeddings/oleObject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filterPrivacy="1" defaultThemeVersion="166925"/>
  <xr:revisionPtr revIDLastSave="0" documentId="8_{01191735-5D4C-47AA-95BF-956C09BFE049}" xr6:coauthVersionLast="47" xr6:coauthVersionMax="47" xr10:uidLastSave="{00000000-0000-0000-0000-000000000000}"/>
  <bookViews>
    <workbookView xWindow="0" yWindow="0" windowWidth="19200" windowHeight="6228" xr2:uid="{9E3D15EC-A724-48E2-BEF5-16BCB4786839}"/>
  </bookViews>
  <sheets>
    <sheet name="Start" sheetId="11" r:id="rId1"/>
    <sheet name="AIC Coliban-Wide" sheetId="1" r:id="rId2"/>
    <sheet name="Capex - Calcs " sheetId="2" r:id="rId3"/>
    <sheet name="Demand - Calcs" sheetId="3" r:id="rId4"/>
    <sheet name="Water growth rates" sheetId="4" r:id="rId5"/>
    <sheet name="Wastewater growth rates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3" l="1"/>
  <c r="L56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60" i="3"/>
  <c r="L59" i="3"/>
  <c r="L57" i="3"/>
  <c r="L55" i="3"/>
  <c r="L54" i="3"/>
  <c r="L61" i="3" s="1"/>
  <c r="L25" i="3"/>
  <c r="L24" i="3"/>
  <c r="L21" i="3"/>
  <c r="L23" i="3"/>
  <c r="L22" i="3"/>
  <c r="L20" i="3"/>
  <c r="L19" i="3"/>
  <c r="L18" i="3"/>
  <c r="L26" i="3" s="1"/>
  <c r="P49" i="2"/>
  <c r="Q49" i="2" s="1"/>
  <c r="R49" i="2" s="1"/>
  <c r="P25" i="1"/>
  <c r="E25" i="1"/>
  <c r="D42" i="2"/>
  <c r="P10" i="2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AG10" i="2" s="1"/>
  <c r="AH10" i="2" s="1"/>
  <c r="AI10" i="2" s="1"/>
  <c r="O9" i="2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X25" i="1"/>
  <c r="V25" i="1"/>
  <c r="U25" i="1"/>
  <c r="T25" i="1"/>
  <c r="S25" i="1"/>
  <c r="N25" i="1"/>
  <c r="M25" i="1"/>
  <c r="L25" i="1"/>
  <c r="J25" i="1"/>
  <c r="I25" i="1"/>
  <c r="H25" i="1"/>
  <c r="G25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C3" i="1"/>
  <c r="N64" i="3" l="1"/>
  <c r="P9" i="2"/>
  <c r="Q9" i="2" s="1"/>
  <c r="R9" i="2" s="1"/>
  <c r="S9" i="2" s="1"/>
  <c r="T9" i="2" s="1"/>
  <c r="U9" i="2" s="1"/>
  <c r="V9" i="2" s="1"/>
  <c r="W9" i="2" s="1"/>
  <c r="X9" i="2" s="1"/>
  <c r="Y9" i="2" s="1"/>
  <c r="Z9" i="2" s="1"/>
  <c r="AA9" i="2" s="1"/>
  <c r="AB9" i="2" s="1"/>
  <c r="AC9" i="2" s="1"/>
  <c r="AD9" i="2" s="1"/>
  <c r="AE9" i="2" s="1"/>
  <c r="AF9" i="2" s="1"/>
  <c r="AG9" i="2" s="1"/>
  <c r="AH9" i="2" s="1"/>
  <c r="AI9" i="2" s="1"/>
  <c r="R13" i="1"/>
  <c r="T13" i="1"/>
  <c r="G13" i="1"/>
  <c r="L13" i="1"/>
  <c r="F13" i="1"/>
  <c r="N13" i="1"/>
  <c r="O13" i="1"/>
  <c r="H13" i="1"/>
  <c r="M13" i="1"/>
  <c r="K13" i="1"/>
  <c r="C15" i="1"/>
  <c r="C27" i="1"/>
  <c r="C24" i="1"/>
  <c r="C12" i="1"/>
  <c r="C11" i="1"/>
  <c r="O64" i="3"/>
  <c r="P64" i="3"/>
  <c r="Q64" i="3" s="1"/>
  <c r="C28" i="1"/>
  <c r="C16" i="1"/>
  <c r="I13" i="1"/>
  <c r="U13" i="1"/>
  <c r="S13" i="1"/>
  <c r="P48" i="2"/>
  <c r="D44" i="2"/>
  <c r="J13" i="1"/>
  <c r="O25" i="1"/>
  <c r="P50" i="2"/>
  <c r="Q50" i="2" s="1"/>
  <c r="R50" i="2" s="1"/>
  <c r="S50" i="2" s="1"/>
  <c r="T50" i="2" s="1"/>
  <c r="U50" i="2" s="1"/>
  <c r="V50" i="2" s="1"/>
  <c r="W50" i="2" s="1"/>
  <c r="X50" i="2" s="1"/>
  <c r="Y50" i="2" s="1"/>
  <c r="Z50" i="2" s="1"/>
  <c r="AA50" i="2" s="1"/>
  <c r="AB50" i="2" s="1"/>
  <c r="AC50" i="2" s="1"/>
  <c r="AD50" i="2" s="1"/>
  <c r="AE50" i="2" s="1"/>
  <c r="AF50" i="2" s="1"/>
  <c r="AG50" i="2" s="1"/>
  <c r="AH50" i="2" s="1"/>
  <c r="AI50" i="2" s="1"/>
  <c r="V13" i="1"/>
  <c r="W13" i="1"/>
  <c r="C23" i="1"/>
  <c r="K25" i="1"/>
  <c r="W25" i="1"/>
  <c r="F25" i="1"/>
  <c r="R25" i="1"/>
  <c r="P13" i="1"/>
  <c r="Q13" i="1"/>
  <c r="S49" i="2"/>
  <c r="T49" i="2" s="1"/>
  <c r="U49" i="2" s="1"/>
  <c r="V49" i="2" s="1"/>
  <c r="W49" i="2" s="1"/>
  <c r="X49" i="2" s="1"/>
  <c r="Y49" i="2" s="1"/>
  <c r="Z49" i="2" s="1"/>
  <c r="AA49" i="2" s="1"/>
  <c r="AB49" i="2" s="1"/>
  <c r="AC49" i="2" s="1"/>
  <c r="AD49" i="2" s="1"/>
  <c r="AE49" i="2" s="1"/>
  <c r="AF49" i="2" s="1"/>
  <c r="AG49" i="2" s="1"/>
  <c r="AH49" i="2" s="1"/>
  <c r="AI49" i="2" s="1"/>
  <c r="X13" i="1"/>
  <c r="Q25" i="1"/>
  <c r="D22" i="2"/>
  <c r="D43" i="2"/>
  <c r="R64" i="3"/>
  <c r="S64" i="3" s="1"/>
  <c r="T64" i="3" s="1"/>
  <c r="U64" i="3" s="1"/>
  <c r="V64" i="3" s="1"/>
  <c r="W64" i="3" s="1"/>
  <c r="X64" i="3" s="1"/>
  <c r="Y64" i="3" s="1"/>
  <c r="Z64" i="3" s="1"/>
  <c r="AA64" i="3" s="1"/>
  <c r="AB64" i="3" s="1"/>
  <c r="AC64" i="3" s="1"/>
  <c r="AD64" i="3" s="1"/>
  <c r="AE64" i="3" s="1"/>
  <c r="AF64" i="3" s="1"/>
  <c r="AG64" i="3" s="1"/>
  <c r="D17" i="2" l="1"/>
  <c r="D20" i="2"/>
  <c r="D18" i="2"/>
  <c r="D19" i="2"/>
  <c r="D21" i="2"/>
  <c r="D23" i="2"/>
  <c r="E13" i="1"/>
  <c r="C13" i="1" s="1"/>
  <c r="C17" i="1" s="1"/>
  <c r="D24" i="2"/>
  <c r="Q48" i="2"/>
  <c r="C25" i="1"/>
  <c r="C29" i="1" s="1"/>
  <c r="R48" i="2" l="1"/>
  <c r="M11" i="3" l="1"/>
  <c r="S48" i="2"/>
  <c r="N11" i="3" l="1"/>
  <c r="M22" i="3"/>
  <c r="M7" i="3"/>
  <c r="M14" i="3"/>
  <c r="M8" i="3"/>
  <c r="T48" i="2"/>
  <c r="M13" i="3"/>
  <c r="M12" i="3"/>
  <c r="M9" i="3"/>
  <c r="M10" i="3"/>
  <c r="N22" i="3" l="1"/>
  <c r="N33" i="3" s="1"/>
  <c r="O11" i="3"/>
  <c r="M24" i="3"/>
  <c r="N13" i="3"/>
  <c r="M19" i="3"/>
  <c r="N8" i="3"/>
  <c r="M44" i="3"/>
  <c r="M46" i="3"/>
  <c r="M21" i="3"/>
  <c r="N10" i="3"/>
  <c r="M49" i="3"/>
  <c r="M43" i="3"/>
  <c r="M25" i="3"/>
  <c r="N14" i="3"/>
  <c r="M48" i="3"/>
  <c r="M47" i="3"/>
  <c r="M20" i="3"/>
  <c r="N9" i="3"/>
  <c r="U48" i="2"/>
  <c r="N7" i="3"/>
  <c r="M18" i="3"/>
  <c r="M23" i="3"/>
  <c r="N12" i="3"/>
  <c r="M45" i="3"/>
  <c r="M26" i="3" l="1"/>
  <c r="M56" i="3"/>
  <c r="N45" i="3"/>
  <c r="M57" i="3"/>
  <c r="N46" i="3"/>
  <c r="N23" i="3"/>
  <c r="N34" i="3" s="1"/>
  <c r="O12" i="3"/>
  <c r="O9" i="3"/>
  <c r="N20" i="3"/>
  <c r="N31" i="3" s="1"/>
  <c r="N21" i="3"/>
  <c r="N32" i="3" s="1"/>
  <c r="O10" i="3"/>
  <c r="M58" i="3"/>
  <c r="N47" i="3"/>
  <c r="M59" i="3"/>
  <c r="N48" i="3"/>
  <c r="M55" i="3"/>
  <c r="N44" i="3"/>
  <c r="M60" i="3"/>
  <c r="N49" i="3"/>
  <c r="N25" i="3"/>
  <c r="N36" i="3" s="1"/>
  <c r="O14" i="3"/>
  <c r="O8" i="3"/>
  <c r="N19" i="3"/>
  <c r="N30" i="3" s="1"/>
  <c r="N24" i="3"/>
  <c r="N35" i="3" s="1"/>
  <c r="O13" i="3"/>
  <c r="O22" i="3"/>
  <c r="O33" i="3" s="1"/>
  <c r="P11" i="3"/>
  <c r="O7" i="3"/>
  <c r="N18" i="3"/>
  <c r="N26" i="3" s="1"/>
  <c r="V48" i="2"/>
  <c r="M54" i="3"/>
  <c r="M61" i="3" s="1"/>
  <c r="N43" i="3"/>
  <c r="O20" i="3" l="1"/>
  <c r="O31" i="3" s="1"/>
  <c r="P9" i="3"/>
  <c r="O49" i="3"/>
  <c r="N60" i="3"/>
  <c r="N71" i="3" s="1"/>
  <c r="P22" i="3"/>
  <c r="P33" i="3" s="1"/>
  <c r="Q11" i="3"/>
  <c r="O44" i="3"/>
  <c r="N55" i="3"/>
  <c r="N66" i="3" s="1"/>
  <c r="P13" i="3"/>
  <c r="O24" i="3"/>
  <c r="O35" i="3" s="1"/>
  <c r="O48" i="3"/>
  <c r="N59" i="3"/>
  <c r="N70" i="3" s="1"/>
  <c r="N56" i="3"/>
  <c r="N67" i="3" s="1"/>
  <c r="O45" i="3"/>
  <c r="W48" i="2"/>
  <c r="N58" i="3"/>
  <c r="N69" i="3" s="1"/>
  <c r="O47" i="3"/>
  <c r="N29" i="3"/>
  <c r="P7" i="3"/>
  <c r="O18" i="3"/>
  <c r="O46" i="3"/>
  <c r="N57" i="3"/>
  <c r="N68" i="3" s="1"/>
  <c r="O43" i="3"/>
  <c r="N54" i="3"/>
  <c r="N61" i="3" s="1"/>
  <c r="O19" i="3"/>
  <c r="O30" i="3" s="1"/>
  <c r="P8" i="3"/>
  <c r="P10" i="3"/>
  <c r="O21" i="3"/>
  <c r="O32" i="3" s="1"/>
  <c r="O23" i="3"/>
  <c r="O34" i="3" s="1"/>
  <c r="P12" i="3"/>
  <c r="O25" i="3"/>
  <c r="O36" i="3" s="1"/>
  <c r="P14" i="3"/>
  <c r="O26" i="3" l="1"/>
  <c r="O60" i="3"/>
  <c r="O71" i="3" s="1"/>
  <c r="P49" i="3"/>
  <c r="Q9" i="3"/>
  <c r="P20" i="3"/>
  <c r="P31" i="3" s="1"/>
  <c r="P48" i="3"/>
  <c r="O59" i="3"/>
  <c r="O70" i="3" s="1"/>
  <c r="P21" i="3"/>
  <c r="P32" i="3" s="1"/>
  <c r="Q10" i="3"/>
  <c r="O58" i="3"/>
  <c r="O69" i="3" s="1"/>
  <c r="P47" i="3"/>
  <c r="P23" i="3"/>
  <c r="P34" i="3" s="1"/>
  <c r="Q12" i="3"/>
  <c r="Q7" i="3"/>
  <c r="P18" i="3"/>
  <c r="Q13" i="3"/>
  <c r="P24" i="3"/>
  <c r="P35" i="3" s="1"/>
  <c r="N65" i="3"/>
  <c r="O57" i="3"/>
  <c r="O68" i="3" s="1"/>
  <c r="P46" i="3"/>
  <c r="O29" i="3"/>
  <c r="P19" i="3"/>
  <c r="P30" i="3" s="1"/>
  <c r="Q8" i="3"/>
  <c r="X48" i="2"/>
  <c r="P44" i="3"/>
  <c r="O55" i="3"/>
  <c r="O66" i="3" s="1"/>
  <c r="R11" i="3"/>
  <c r="Q22" i="3"/>
  <c r="Q33" i="3" s="1"/>
  <c r="P25" i="3"/>
  <c r="P36" i="3" s="1"/>
  <c r="Q14" i="3"/>
  <c r="O54" i="3"/>
  <c r="P43" i="3"/>
  <c r="P45" i="3"/>
  <c r="O56" i="3"/>
  <c r="O67" i="3" s="1"/>
  <c r="O61" i="3" l="1"/>
  <c r="P26" i="3"/>
  <c r="R10" i="3"/>
  <c r="Q21" i="3"/>
  <c r="Q32" i="3" s="1"/>
  <c r="Q24" i="3"/>
  <c r="Q35" i="3" s="1"/>
  <c r="R13" i="3"/>
  <c r="Q45" i="3"/>
  <c r="P56" i="3"/>
  <c r="P67" i="3" s="1"/>
  <c r="P54" i="3"/>
  <c r="Q43" i="3"/>
  <c r="S11" i="3"/>
  <c r="R22" i="3"/>
  <c r="R33" i="3" s="1"/>
  <c r="P29" i="3"/>
  <c r="Q44" i="3"/>
  <c r="P55" i="3"/>
  <c r="P66" i="3" s="1"/>
  <c r="P59" i="3"/>
  <c r="P70" i="3" s="1"/>
  <c r="Q48" i="3"/>
  <c r="Y48" i="2"/>
  <c r="Q19" i="3"/>
  <c r="Q30" i="3" s="1"/>
  <c r="R8" i="3"/>
  <c r="R7" i="3"/>
  <c r="Q18" i="3"/>
  <c r="O65" i="3"/>
  <c r="Q23" i="3"/>
  <c r="Q34" i="3" s="1"/>
  <c r="R12" i="3"/>
  <c r="Q20" i="3"/>
  <c r="Q31" i="3" s="1"/>
  <c r="R9" i="3"/>
  <c r="R14" i="3"/>
  <c r="Q25" i="3"/>
  <c r="Q36" i="3" s="1"/>
  <c r="Q47" i="3"/>
  <c r="P58" i="3"/>
  <c r="P69" i="3" s="1"/>
  <c r="P60" i="3"/>
  <c r="P71" i="3" s="1"/>
  <c r="Q49" i="3"/>
  <c r="P57" i="3"/>
  <c r="P68" i="3" s="1"/>
  <c r="Q46" i="3"/>
  <c r="Q26" i="3" l="1"/>
  <c r="P61" i="3"/>
  <c r="Q55" i="3"/>
  <c r="Q66" i="3" s="1"/>
  <c r="R44" i="3"/>
  <c r="Q29" i="3"/>
  <c r="R20" i="3"/>
  <c r="R31" i="3" s="1"/>
  <c r="S9" i="3"/>
  <c r="Q54" i="3"/>
  <c r="R43" i="3"/>
  <c r="R24" i="3"/>
  <c r="R35" i="3" s="1"/>
  <c r="S13" i="3"/>
  <c r="Z48" i="2"/>
  <c r="P65" i="3"/>
  <c r="Q60" i="3"/>
  <c r="Q71" i="3" s="1"/>
  <c r="R49" i="3"/>
  <c r="S7" i="3"/>
  <c r="R18" i="3"/>
  <c r="S10" i="3"/>
  <c r="R21" i="3"/>
  <c r="R32" i="3" s="1"/>
  <c r="R19" i="3"/>
  <c r="R30" i="3" s="1"/>
  <c r="S8" i="3"/>
  <c r="Q58" i="3"/>
  <c r="Q69" i="3" s="1"/>
  <c r="R47" i="3"/>
  <c r="S22" i="3"/>
  <c r="S33" i="3" s="1"/>
  <c r="T11" i="3"/>
  <c r="R25" i="3"/>
  <c r="R36" i="3" s="1"/>
  <c r="S14" i="3"/>
  <c r="Q59" i="3"/>
  <c r="Q70" i="3" s="1"/>
  <c r="R48" i="3"/>
  <c r="R23" i="3"/>
  <c r="R34" i="3" s="1"/>
  <c r="S12" i="3"/>
  <c r="Q57" i="3"/>
  <c r="Q68" i="3" s="1"/>
  <c r="R46" i="3"/>
  <c r="Q56" i="3"/>
  <c r="Q67" i="3" s="1"/>
  <c r="R45" i="3"/>
  <c r="R26" i="3" l="1"/>
  <c r="Q61" i="3"/>
  <c r="T22" i="3"/>
  <c r="T33" i="3" s="1"/>
  <c r="U11" i="3"/>
  <c r="Q65" i="3"/>
  <c r="S20" i="3"/>
  <c r="S31" i="3" s="1"/>
  <c r="T9" i="3"/>
  <c r="S45" i="3"/>
  <c r="R56" i="3"/>
  <c r="R67" i="3" s="1"/>
  <c r="R58" i="3"/>
  <c r="R69" i="3" s="1"/>
  <c r="S47" i="3"/>
  <c r="S49" i="3"/>
  <c r="R60" i="3"/>
  <c r="R71" i="3" s="1"/>
  <c r="S46" i="3"/>
  <c r="R57" i="3"/>
  <c r="R68" i="3" s="1"/>
  <c r="S19" i="3"/>
  <c r="S30" i="3" s="1"/>
  <c r="T8" i="3"/>
  <c r="S44" i="3"/>
  <c r="R55" i="3"/>
  <c r="R66" i="3" s="1"/>
  <c r="T12" i="3"/>
  <c r="S23" i="3"/>
  <c r="S34" i="3" s="1"/>
  <c r="AA48" i="2"/>
  <c r="S21" i="3"/>
  <c r="S32" i="3" s="1"/>
  <c r="T10" i="3"/>
  <c r="S48" i="3"/>
  <c r="R59" i="3"/>
  <c r="R70" i="3" s="1"/>
  <c r="R29" i="3"/>
  <c r="S24" i="3"/>
  <c r="S35" i="3" s="1"/>
  <c r="T13" i="3"/>
  <c r="S18" i="3"/>
  <c r="T7" i="3"/>
  <c r="S25" i="3"/>
  <c r="S36" i="3" s="1"/>
  <c r="T14" i="3"/>
  <c r="S43" i="3"/>
  <c r="R54" i="3"/>
  <c r="R61" i="3" s="1"/>
  <c r="S26" i="3" l="1"/>
  <c r="S60" i="3"/>
  <c r="S71" i="3" s="1"/>
  <c r="T49" i="3"/>
  <c r="T25" i="3"/>
  <c r="T36" i="3" s="1"/>
  <c r="U14" i="3"/>
  <c r="AB48" i="2"/>
  <c r="T47" i="3"/>
  <c r="S58" i="3"/>
  <c r="S69" i="3" s="1"/>
  <c r="T18" i="3"/>
  <c r="U7" i="3"/>
  <c r="S29" i="3"/>
  <c r="U12" i="3"/>
  <c r="T23" i="3"/>
  <c r="T34" i="3" s="1"/>
  <c r="S56" i="3"/>
  <c r="S67" i="3" s="1"/>
  <c r="T45" i="3"/>
  <c r="T24" i="3"/>
  <c r="T35" i="3" s="1"/>
  <c r="U13" i="3"/>
  <c r="T20" i="3"/>
  <c r="T31" i="3" s="1"/>
  <c r="U9" i="3"/>
  <c r="S55" i="3"/>
  <c r="S66" i="3" s="1"/>
  <c r="T44" i="3"/>
  <c r="T19" i="3"/>
  <c r="T30" i="3" s="1"/>
  <c r="U8" i="3"/>
  <c r="U22" i="3"/>
  <c r="U33" i="3" s="1"/>
  <c r="V11" i="3"/>
  <c r="R65" i="3"/>
  <c r="S59" i="3"/>
  <c r="S70" i="3" s="1"/>
  <c r="T48" i="3"/>
  <c r="S57" i="3"/>
  <c r="S68" i="3" s="1"/>
  <c r="T46" i="3"/>
  <c r="T43" i="3"/>
  <c r="S54" i="3"/>
  <c r="S61" i="3" s="1"/>
  <c r="T21" i="3"/>
  <c r="T32" i="3" s="1"/>
  <c r="U10" i="3"/>
  <c r="T26" i="3" l="1"/>
  <c r="U19" i="3"/>
  <c r="U30" i="3" s="1"/>
  <c r="V8" i="3"/>
  <c r="T59" i="3"/>
  <c r="T70" i="3" s="1"/>
  <c r="U48" i="3"/>
  <c r="AC48" i="2"/>
  <c r="V22" i="3"/>
  <c r="V33" i="3" s="1"/>
  <c r="W11" i="3"/>
  <c r="U46" i="3"/>
  <c r="T57" i="3"/>
  <c r="T68" i="3" s="1"/>
  <c r="U44" i="3"/>
  <c r="T55" i="3"/>
  <c r="T66" i="3" s="1"/>
  <c r="U18" i="3"/>
  <c r="V7" i="3"/>
  <c r="S65" i="3"/>
  <c r="U43" i="3"/>
  <c r="T54" i="3"/>
  <c r="T29" i="3"/>
  <c r="U20" i="3"/>
  <c r="U31" i="3" s="1"/>
  <c r="V9" i="3"/>
  <c r="U47" i="3"/>
  <c r="T58" i="3"/>
  <c r="T69" i="3" s="1"/>
  <c r="U24" i="3"/>
  <c r="U35" i="3" s="1"/>
  <c r="V13" i="3"/>
  <c r="T56" i="3"/>
  <c r="T67" i="3" s="1"/>
  <c r="U45" i="3"/>
  <c r="U25" i="3"/>
  <c r="U36" i="3" s="1"/>
  <c r="V14" i="3"/>
  <c r="U21" i="3"/>
  <c r="U32" i="3" s="1"/>
  <c r="V10" i="3"/>
  <c r="U49" i="3"/>
  <c r="T60" i="3"/>
  <c r="T71" i="3" s="1"/>
  <c r="V12" i="3"/>
  <c r="U23" i="3"/>
  <c r="U34" i="3" s="1"/>
  <c r="T61" i="3" l="1"/>
  <c r="U26" i="3"/>
  <c r="U59" i="3"/>
  <c r="U70" i="3" s="1"/>
  <c r="V48" i="3"/>
  <c r="V18" i="3"/>
  <c r="W7" i="3"/>
  <c r="V43" i="3"/>
  <c r="U54" i="3"/>
  <c r="U58" i="3"/>
  <c r="U69" i="3" s="1"/>
  <c r="V47" i="3"/>
  <c r="V20" i="3"/>
  <c r="V31" i="3" s="1"/>
  <c r="W9" i="3"/>
  <c r="X11" i="3"/>
  <c r="W22" i="3"/>
  <c r="W33" i="3" s="1"/>
  <c r="V19" i="3"/>
  <c r="V30" i="3" s="1"/>
  <c r="W8" i="3"/>
  <c r="U29" i="3"/>
  <c r="V23" i="3"/>
  <c r="V34" i="3" s="1"/>
  <c r="W12" i="3"/>
  <c r="U60" i="3"/>
  <c r="U71" i="3" s="1"/>
  <c r="V49" i="3"/>
  <c r="U57" i="3"/>
  <c r="U68" i="3" s="1"/>
  <c r="V46" i="3"/>
  <c r="V21" i="3"/>
  <c r="V32" i="3" s="1"/>
  <c r="W10" i="3"/>
  <c r="U55" i="3"/>
  <c r="U66" i="3" s="1"/>
  <c r="V44" i="3"/>
  <c r="V25" i="3"/>
  <c r="V36" i="3" s="1"/>
  <c r="W14" i="3"/>
  <c r="T65" i="3"/>
  <c r="AD48" i="2"/>
  <c r="U56" i="3"/>
  <c r="U67" i="3" s="1"/>
  <c r="V45" i="3"/>
  <c r="W13" i="3"/>
  <c r="V24" i="3"/>
  <c r="V35" i="3" s="1"/>
  <c r="U61" i="3" l="1"/>
  <c r="V26" i="3"/>
  <c r="W25" i="3"/>
  <c r="W36" i="3" s="1"/>
  <c r="X14" i="3"/>
  <c r="U65" i="3"/>
  <c r="W18" i="3"/>
  <c r="X7" i="3"/>
  <c r="W49" i="3"/>
  <c r="V60" i="3"/>
  <c r="V71" i="3" s="1"/>
  <c r="W47" i="3"/>
  <c r="V58" i="3"/>
  <c r="V69" i="3" s="1"/>
  <c r="W21" i="3"/>
  <c r="W32" i="3" s="1"/>
  <c r="X10" i="3"/>
  <c r="AE48" i="2"/>
  <c r="X8" i="3"/>
  <c r="W19" i="3"/>
  <c r="W30" i="3" s="1"/>
  <c r="V29" i="3"/>
  <c r="V56" i="3"/>
  <c r="V67" i="3" s="1"/>
  <c r="W45" i="3"/>
  <c r="W46" i="3"/>
  <c r="V57" i="3"/>
  <c r="V68" i="3" s="1"/>
  <c r="W20" i="3"/>
  <c r="W31" i="3" s="1"/>
  <c r="X9" i="3"/>
  <c r="W23" i="3"/>
  <c r="W34" i="3" s="1"/>
  <c r="X12" i="3"/>
  <c r="V54" i="3"/>
  <c r="W43" i="3"/>
  <c r="W44" i="3"/>
  <c r="V55" i="3"/>
  <c r="V66" i="3" s="1"/>
  <c r="W48" i="3"/>
  <c r="V59" i="3"/>
  <c r="V70" i="3" s="1"/>
  <c r="W24" i="3"/>
  <c r="W35" i="3" s="1"/>
  <c r="X13" i="3"/>
  <c r="X22" i="3"/>
  <c r="X33" i="3" s="1"/>
  <c r="Y11" i="3"/>
  <c r="V61" i="3" l="1"/>
  <c r="W26" i="3"/>
  <c r="W55" i="3"/>
  <c r="W66" i="3" s="1"/>
  <c r="X44" i="3"/>
  <c r="W60" i="3"/>
  <c r="W71" i="3" s="1"/>
  <c r="X49" i="3"/>
  <c r="X18" i="3"/>
  <c r="Y7" i="3"/>
  <c r="AF48" i="2"/>
  <c r="X21" i="3"/>
  <c r="X32" i="3" s="1"/>
  <c r="Y10" i="3"/>
  <c r="W54" i="3"/>
  <c r="X43" i="3"/>
  <c r="V65" i="3"/>
  <c r="X19" i="3"/>
  <c r="X30" i="3" s="1"/>
  <c r="Y8" i="3"/>
  <c r="W29" i="3"/>
  <c r="X23" i="3"/>
  <c r="X34" i="3" s="1"/>
  <c r="Y12" i="3"/>
  <c r="Y22" i="3"/>
  <c r="Y33" i="3" s="1"/>
  <c r="Z11" i="3"/>
  <c r="X20" i="3"/>
  <c r="X31" i="3" s="1"/>
  <c r="Y9" i="3"/>
  <c r="X25" i="3"/>
  <c r="X36" i="3" s="1"/>
  <c r="Y14" i="3"/>
  <c r="X24" i="3"/>
  <c r="X35" i="3" s="1"/>
  <c r="Y13" i="3"/>
  <c r="X46" i="3"/>
  <c r="W57" i="3"/>
  <c r="W68" i="3" s="1"/>
  <c r="X45" i="3"/>
  <c r="W56" i="3"/>
  <c r="W67" i="3" s="1"/>
  <c r="X48" i="3"/>
  <c r="W59" i="3"/>
  <c r="W70" i="3" s="1"/>
  <c r="W58" i="3"/>
  <c r="W69" i="3" s="1"/>
  <c r="X47" i="3"/>
  <c r="W61" i="3" l="1"/>
  <c r="X26" i="3"/>
  <c r="Z8" i="3"/>
  <c r="Y19" i="3"/>
  <c r="Y30" i="3" s="1"/>
  <c r="X58" i="3"/>
  <c r="X69" i="3" s="1"/>
  <c r="Y47" i="3"/>
  <c r="Z22" i="3"/>
  <c r="Z33" i="3" s="1"/>
  <c r="AA11" i="3"/>
  <c r="Y43" i="3"/>
  <c r="X54" i="3"/>
  <c r="Z12" i="3"/>
  <c r="Y23" i="3"/>
  <c r="Y34" i="3" s="1"/>
  <c r="Y24" i="3"/>
  <c r="Y35" i="3" s="1"/>
  <c r="Z13" i="3"/>
  <c r="Y25" i="3"/>
  <c r="Y36" i="3" s="1"/>
  <c r="Z14" i="3"/>
  <c r="Y21" i="3"/>
  <c r="Y32" i="3" s="1"/>
  <c r="Z10" i="3"/>
  <c r="AG48" i="2"/>
  <c r="Y46" i="3"/>
  <c r="X57" i="3"/>
  <c r="X68" i="3" s="1"/>
  <c r="Y18" i="3"/>
  <c r="Z7" i="3"/>
  <c r="X29" i="3"/>
  <c r="Y49" i="3"/>
  <c r="X60" i="3"/>
  <c r="X71" i="3" s="1"/>
  <c r="Z9" i="3"/>
  <c r="Y20" i="3"/>
  <c r="Y31" i="3" s="1"/>
  <c r="X55" i="3"/>
  <c r="X66" i="3" s="1"/>
  <c r="Y44" i="3"/>
  <c r="Y48" i="3"/>
  <c r="X59" i="3"/>
  <c r="X70" i="3" s="1"/>
  <c r="W65" i="3"/>
  <c r="Y45" i="3"/>
  <c r="X56" i="3"/>
  <c r="X67" i="3" s="1"/>
  <c r="Y26" i="3" l="1"/>
  <c r="X61" i="3"/>
  <c r="X65" i="3"/>
  <c r="Z18" i="3"/>
  <c r="AA7" i="3"/>
  <c r="Z24" i="3"/>
  <c r="Z35" i="3" s="1"/>
  <c r="AA13" i="3"/>
  <c r="Y29" i="3"/>
  <c r="Y59" i="3"/>
  <c r="Y70" i="3" s="1"/>
  <c r="Z48" i="3"/>
  <c r="Y57" i="3"/>
  <c r="Y68" i="3" s="1"/>
  <c r="Z46" i="3"/>
  <c r="AA12" i="3"/>
  <c r="Z23" i="3"/>
  <c r="Z34" i="3" s="1"/>
  <c r="Y55" i="3"/>
  <c r="Y66" i="3" s="1"/>
  <c r="Z44" i="3"/>
  <c r="AH48" i="2"/>
  <c r="Y54" i="3"/>
  <c r="Z43" i="3"/>
  <c r="Z21" i="3"/>
  <c r="Z32" i="3" s="1"/>
  <c r="AA10" i="3"/>
  <c r="AA22" i="3"/>
  <c r="AA33" i="3" s="1"/>
  <c r="AB11" i="3"/>
  <c r="Z20" i="3"/>
  <c r="Z31" i="3" s="1"/>
  <c r="AA9" i="3"/>
  <c r="Y58" i="3"/>
  <c r="Y69" i="3" s="1"/>
  <c r="Z47" i="3"/>
  <c r="Y60" i="3"/>
  <c r="Y71" i="3" s="1"/>
  <c r="Z49" i="3"/>
  <c r="Z25" i="3"/>
  <c r="Z36" i="3" s="1"/>
  <c r="AA14" i="3"/>
  <c r="Y56" i="3"/>
  <c r="Y67" i="3" s="1"/>
  <c r="Z45" i="3"/>
  <c r="AA8" i="3"/>
  <c r="Z19" i="3"/>
  <c r="Z30" i="3" s="1"/>
  <c r="Y61" i="3" l="1"/>
  <c r="Z26" i="3"/>
  <c r="Z57" i="3"/>
  <c r="Z68" i="3" s="1"/>
  <c r="AA46" i="3"/>
  <c r="Z56" i="3"/>
  <c r="Z67" i="3" s="1"/>
  <c r="AA45" i="3"/>
  <c r="AB22" i="3"/>
  <c r="AB33" i="3" s="1"/>
  <c r="AC11" i="3"/>
  <c r="AA25" i="3"/>
  <c r="AA36" i="3" s="1"/>
  <c r="AB14" i="3"/>
  <c r="AB10" i="3"/>
  <c r="AA21" i="3"/>
  <c r="AA32" i="3" s="1"/>
  <c r="AA48" i="3"/>
  <c r="Z59" i="3"/>
  <c r="Z70" i="3" s="1"/>
  <c r="Z60" i="3"/>
  <c r="Z71" i="3" s="1"/>
  <c r="AA49" i="3"/>
  <c r="AA43" i="3"/>
  <c r="Z54" i="3"/>
  <c r="Y65" i="3"/>
  <c r="AA47" i="3"/>
  <c r="Z58" i="3"/>
  <c r="Z69" i="3" s="1"/>
  <c r="AI48" i="2"/>
  <c r="AA24" i="3"/>
  <c r="AA35" i="3" s="1"/>
  <c r="AB13" i="3"/>
  <c r="AA44" i="3"/>
  <c r="Z55" i="3"/>
  <c r="Z66" i="3" s="1"/>
  <c r="AA18" i="3"/>
  <c r="AB7" i="3"/>
  <c r="Z29" i="3"/>
  <c r="AA20" i="3"/>
  <c r="AA31" i="3" s="1"/>
  <c r="AB9" i="3"/>
  <c r="AA19" i="3"/>
  <c r="AA30" i="3" s="1"/>
  <c r="AB8" i="3"/>
  <c r="AA23" i="3"/>
  <c r="AA34" i="3" s="1"/>
  <c r="AB12" i="3"/>
  <c r="AA26" i="3" l="1"/>
  <c r="Z61" i="3"/>
  <c r="AB23" i="3"/>
  <c r="AB34" i="3" s="1"/>
  <c r="AC12" i="3"/>
  <c r="AB24" i="3"/>
  <c r="AB35" i="3" s="1"/>
  <c r="AC13" i="3"/>
  <c r="AA59" i="3"/>
  <c r="AA70" i="3" s="1"/>
  <c r="AB48" i="3"/>
  <c r="AC10" i="3"/>
  <c r="AB21" i="3"/>
  <c r="AB32" i="3" s="1"/>
  <c r="AB19" i="3"/>
  <c r="AB30" i="3" s="1"/>
  <c r="AC8" i="3"/>
  <c r="AC9" i="3"/>
  <c r="AB20" i="3"/>
  <c r="AB31" i="3" s="1"/>
  <c r="AB25" i="3"/>
  <c r="AB36" i="3" s="1"/>
  <c r="AC14" i="3"/>
  <c r="AA58" i="3"/>
  <c r="AA69" i="3" s="1"/>
  <c r="AB47" i="3"/>
  <c r="AC22" i="3"/>
  <c r="AC33" i="3" s="1"/>
  <c r="AD11" i="3"/>
  <c r="AB18" i="3"/>
  <c r="AB26" i="3" s="1"/>
  <c r="AC7" i="3"/>
  <c r="Z65" i="3"/>
  <c r="AB45" i="3"/>
  <c r="AA56" i="3"/>
  <c r="AA67" i="3" s="1"/>
  <c r="AA29" i="3"/>
  <c r="AA54" i="3"/>
  <c r="AB43" i="3"/>
  <c r="AA60" i="3"/>
  <c r="AA71" i="3" s="1"/>
  <c r="AB49" i="3"/>
  <c r="AA57" i="3"/>
  <c r="AA68" i="3" s="1"/>
  <c r="AB46" i="3"/>
  <c r="AB44" i="3"/>
  <c r="AA55" i="3"/>
  <c r="AA66" i="3" s="1"/>
  <c r="AA61" i="3" l="1"/>
  <c r="AB59" i="3"/>
  <c r="AB70" i="3" s="1"/>
  <c r="AC48" i="3"/>
  <c r="AB54" i="3"/>
  <c r="AC43" i="3"/>
  <c r="AB60" i="3"/>
  <c r="AB71" i="3" s="1"/>
  <c r="AC49" i="3"/>
  <c r="AC24" i="3"/>
  <c r="AC35" i="3" s="1"/>
  <c r="AD13" i="3"/>
  <c r="AC23" i="3"/>
  <c r="AC34" i="3" s="1"/>
  <c r="AD12" i="3"/>
  <c r="AC20" i="3"/>
  <c r="AC31" i="3" s="1"/>
  <c r="AD9" i="3"/>
  <c r="AC19" i="3"/>
  <c r="AC30" i="3" s="1"/>
  <c r="AD8" i="3"/>
  <c r="AC18" i="3"/>
  <c r="AD7" i="3"/>
  <c r="AE11" i="3"/>
  <c r="AD22" i="3"/>
  <c r="AD33" i="3" s="1"/>
  <c r="AB58" i="3"/>
  <c r="AB69" i="3" s="1"/>
  <c r="AC47" i="3"/>
  <c r="AA65" i="3"/>
  <c r="AD14" i="3"/>
  <c r="AC25" i="3"/>
  <c r="AC36" i="3" s="1"/>
  <c r="AC45" i="3"/>
  <c r="AB56" i="3"/>
  <c r="AB67" i="3" s="1"/>
  <c r="AC44" i="3"/>
  <c r="AB55" i="3"/>
  <c r="AB66" i="3" s="1"/>
  <c r="AB57" i="3"/>
  <c r="AB68" i="3" s="1"/>
  <c r="AC46" i="3"/>
  <c r="AB29" i="3"/>
  <c r="AD10" i="3"/>
  <c r="AC21" i="3"/>
  <c r="AC32" i="3" s="1"/>
  <c r="AC26" i="3" l="1"/>
  <c r="AB61" i="3"/>
  <c r="AC56" i="3"/>
  <c r="AC67" i="3" s="1"/>
  <c r="AD45" i="3"/>
  <c r="AE14" i="3"/>
  <c r="AD25" i="3"/>
  <c r="AD36" i="3" s="1"/>
  <c r="AC59" i="3"/>
  <c r="AC70" i="3" s="1"/>
  <c r="AD48" i="3"/>
  <c r="AD19" i="3"/>
  <c r="AD30" i="3" s="1"/>
  <c r="AE8" i="3"/>
  <c r="AE9" i="3"/>
  <c r="AD20" i="3"/>
  <c r="AD31" i="3" s="1"/>
  <c r="AE12" i="3"/>
  <c r="AD23" i="3"/>
  <c r="AD34" i="3" s="1"/>
  <c r="AE10" i="3"/>
  <c r="AD21" i="3"/>
  <c r="AD32" i="3" s="1"/>
  <c r="AC58" i="3"/>
  <c r="AC69" i="3" s="1"/>
  <c r="AD47" i="3"/>
  <c r="AD24" i="3"/>
  <c r="AD35" i="3" s="1"/>
  <c r="AE13" i="3"/>
  <c r="AC57" i="3"/>
  <c r="AC68" i="3" s="1"/>
  <c r="AD46" i="3"/>
  <c r="AC60" i="3"/>
  <c r="AC71" i="3" s="1"/>
  <c r="AD49" i="3"/>
  <c r="AE22" i="3"/>
  <c r="AE33" i="3" s="1"/>
  <c r="AF11" i="3"/>
  <c r="AD18" i="3"/>
  <c r="AD26" i="3" s="1"/>
  <c r="AE7" i="3"/>
  <c r="AC54" i="3"/>
  <c r="AD43" i="3"/>
  <c r="AC55" i="3"/>
  <c r="AC66" i="3" s="1"/>
  <c r="AD44" i="3"/>
  <c r="AC29" i="3"/>
  <c r="AB65" i="3"/>
  <c r="AC61" i="3" l="1"/>
  <c r="AE48" i="3"/>
  <c r="AD59" i="3"/>
  <c r="AD70" i="3" s="1"/>
  <c r="AE43" i="3"/>
  <c r="AD54" i="3"/>
  <c r="AE25" i="3"/>
  <c r="AE36" i="3" s="1"/>
  <c r="AF14" i="3"/>
  <c r="AG11" i="3"/>
  <c r="AF22" i="3"/>
  <c r="AF33" i="3" s="1"/>
  <c r="AE44" i="3"/>
  <c r="AD55" i="3"/>
  <c r="AD66" i="3" s="1"/>
  <c r="AC65" i="3"/>
  <c r="AE18" i="3"/>
  <c r="AF7" i="3"/>
  <c r="AF12" i="3"/>
  <c r="AE23" i="3"/>
  <c r="AE34" i="3" s="1"/>
  <c r="AD58" i="3"/>
  <c r="AD69" i="3" s="1"/>
  <c r="AE47" i="3"/>
  <c r="AD29" i="3"/>
  <c r="AE21" i="3"/>
  <c r="AE32" i="3" s="1"/>
  <c r="AF10" i="3"/>
  <c r="AE49" i="3"/>
  <c r="AD60" i="3"/>
  <c r="AD71" i="3" s="1"/>
  <c r="AE20" i="3"/>
  <c r="AE31" i="3" s="1"/>
  <c r="AF9" i="3"/>
  <c r="AE24" i="3"/>
  <c r="AE35" i="3" s="1"/>
  <c r="AF13" i="3"/>
  <c r="AE45" i="3"/>
  <c r="AD56" i="3"/>
  <c r="AD67" i="3" s="1"/>
  <c r="AD57" i="3"/>
  <c r="AD68" i="3" s="1"/>
  <c r="AE46" i="3"/>
  <c r="AE19" i="3"/>
  <c r="AE30" i="3" s="1"/>
  <c r="AF8" i="3"/>
  <c r="AE26" i="3" l="1"/>
  <c r="AD61" i="3"/>
  <c r="AG22" i="3"/>
  <c r="AG33" i="3" s="1"/>
  <c r="AD65" i="3"/>
  <c r="AF43" i="3"/>
  <c r="AE54" i="3"/>
  <c r="AF49" i="3"/>
  <c r="AE60" i="3"/>
  <c r="AE71" i="3" s="1"/>
  <c r="AE58" i="3"/>
  <c r="AE69" i="3" s="1"/>
  <c r="AF47" i="3"/>
  <c r="AE56" i="3"/>
  <c r="AE67" i="3" s="1"/>
  <c r="AF45" i="3"/>
  <c r="AF24" i="3"/>
  <c r="AF35" i="3" s="1"/>
  <c r="AG13" i="3"/>
  <c r="AG12" i="3"/>
  <c r="AF23" i="3"/>
  <c r="AF34" i="3" s="1"/>
  <c r="AF19" i="3"/>
  <c r="AF30" i="3" s="1"/>
  <c r="AG8" i="3"/>
  <c r="AF21" i="3"/>
  <c r="AF32" i="3" s="1"/>
  <c r="AG10" i="3"/>
  <c r="AG9" i="3"/>
  <c r="AF20" i="3"/>
  <c r="AF31" i="3" s="1"/>
  <c r="AE59" i="3"/>
  <c r="AE70" i="3" s="1"/>
  <c r="AF48" i="3"/>
  <c r="AF44" i="3"/>
  <c r="AE55" i="3"/>
  <c r="AE66" i="3" s="1"/>
  <c r="AF25" i="3"/>
  <c r="AF36" i="3" s="1"/>
  <c r="AG14" i="3"/>
  <c r="AF18" i="3"/>
  <c r="AF26" i="3" s="1"/>
  <c r="AG7" i="3"/>
  <c r="AE29" i="3"/>
  <c r="AE57" i="3"/>
  <c r="AE68" i="3" s="1"/>
  <c r="AF46" i="3"/>
  <c r="AE61" i="3" l="1"/>
  <c r="AF59" i="3"/>
  <c r="AF70" i="3" s="1"/>
  <c r="AG48" i="3"/>
  <c r="AF56" i="3"/>
  <c r="AF67" i="3" s="1"/>
  <c r="AG45" i="3"/>
  <c r="AG46" i="3"/>
  <c r="AF57" i="3"/>
  <c r="AF68" i="3" s="1"/>
  <c r="AG47" i="3"/>
  <c r="AF58" i="3"/>
  <c r="AF69" i="3" s="1"/>
  <c r="AG20" i="3"/>
  <c r="AG31" i="3" s="1"/>
  <c r="AG21" i="3"/>
  <c r="AG32" i="3" s="1"/>
  <c r="AG49" i="3"/>
  <c r="AF60" i="3"/>
  <c r="AF71" i="3" s="1"/>
  <c r="AG18" i="3"/>
  <c r="AG19" i="3"/>
  <c r="AG30" i="3" s="1"/>
  <c r="AE65" i="3"/>
  <c r="AF29" i="3"/>
  <c r="AF54" i="3"/>
  <c r="AG43" i="3"/>
  <c r="AG25" i="3"/>
  <c r="AG36" i="3" s="1"/>
  <c r="AG23" i="3"/>
  <c r="AG34" i="3" s="1"/>
  <c r="AG24" i="3"/>
  <c r="AG35" i="3" s="1"/>
  <c r="AG44" i="3"/>
  <c r="AF55" i="3"/>
  <c r="AF66" i="3" s="1"/>
  <c r="AF61" i="3" l="1"/>
  <c r="AG26" i="3"/>
  <c r="AG54" i="3"/>
  <c r="AF65" i="3"/>
  <c r="AG55" i="3"/>
  <c r="AG66" i="3" s="1"/>
  <c r="AG58" i="3"/>
  <c r="AG69" i="3" s="1"/>
  <c r="AG57" i="3"/>
  <c r="AG68" i="3" s="1"/>
  <c r="C19" i="1"/>
  <c r="AG29" i="3"/>
  <c r="AG56" i="3"/>
  <c r="AG67" i="3" s="1"/>
  <c r="AG59" i="3"/>
  <c r="AG70" i="3" s="1"/>
  <c r="AG60" i="3"/>
  <c r="AG71" i="3" s="1"/>
  <c r="AG61" i="3" l="1"/>
  <c r="V20" i="1"/>
  <c r="J20" i="1"/>
  <c r="Q20" i="1"/>
  <c r="E20" i="1"/>
  <c r="P20" i="1"/>
  <c r="R20" i="1"/>
  <c r="O20" i="1"/>
  <c r="N20" i="1"/>
  <c r="M20" i="1"/>
  <c r="L20" i="1"/>
  <c r="I20" i="1"/>
  <c r="W20" i="1"/>
  <c r="F20" i="1"/>
  <c r="X20" i="1"/>
  <c r="H20" i="1"/>
  <c r="U20" i="1"/>
  <c r="G20" i="1"/>
  <c r="T20" i="1"/>
  <c r="S20" i="1"/>
  <c r="K20" i="1"/>
  <c r="AG65" i="3"/>
  <c r="C31" i="1"/>
  <c r="O32" i="1" l="1"/>
  <c r="W32" i="1"/>
  <c r="K32" i="1"/>
  <c r="V32" i="1"/>
  <c r="J32" i="1"/>
  <c r="U32" i="1"/>
  <c r="I32" i="1"/>
  <c r="G32" i="1"/>
  <c r="F32" i="1"/>
  <c r="X32" i="1"/>
  <c r="E32" i="1"/>
  <c r="T32" i="1"/>
  <c r="S32" i="1"/>
  <c r="Q32" i="1"/>
  <c r="P32" i="1"/>
  <c r="N32" i="1"/>
  <c r="L32" i="1"/>
  <c r="M32" i="1"/>
  <c r="H32" i="1"/>
  <c r="R32" i="1"/>
</calcChain>
</file>

<file path=xl/sharedStrings.xml><?xml version="1.0" encoding="utf-8"?>
<sst xmlns="http://schemas.openxmlformats.org/spreadsheetml/2006/main" count="337" uniqueCount="106">
  <si>
    <t>Furthermore to this submission, additional detail has also been provided to Developers through our consultation program.</t>
  </si>
  <si>
    <t>This document is embedded below.</t>
  </si>
  <si>
    <t>To open this document, right click the icon below, and go to Acrobat Document then Open (see picture on the right)</t>
  </si>
  <si>
    <t>The embedded document will then open in a new window</t>
  </si>
  <si>
    <t>Discount rate</t>
  </si>
  <si>
    <t>Discount rate (real post tax WACC)</t>
  </si>
  <si>
    <t>Value of franking credits</t>
  </si>
  <si>
    <t>$real 2021-22</t>
  </si>
  <si>
    <t>NPV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</si>
  <si>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</si>
  <si>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</si>
  <si>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</si>
  <si>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</si>
  <si>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</si>
  <si>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</si>
  <si>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</si>
  <si>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</si>
  <si>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</si>
  <si>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</si>
  <si>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</si>
  <si>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</si>
  <si>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</si>
  <si>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</si>
  <si>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</si>
  <si>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</si>
  <si>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</si>
  <si>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</si>
  <si>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</si>
  <si>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</si>
  <si>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Net Cash Flow - Water</t>
  </si>
  <si>
    <t>W incremental REV</t>
  </si>
  <si>
    <t>W incremental OPEX</t>
  </si>
  <si>
    <t>W incremental CAPEX</t>
  </si>
  <si>
    <t>W SUNK ASSETS</t>
  </si>
  <si>
    <t>W TAX</t>
  </si>
  <si>
    <t>W FRANKING CREDITS</t>
  </si>
  <si>
    <t>NPV Net Cash Flow</t>
  </si>
  <si>
    <t>Water NCC</t>
  </si>
  <si>
    <t>Water NCC Revenue</t>
  </si>
  <si>
    <t>Adopted Rate</t>
  </si>
  <si>
    <t>Net Cash Flow - Wastewater</t>
  </si>
  <si>
    <t>WW incremental REV</t>
  </si>
  <si>
    <t>WW incremental OPEX</t>
  </si>
  <si>
    <t>WW incremental CAPEX</t>
  </si>
  <si>
    <t>WW SUNK ASSETS</t>
  </si>
  <si>
    <t>WW TAX</t>
  </si>
  <si>
    <t>WW FRANKING CREDITS</t>
  </si>
  <si>
    <t>Wastewater NCC</t>
  </si>
  <si>
    <t>Wastewater NCC Revenue</t>
  </si>
  <si>
    <t>NOTE the ESC methodology creates circularity, in order to avoid this the tax impact is calculated separately and the NCC revenue is copy and pasted into the tax calculation.</t>
  </si>
  <si>
    <t>Tax allowance</t>
  </si>
  <si>
    <t>Tax Calculation W</t>
  </si>
  <si>
    <t>Gifted Assets</t>
  </si>
  <si>
    <t>Pre tax NCC revenue</t>
  </si>
  <si>
    <t>Incremental Tariff Revenue</t>
  </si>
  <si>
    <t>Incremental O&amp;M</t>
  </si>
  <si>
    <t>Tax Depreciation</t>
  </si>
  <si>
    <t xml:space="preserve">average life </t>
  </si>
  <si>
    <t>Change in Net Taxable Income</t>
  </si>
  <si>
    <t>Change in Tax</t>
  </si>
  <si>
    <t>corp rate</t>
  </si>
  <si>
    <t>Tax Calculation WW</t>
  </si>
  <si>
    <t>Global assumptions</t>
  </si>
  <si>
    <t>Inflation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</si>
  <si>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</si>
  <si>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</si>
  <si>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</si>
  <si>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</si>
  <si>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</si>
  <si>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</si>
  <si>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</si>
  <si>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</si>
  <si>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</si>
  <si>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</si>
  <si>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</si>
  <si>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Index (ABS, Australia data March quarter)</t>
  </si>
  <si>
    <t>Inflation (ABS, Australia data June quarter)</t>
  </si>
  <si>
    <t>Inflation forecast of 1.70% consistent with 2021 MW price submission model</t>
  </si>
  <si>
    <t>Water capex ($real 2021-22)</t>
  </si>
  <si>
    <t>Incremental cost</t>
  </si>
  <si>
    <t>Incremental growth capex</t>
  </si>
  <si>
    <t>Coliban Northern</t>
  </si>
  <si>
    <t>Coliban Southern</t>
  </si>
  <si>
    <t>Elmore</t>
  </si>
  <si>
    <t>Loddon/Wimmera</t>
  </si>
  <si>
    <t>Goulburn</t>
  </si>
  <si>
    <t>Murray</t>
  </si>
  <si>
    <t>Trentham</t>
  </si>
  <si>
    <t>Campaspe</t>
  </si>
  <si>
    <t>Capex- cumulative for tax depreciation purposes</t>
  </si>
  <si>
    <t>Wastewater capex ($real 2021-22)</t>
  </si>
  <si>
    <t>Total water connections</t>
  </si>
  <si>
    <t>Connections</t>
  </si>
  <si>
    <t>Coliban North</t>
  </si>
  <si>
    <t>Coliban South</t>
  </si>
  <si>
    <t>Loddon Wimmera</t>
  </si>
  <si>
    <t>New connections</t>
  </si>
  <si>
    <t>New connections (cumulative)</t>
  </si>
  <si>
    <t>Total wastewater connections</t>
  </si>
  <si>
    <t>Water growth rates</t>
  </si>
  <si>
    <t>System</t>
  </si>
  <si>
    <t>Growth rate</t>
  </si>
  <si>
    <t>Connections 2021-22</t>
  </si>
  <si>
    <t>Implied new connections</t>
  </si>
  <si>
    <t>Wastewater growth rates</t>
  </si>
  <si>
    <t>No sewered towns in Campaspe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</si>
</sst>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_-;\-* #,##0_-;_-* &quot;-&quot;??_-;_-@_-"/>
    <numFmt numFmtId="168" formatCode="0.0"/>
    <numFmt numFmtId="169" formatCode="_-* #,##0.00000_-;\-* #,##0.000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7"/>
      <name val="Calibri"/>
      <family val="2"/>
      <scheme val="minor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1" applyNumberFormat="0" applyProtection="0">
      <alignment horizontal="centerContinuous" vertical="center" wrapText="1"/>
    </xf>
    <xf numFmtId="0" fontId="10" fillId="0" borderId="0"/>
  </cellStyleXfs>
  <cellXfs count="68">
    <xf numFmtId="0" fontId="0" fillId="0" borderId="0" xfId="0"/>
    <xf numFmtId="0" fontId="0" fillId="3" borderId="1" xfId="4" applyFont="1" applyFill="1" applyAlignment="1" applyProtection="1">
      <alignment horizontal="center" vertical="center" wrapText="1"/>
    </xf>
    <xf numFmtId="0" fontId="0" fillId="4" borderId="0" xfId="0" applyFill="1"/>
    <xf numFmtId="10" fontId="0" fillId="5" borderId="1" xfId="0" applyNumberFormat="1" applyFill="1" applyBorder="1"/>
    <xf numFmtId="10" fontId="0" fillId="4" borderId="0" xfId="0" applyNumberFormat="1" applyFill="1"/>
    <xf numFmtId="0" fontId="0" fillId="4" borderId="2" xfId="0" applyFill="1" applyBorder="1"/>
    <xf numFmtId="0" fontId="5" fillId="4" borderId="0" xfId="0" applyFont="1" applyFill="1"/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0" fillId="4" borderId="0" xfId="0" applyFill="1" applyAlignment="1">
      <alignment horizontal="left" indent="2"/>
    </xf>
    <xf numFmtId="167" fontId="0" fillId="6" borderId="1" xfId="1" applyNumberFormat="1" applyFont="1" applyFill="1" applyBorder="1"/>
    <xf numFmtId="166" fontId="0" fillId="6" borderId="1" xfId="1" applyFont="1" applyFill="1" applyBorder="1"/>
    <xf numFmtId="0" fontId="3" fillId="4" borderId="0" xfId="0" applyFont="1" applyFill="1" applyAlignment="1">
      <alignment horizontal="left" indent="2"/>
    </xf>
    <xf numFmtId="167" fontId="3" fillId="6" borderId="1" xfId="1" applyNumberFormat="1" applyFont="1" applyFill="1" applyBorder="1"/>
    <xf numFmtId="166" fontId="2" fillId="7" borderId="1" xfId="1" applyFont="1" applyFill="1" applyBorder="1"/>
    <xf numFmtId="166" fontId="0" fillId="4" borderId="0" xfId="1" applyFont="1" applyFill="1"/>
    <xf numFmtId="166" fontId="0" fillId="4" borderId="0" xfId="0" applyNumberFormat="1" applyFill="1"/>
    <xf numFmtId="167" fontId="0" fillId="8" borderId="1" xfId="1" applyNumberFormat="1" applyFont="1" applyFill="1" applyBorder="1"/>
    <xf numFmtId="167" fontId="3" fillId="8" borderId="1" xfId="1" applyNumberFormat="1" applyFont="1" applyFill="1" applyBorder="1"/>
    <xf numFmtId="166" fontId="2" fillId="9" borderId="1" xfId="1" applyFont="1" applyFill="1" applyBorder="1"/>
    <xf numFmtId="0" fontId="0" fillId="4" borderId="3" xfId="0" applyFill="1" applyBorder="1"/>
    <xf numFmtId="166" fontId="0" fillId="4" borderId="3" xfId="0" applyNumberFormat="1" applyFill="1" applyBorder="1"/>
    <xf numFmtId="0" fontId="6" fillId="4" borderId="0" xfId="0" applyFont="1" applyFill="1"/>
    <xf numFmtId="0" fontId="7" fillId="4" borderId="0" xfId="0" applyFont="1" applyFill="1"/>
    <xf numFmtId="0" fontId="0" fillId="4" borderId="0" xfId="0" applyFill="1" applyAlignment="1">
      <alignment horizontal="left" indent="1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9" fontId="0" fillId="4" borderId="0" xfId="3" applyFont="1" applyFill="1" applyAlignment="1">
      <alignment horizontal="left"/>
    </xf>
    <xf numFmtId="164" fontId="0" fillId="4" borderId="0" xfId="0" applyNumberFormat="1" applyFill="1"/>
    <xf numFmtId="0" fontId="0" fillId="4" borderId="0" xfId="0" applyFill="1" applyAlignment="1">
      <alignment horizontal="center"/>
    </xf>
    <xf numFmtId="0" fontId="3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8" fillId="0" borderId="0" xfId="0" applyFont="1"/>
    <xf numFmtId="168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8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/>
    <xf numFmtId="10" fontId="0" fillId="5" borderId="1" xfId="3" applyNumberFormat="1" applyFont="1" applyFill="1" applyBorder="1"/>
    <xf numFmtId="0" fontId="6" fillId="0" borderId="0" xfId="0" applyFont="1"/>
    <xf numFmtId="0" fontId="3" fillId="6" borderId="0" xfId="0" applyFont="1" applyFill="1" applyAlignment="1">
      <alignment horizontal="left"/>
    </xf>
    <xf numFmtId="0" fontId="0" fillId="6" borderId="0" xfId="0" applyFill="1"/>
    <xf numFmtId="0" fontId="9" fillId="4" borderId="0" xfId="0" applyFont="1" applyFill="1"/>
    <xf numFmtId="167" fontId="0" fillId="4" borderId="0" xfId="1" applyNumberFormat="1" applyFont="1" applyFill="1"/>
    <xf numFmtId="167" fontId="0" fillId="10" borderId="1" xfId="1" applyNumberFormat="1" applyFont="1" applyFill="1" applyBorder="1"/>
    <xf numFmtId="167" fontId="5" fillId="4" borderId="0" xfId="0" applyNumberFormat="1" applyFont="1" applyFill="1"/>
    <xf numFmtId="0" fontId="3" fillId="8" borderId="0" xfId="0" applyFont="1" applyFill="1" applyAlignment="1">
      <alignment horizontal="left"/>
    </xf>
    <xf numFmtId="0" fontId="0" fillId="8" borderId="0" xfId="0" applyFill="1"/>
    <xf numFmtId="0" fontId="11" fillId="8" borderId="0" xfId="0" applyFont="1" applyFill="1"/>
    <xf numFmtId="167" fontId="0" fillId="11" borderId="1" xfId="1" applyNumberFormat="1" applyFont="1" applyFill="1" applyBorder="1"/>
    <xf numFmtId="166" fontId="0" fillId="8" borderId="1" xfId="1" applyFont="1" applyFill="1" applyBorder="1"/>
    <xf numFmtId="167" fontId="0" fillId="4" borderId="0" xfId="0" applyNumberFormat="1" applyFill="1"/>
    <xf numFmtId="165" fontId="0" fillId="4" borderId="0" xfId="2" applyFont="1" applyFill="1"/>
    <xf numFmtId="165" fontId="0" fillId="4" borderId="0" xfId="0" applyNumberFormat="1" applyFill="1"/>
    <xf numFmtId="0" fontId="0" fillId="3" borderId="1" xfId="4" applyFont="1" applyFill="1" applyAlignment="1" applyProtection="1">
      <alignment horizontal="left" vertical="center" wrapText="1"/>
    </xf>
    <xf numFmtId="167" fontId="0" fillId="4" borderId="0" xfId="1" applyNumberFormat="1" applyFont="1" applyFill="1" applyBorder="1"/>
    <xf numFmtId="0" fontId="0" fillId="12" borderId="0" xfId="4" applyFont="1" applyFill="1" applyBorder="1" applyAlignment="1" applyProtection="1">
      <alignment horizontal="center" vertical="center" wrapText="1"/>
    </xf>
    <xf numFmtId="167" fontId="0" fillId="12" borderId="0" xfId="4" applyNumberFormat="1" applyFont="1" applyFill="1" applyBorder="1" applyAlignment="1" applyProtection="1">
      <alignment horizontal="center" vertical="center" wrapText="1"/>
    </xf>
    <xf numFmtId="169" fontId="0" fillId="12" borderId="0" xfId="4" applyNumberFormat="1" applyFont="1" applyFill="1" applyBorder="1" applyAlignment="1" applyProtection="1">
      <alignment horizontal="center" vertical="center" wrapText="1"/>
    </xf>
    <xf numFmtId="10" fontId="0" fillId="0" borderId="0" xfId="0" applyNumberFormat="1"/>
    <xf numFmtId="0" fontId="0" fillId="13" borderId="0" xfId="0" applyFill="1"/>
    <xf numFmtId="0" fontId="12" fillId="0" borderId="0" xfId="0" applyFont="1"/>
    <xf numFmtId="167" fontId="0" fillId="0" borderId="0" xfId="1" applyNumberFormat="1" applyFont="1" applyFill="1"/>
    <xf numFmtId="0" fontId="3" fillId="0" borderId="2" xfId="0" applyFont="1" applyBorder="1"/>
    <xf numFmtId="167" fontId="0" fillId="0" borderId="4" xfId="1" applyNumberFormat="1" applyFont="1" applyFill="1" applyBorder="1"/>
    <xf numFmtId="0" fontId="5" fillId="0" borderId="0" xfId="0" applyFont="1"/>
    <xf numFmtId="0" fontId="3" fillId="0" borderId="0" xfId="0" applyFont="1"/>
    <xf numFmtId="0" fontId="0" fillId="4" borderId="0" xfId="0" applyFill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6" xfId="5" xr:uid="{86624BD5-BBE6-48D0-AE7B-F506839C8372}"/>
    <cellStyle name="Percent" xfId="3" builtinId="5"/>
    <cellStyle name="Table_Heading" xfId="4" xr:uid="{AAA9C1E7-790D-4A05-A3D6-8A2E3BF1E0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13</xdr:row>
          <xdr:rowOff>30480</xdr:rowOff>
        </xdr:from>
        <xdr:to>
          <xdr:col>9</xdr:col>
          <xdr:colOff>327660</xdr:colOff>
          <xdr:row>27</xdr:row>
          <xdr:rowOff>160020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2BD48619-A965-4A32-BB76-F9636ECA5A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571500</xdr:colOff>
      <xdr:row>3</xdr:row>
      <xdr:rowOff>129540</xdr:rowOff>
    </xdr:from>
    <xdr:to>
      <xdr:col>17</xdr:col>
      <xdr:colOff>137160</xdr:colOff>
      <xdr:row>12</xdr:row>
      <xdr:rowOff>129085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FAA980-348F-4899-B988-6432ADE85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7100" y="678180"/>
          <a:ext cx="3223260" cy="1645465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51271-D212-4040-BBB4-43ACDCB44EC3}">
  <sheetPr>
    <tabColor rgb="FF92D050"/>
  </sheetPr>
  <dimension ref="B2:J29"/>
  <sheetViews>
    <sheetView showGridLines="0" showRowColHeaders="0" tabSelected="1" workbookViewId="0"/>
  </sheetViews>
  <sheetFormatPr defaultRowHeight="14.45"/>
  <sheetData>
    <row r="2" spans="2:10">
      <c r="B2" t="s">
        <v>0</v>
      </c>
    </row>
    <row r="4" spans="2:10">
      <c r="B4" t="s">
        <v>1</v>
      </c>
    </row>
    <row r="6" spans="2:10">
      <c r="B6" t="s">
        <v>2</v>
      </c>
    </row>
    <row r="8" spans="2:10">
      <c r="B8" t="s">
        <v>3</v>
      </c>
    </row>
    <row r="13" spans="2:10">
      <c r="C13" s="60"/>
      <c r="D13" s="60"/>
      <c r="E13" s="60"/>
      <c r="F13" s="60"/>
      <c r="G13" s="60"/>
      <c r="H13" s="60"/>
      <c r="I13" s="60"/>
      <c r="J13" s="60"/>
    </row>
    <row r="14" spans="2:10">
      <c r="C14" s="60"/>
      <c r="D14" s="60"/>
      <c r="E14" s="60"/>
      <c r="F14" s="60"/>
      <c r="G14" s="60"/>
      <c r="H14" s="60"/>
      <c r="I14" s="60"/>
      <c r="J14" s="60"/>
    </row>
    <row r="15" spans="2:10">
      <c r="C15" s="60"/>
      <c r="D15" s="60"/>
      <c r="E15" s="60"/>
      <c r="F15" s="60"/>
      <c r="G15" s="60"/>
      <c r="H15" s="60"/>
      <c r="I15" s="60"/>
      <c r="J15" s="60"/>
    </row>
    <row r="16" spans="2:10">
      <c r="C16" s="60"/>
      <c r="D16" s="60"/>
      <c r="E16" s="60"/>
      <c r="F16" s="60"/>
      <c r="G16" s="60"/>
      <c r="H16" s="60"/>
      <c r="I16" s="60"/>
      <c r="J16" s="60"/>
    </row>
    <row r="17" spans="3:10">
      <c r="C17" s="60"/>
      <c r="D17" s="60"/>
      <c r="E17" s="60"/>
      <c r="F17" s="60"/>
      <c r="G17" s="60"/>
      <c r="H17" s="60"/>
      <c r="I17" s="60"/>
      <c r="J17" s="60"/>
    </row>
    <row r="18" spans="3:10">
      <c r="C18" s="60"/>
      <c r="D18" s="60"/>
      <c r="E18" s="60"/>
      <c r="F18" s="60"/>
      <c r="G18" s="60"/>
      <c r="H18" s="60"/>
      <c r="I18" s="60"/>
      <c r="J18" s="60"/>
    </row>
    <row r="19" spans="3:10">
      <c r="C19" s="60"/>
      <c r="D19" s="60"/>
      <c r="E19" s="60"/>
      <c r="F19" s="60"/>
      <c r="G19" s="60"/>
      <c r="H19" s="60"/>
      <c r="I19" s="60"/>
      <c r="J19" s="60"/>
    </row>
    <row r="20" spans="3:10">
      <c r="C20" s="60"/>
      <c r="D20" s="60"/>
      <c r="E20" s="60"/>
      <c r="F20" s="60"/>
      <c r="G20" s="60"/>
      <c r="H20" s="60"/>
      <c r="I20" s="60"/>
      <c r="J20" s="60"/>
    </row>
    <row r="21" spans="3:10">
      <c r="C21" s="60"/>
      <c r="D21" s="60"/>
      <c r="E21" s="60"/>
      <c r="F21" s="60"/>
      <c r="G21" s="60"/>
      <c r="H21" s="60"/>
      <c r="I21" s="60"/>
      <c r="J21" s="60"/>
    </row>
    <row r="22" spans="3:10">
      <c r="C22" s="60"/>
      <c r="D22" s="60"/>
      <c r="E22" s="60"/>
      <c r="F22" s="60"/>
      <c r="G22" s="60"/>
      <c r="H22" s="60"/>
      <c r="I22" s="60"/>
      <c r="J22" s="60"/>
    </row>
    <row r="23" spans="3:10">
      <c r="C23" s="60"/>
      <c r="D23" s="60"/>
      <c r="E23" s="60"/>
      <c r="F23" s="60"/>
      <c r="G23" s="60"/>
      <c r="H23" s="60"/>
      <c r="I23" s="60"/>
      <c r="J23" s="60"/>
    </row>
    <row r="24" spans="3:10">
      <c r="C24" s="60"/>
      <c r="D24" s="60"/>
      <c r="E24" s="60"/>
      <c r="F24" s="60"/>
      <c r="G24" s="60"/>
      <c r="H24" s="60"/>
      <c r="I24" s="60"/>
      <c r="J24" s="60"/>
    </row>
    <row r="25" spans="3:10">
      <c r="C25" s="60"/>
      <c r="D25" s="60"/>
      <c r="E25" s="60"/>
      <c r="F25" s="60"/>
      <c r="G25" s="60"/>
      <c r="H25" s="60"/>
      <c r="I25" s="60"/>
      <c r="J25" s="60"/>
    </row>
    <row r="26" spans="3:10">
      <c r="C26" s="60"/>
      <c r="D26" s="60"/>
      <c r="E26" s="60"/>
      <c r="F26" s="60"/>
      <c r="G26" s="60"/>
      <c r="H26" s="60"/>
      <c r="I26" s="60"/>
      <c r="J26" s="60"/>
    </row>
    <row r="27" spans="3:10">
      <c r="C27" s="60"/>
      <c r="D27" s="60"/>
      <c r="E27" s="60"/>
      <c r="F27" s="60"/>
      <c r="G27" s="60"/>
      <c r="H27" s="60"/>
      <c r="I27" s="60"/>
      <c r="J27" s="60"/>
    </row>
    <row r="28" spans="3:10">
      <c r="C28" s="60"/>
      <c r="D28" s="60"/>
      <c r="E28" s="60"/>
      <c r="F28" s="60"/>
      <c r="G28" s="60"/>
      <c r="H28" s="60"/>
      <c r="I28" s="60"/>
      <c r="J28" s="60"/>
    </row>
    <row r="29" spans="3:10">
      <c r="C29" s="60"/>
      <c r="D29" s="60"/>
      <c r="E29" s="60"/>
      <c r="F29" s="60"/>
      <c r="G29" s="60"/>
      <c r="H29" s="60"/>
      <c r="I29" s="60"/>
      <c r="J29" s="60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241" r:id="rId4">
          <objectPr defaultSize="0" autoPict="0" r:id="rId5">
            <anchor moveWithCells="1">
              <from>
                <xdr:col>2</xdr:col>
                <xdr:colOff>205740</xdr:colOff>
                <xdr:row>13</xdr:row>
                <xdr:rowOff>30480</xdr:rowOff>
              </from>
              <to>
                <xdr:col>9</xdr:col>
                <xdr:colOff>327660</xdr:colOff>
                <xdr:row>27</xdr:row>
                <xdr:rowOff>160020</xdr:rowOff>
              </to>
            </anchor>
          </objectPr>
        </oleObject>
      </mc:Choice>
      <mc:Fallback>
        <oleObject progId="AcroExch.Document.DC" dvAspect="DVASPECT_ICON" shapeId="1024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34CD7-05EB-47AF-9744-E11134F7365B}">
  <sheetPr>
    <tabColor rgb="FF92D050"/>
  </sheetPr>
  <dimension ref="B2:X53"/>
  <sheetViews>
    <sheetView zoomScaleNormal="100" workbookViewId="0"/>
  </sheetViews>
  <sheetFormatPr defaultColWidth="9.140625" defaultRowHeight="14.45"/>
  <cols>
    <col min="1" max="1" width="5" style="2" customWidth="1"/>
    <col min="2" max="2" width="31.7109375" style="2" customWidth="1"/>
    <col min="3" max="3" width="17.42578125" style="2" customWidth="1"/>
    <col min="4" max="4" width="10" style="2" bestFit="1" customWidth="1"/>
    <col min="5" max="5" width="12.85546875" style="2" bestFit="1" customWidth="1"/>
    <col min="6" max="6" width="12.140625" style="2" customWidth="1"/>
    <col min="7" max="7" width="13.140625" style="2" customWidth="1"/>
    <col min="8" max="24" width="12.140625" style="2" customWidth="1"/>
    <col min="25" max="25" width="11.42578125" style="2" customWidth="1"/>
    <col min="26" max="16384" width="9.140625" style="2"/>
  </cols>
  <sheetData>
    <row r="2" spans="2:24">
      <c r="B2" s="1" t="s">
        <v>4</v>
      </c>
    </row>
    <row r="3" spans="2:24">
      <c r="B3" s="2" t="s">
        <v>5</v>
      </c>
      <c r="C3" s="3">
        <f>'Capex - Calcs '!D5</f>
        <v>2.29E-2</v>
      </c>
      <c r="D3" s="4"/>
    </row>
    <row r="4" spans="2:24">
      <c r="C4" s="4"/>
      <c r="D4" s="4"/>
    </row>
    <row r="5" spans="2:24">
      <c r="B5" s="1" t="s">
        <v>6</v>
      </c>
      <c r="C5" s="4"/>
      <c r="D5" s="4"/>
    </row>
    <row r="6" spans="2:24">
      <c r="B6" s="2" t="s">
        <v>6</v>
      </c>
      <c r="C6" s="3">
        <v>0.5</v>
      </c>
      <c r="D6" s="4"/>
    </row>
    <row r="7" spans="2:24" s="5" customFormat="1"/>
    <row r="9" spans="2:24">
      <c r="B9" s="6" t="s">
        <v>7</v>
      </c>
      <c r="C9" s="1" t="s">
        <v>8</v>
      </c>
      <c r="E9" s="1" t="s">
        <v>9</v>
      </c>
      <c r="F9" s="1" t="s">
        <v>10</v>
      </c>
      <c r="G9" s="1" t="s">
        <v>11</v>
      </c>
      <c r="H9" s="1" t="s">
        <v>12</v>
      </c>
      <c r="I9" s="1" t="s">
        <v>13</v>
      </c>
      <c r="J9" s="1" t="s">
        <v>14</v>
      </c>
      <c r="K9" s="1" t="s">
        <v>15</v>
      </c>
      <c r="L9" s="1" t="s">
        <v>16</v>
      </c>
      <c r="M9" s="1" t="s">
        <v>17</v>
      </c>
      <c r="N9" s="1" t="s">
        <v>18</v>
      </c>
      <c r="O9" s="1" t="s">
        <v>19</v>
      </c>
      <c r="P9" s="1" t="s">
        <v>20</v>
      </c>
      <c r="Q9" s="1" t="s">
        <v>21</v>
      </c>
      <c r="R9" s="1" t="s">
        <v>22</v>
      </c>
      <c r="S9" s="1" t="s">
        <v>23</v>
      </c>
      <c r="T9" s="1" t="s">
        <v>24</v>
      </c>
      <c r="U9" s="1" t="s">
        <v>25</v>
      </c>
      <c r="V9" s="1" t="s">
        <v>26</v>
      </c>
      <c r="W9" s="1" t="s">
        <v>27</v>
      </c>
      <c r="X9" s="1" t="s">
        <v>28</v>
      </c>
    </row>
    <row r="10" spans="2:24">
      <c r="B10" s="7" t="s">
        <v>29</v>
      </c>
      <c r="C10" s="8"/>
    </row>
    <row r="11" spans="2:24">
      <c r="B11" s="9" t="s">
        <v>30</v>
      </c>
      <c r="C11" s="10">
        <f>NPV($C$3,E11:X11)</f>
        <v>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2:24">
      <c r="B12" s="9" t="s">
        <v>31</v>
      </c>
      <c r="C12" s="10">
        <f>-1*NPV($C$3,E12:X12)</f>
        <v>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2:24">
      <c r="B13" s="9" t="s">
        <v>32</v>
      </c>
      <c r="C13" s="10">
        <f>-NPV($C$3,E13:X13)</f>
        <v>-110453815.17107683</v>
      </c>
      <c r="E13" s="10">
        <f>SUM('Capex - Calcs '!P17:P24)</f>
        <v>5885308.499296423</v>
      </c>
      <c r="F13" s="10">
        <f>SUM('Capex - Calcs '!Q17:Q24)</f>
        <v>6939276.6383764893</v>
      </c>
      <c r="G13" s="10">
        <f>SUM('Capex - Calcs '!R17:R24)</f>
        <v>7472242.4758860031</v>
      </c>
      <c r="H13" s="10">
        <f>SUM('Capex - Calcs '!S17:S24)</f>
        <v>7784967.5579984365</v>
      </c>
      <c r="I13" s="10">
        <f>SUM('Capex - Calcs '!T17:T24)</f>
        <v>8321950.822625719</v>
      </c>
      <c r="J13" s="10">
        <f>SUM('Capex - Calcs '!U17:U24)</f>
        <v>15112220.881441427</v>
      </c>
      <c r="K13" s="10">
        <f>SUM('Capex - Calcs '!V17:V24)</f>
        <v>15112220.881441427</v>
      </c>
      <c r="L13" s="10">
        <f>SUM('Capex - Calcs '!W17:W24)</f>
        <v>15112220.881441427</v>
      </c>
      <c r="M13" s="10">
        <f>SUM('Capex - Calcs '!X17:X24)</f>
        <v>15112220.881441427</v>
      </c>
      <c r="N13" s="10">
        <f>SUM('Capex - Calcs '!Y17:Y24)</f>
        <v>15112220.881441427</v>
      </c>
      <c r="O13" s="10">
        <f>SUM('Capex - Calcs '!Z17:Z24)</f>
        <v>2381707.1523024654</v>
      </c>
      <c r="P13" s="10">
        <f>SUM('Capex - Calcs '!AA17:AA24)</f>
        <v>2381707.1523024654</v>
      </c>
      <c r="Q13" s="10">
        <f>SUM('Capex - Calcs '!AB17:AB24)</f>
        <v>2381707.1523024654</v>
      </c>
      <c r="R13" s="10">
        <f>SUM('Capex - Calcs '!AC17:AC24)</f>
        <v>2381707.1523024654</v>
      </c>
      <c r="S13" s="10">
        <f>SUM('Capex - Calcs '!AD17:AD24)</f>
        <v>2381707.1523024654</v>
      </c>
      <c r="T13" s="10">
        <f>SUM('Capex - Calcs '!AE17:AE24)</f>
        <v>1380120.3073175219</v>
      </c>
      <c r="U13" s="10">
        <f>SUM('Capex - Calcs '!AF17:AF24)</f>
        <v>1380120.3073175219</v>
      </c>
      <c r="V13" s="10">
        <f>SUM('Capex - Calcs '!AG17:AG24)</f>
        <v>1380120.3073175219</v>
      </c>
      <c r="W13" s="10">
        <f>SUM('Capex - Calcs '!AH17:AH24)</f>
        <v>1380120.3073175219</v>
      </c>
      <c r="X13" s="10">
        <f>SUM('Capex - Calcs '!AI17:AI24)</f>
        <v>1380120.3073175219</v>
      </c>
    </row>
    <row r="14" spans="2:24">
      <c r="B14" s="9" t="s">
        <v>33</v>
      </c>
      <c r="C14" s="10"/>
      <c r="E14" s="11"/>
      <c r="F14" s="11"/>
      <c r="G14" s="11"/>
      <c r="H14" s="11"/>
      <c r="I14" s="11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2:24">
      <c r="B15" s="9" t="s">
        <v>34</v>
      </c>
      <c r="C15" s="10">
        <f>-1*NPV($C$3,E15:X15)</f>
        <v>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2:24">
      <c r="B16" s="9" t="s">
        <v>35</v>
      </c>
      <c r="C16" s="10">
        <f>NPV($C$3,E16:X16)</f>
        <v>0</v>
      </c>
      <c r="E16" s="10">
        <f>E15*$C$6</f>
        <v>0</v>
      </c>
      <c r="F16" s="10">
        <f t="shared" ref="F16:X16" si="0">F15*$C$6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0</v>
      </c>
      <c r="L16" s="10">
        <f t="shared" si="0"/>
        <v>0</v>
      </c>
      <c r="M16" s="10">
        <f t="shared" si="0"/>
        <v>0</v>
      </c>
      <c r="N16" s="10">
        <f t="shared" si="0"/>
        <v>0</v>
      </c>
      <c r="O16" s="10">
        <f t="shared" si="0"/>
        <v>0</v>
      </c>
      <c r="P16" s="10">
        <f t="shared" si="0"/>
        <v>0</v>
      </c>
      <c r="Q16" s="10">
        <f t="shared" si="0"/>
        <v>0</v>
      </c>
      <c r="R16" s="10">
        <f t="shared" si="0"/>
        <v>0</v>
      </c>
      <c r="S16" s="10">
        <f t="shared" si="0"/>
        <v>0</v>
      </c>
      <c r="T16" s="10">
        <f t="shared" si="0"/>
        <v>0</v>
      </c>
      <c r="U16" s="10">
        <f t="shared" si="0"/>
        <v>0</v>
      </c>
      <c r="V16" s="10">
        <f t="shared" si="0"/>
        <v>0</v>
      </c>
      <c r="W16" s="10">
        <f t="shared" si="0"/>
        <v>0</v>
      </c>
      <c r="X16" s="10">
        <f t="shared" si="0"/>
        <v>0</v>
      </c>
    </row>
    <row r="17" spans="2:24">
      <c r="B17" s="12" t="s">
        <v>36</v>
      </c>
      <c r="C17" s="13">
        <f>SUM(C13,C15:C16)</f>
        <v>-110453815.17107683</v>
      </c>
    </row>
    <row r="18" spans="2:24">
      <c r="B18" s="12"/>
    </row>
    <row r="19" spans="2:24">
      <c r="B19" s="12" t="s">
        <v>37</v>
      </c>
      <c r="C19" s="14">
        <f>IFERROR(MAX(0,-C17/NPV($C$3,'Demand - Calcs'!N26:AG26)),"")</f>
        <v>3979.2062754003632</v>
      </c>
    </row>
    <row r="20" spans="2:24">
      <c r="B20" s="12" t="s">
        <v>38</v>
      </c>
      <c r="C20" s="15"/>
      <c r="E20" s="10">
        <f>IFERROR($C$19*'Demand - Calcs'!N26,"")</f>
        <v>5845040.9573819814</v>
      </c>
      <c r="F20" s="10">
        <f>IFERROR($C$19*'Demand - Calcs'!O26,"")</f>
        <v>5956961.4829276362</v>
      </c>
      <c r="G20" s="10">
        <f>IFERROR($C$19*'Demand - Calcs'!P26,"")</f>
        <v>6071090.9912592927</v>
      </c>
      <c r="H20" s="10">
        <f>IFERROR($C$19*'Demand - Calcs'!Q26,"")</f>
        <v>6187474.0854828693</v>
      </c>
      <c r="I20" s="10">
        <f>IFERROR($C$19*'Demand - Calcs'!R26,"")</f>
        <v>6306156.2899232432</v>
      </c>
      <c r="J20" s="10">
        <f>IFERROR($C$19*'Demand - Calcs'!S26,"")</f>
        <v>6427184.0696556382</v>
      </c>
      <c r="K20" s="10">
        <f>IFERROR($C$19*'Demand - Calcs'!T26,"")</f>
        <v>6550604.8504647417</v>
      </c>
      <c r="L20" s="10">
        <f>IFERROR($C$19*'Demand - Calcs'!U26,"")</f>
        <v>6676467.0392415654</v>
      </c>
      <c r="M20" s="10">
        <f>IFERROR($C$19*'Demand - Calcs'!V26,"")</f>
        <v>6804820.0448276959</v>
      </c>
      <c r="N20" s="10">
        <f>IFERROR($C$19*'Demand - Calcs'!W26,"")</f>
        <v>6935714.2993176105</v>
      </c>
      <c r="O20" s="10">
        <f>IFERROR($C$19*'Demand - Calcs'!X26,"")</f>
        <v>7069201.279829124</v>
      </c>
      <c r="P20" s="10">
        <f>IFERROR($C$19*'Demand - Calcs'!Y26,"")</f>
        <v>7205333.5307529867</v>
      </c>
      <c r="Q20" s="10">
        <f>IFERROR($C$19*'Demand - Calcs'!Z26,"")</f>
        <v>7344164.6864925278</v>
      </c>
      <c r="R20" s="10">
        <f>IFERROR($C$19*'Demand - Calcs'!AA26,"")</f>
        <v>7485749.4947045455</v>
      </c>
      <c r="S20" s="10">
        <f>IFERROR($C$19*'Demand - Calcs'!AB26,"")</f>
        <v>7630143.840053088</v>
      </c>
      <c r="T20" s="10">
        <f>IFERROR($C$19*'Demand - Calcs'!AC26,"")</f>
        <v>7777404.7684880653</v>
      </c>
      <c r="U20" s="10">
        <f>IFERROR($C$19*'Demand - Calcs'!AD26,"")</f>
        <v>7927590.5120603992</v>
      </c>
      <c r="V20" s="10">
        <f>IFERROR($C$19*'Demand - Calcs'!AE26,"")</f>
        <v>8080760.5142864669</v>
      </c>
      <c r="W20" s="10">
        <f>IFERROR($C$19*'Demand - Calcs'!AF26,"")</f>
        <v>8236975.4560743449</v>
      </c>
      <c r="X20" s="10">
        <f>IFERROR($C$19*'Demand - Calcs'!AG26,"")</f>
        <v>8396297.2822250295</v>
      </c>
    </row>
    <row r="21" spans="2:24">
      <c r="B21" s="12" t="s">
        <v>39</v>
      </c>
      <c r="C21" s="14">
        <v>3144</v>
      </c>
      <c r="D21" s="16"/>
    </row>
    <row r="22" spans="2:24">
      <c r="B22" s="7" t="s">
        <v>40</v>
      </c>
    </row>
    <row r="23" spans="2:24">
      <c r="B23" s="9" t="s">
        <v>41</v>
      </c>
      <c r="C23" s="17">
        <f>NPV($C$3,E23:X23)</f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2:24">
      <c r="B24" s="9" t="s">
        <v>42</v>
      </c>
      <c r="C24" s="17">
        <f>-1*NPV($C$3,E24:X24)</f>
        <v>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2:24">
      <c r="B25" s="9" t="s">
        <v>43</v>
      </c>
      <c r="C25" s="17">
        <f>-NPV($C$3,E25:X25)</f>
        <v>-146406176.67804903</v>
      </c>
      <c r="E25" s="17">
        <f>SUM('Capex - Calcs '!P42:P44)</f>
        <v>9332395.7189240437</v>
      </c>
      <c r="F25" s="17">
        <f>SUM('Capex - Calcs '!Q42:Q44)</f>
        <v>11003684.105965953</v>
      </c>
      <c r="G25" s="17">
        <f>SUM('Capex - Calcs '!R42:R44)</f>
        <v>11848813.652004389</v>
      </c>
      <c r="H25" s="17">
        <f>SUM('Capex - Calcs '!S42:S44)</f>
        <v>12344705.110855721</v>
      </c>
      <c r="I25" s="17">
        <f>SUM('Capex - Calcs '!T42:T44)</f>
        <v>13196205.133418787</v>
      </c>
      <c r="J25" s="17">
        <f>SUM('Capex - Calcs '!U42:U44)</f>
        <v>20645389.011016723</v>
      </c>
      <c r="K25" s="17">
        <f>SUM('Capex - Calcs '!V42:V44)</f>
        <v>20645389.011016723</v>
      </c>
      <c r="L25" s="17">
        <f>SUM('Capex - Calcs '!W42:W44)</f>
        <v>20645389.011016723</v>
      </c>
      <c r="M25" s="17">
        <f>SUM('Capex - Calcs '!X42:X44)</f>
        <v>20645389.011016723</v>
      </c>
      <c r="N25" s="17">
        <f>SUM('Capex - Calcs '!Y42:Y44)</f>
        <v>20645389.011016723</v>
      </c>
      <c r="O25" s="17">
        <f>SUM('Capex - Calcs '!Z42:Z44)</f>
        <v>1609787.7236463274</v>
      </c>
      <c r="P25" s="17">
        <f>SUM('Capex - Calcs '!AA42:AA44)</f>
        <v>1609787.7236463274</v>
      </c>
      <c r="Q25" s="17">
        <f>SUM('Capex - Calcs '!AB42:AB44)</f>
        <v>1609787.7236463274</v>
      </c>
      <c r="R25" s="17">
        <f>SUM('Capex - Calcs '!AC42:AC44)</f>
        <v>1609787.7236463274</v>
      </c>
      <c r="S25" s="17">
        <f>SUM('Capex - Calcs '!AD42:AD44)</f>
        <v>1609787.7236463274</v>
      </c>
      <c r="T25" s="17">
        <f>SUM('Capex - Calcs '!AE42:AE44)</f>
        <v>140435.99234602423</v>
      </c>
      <c r="U25" s="17">
        <f>SUM('Capex - Calcs '!AF42:AF44)</f>
        <v>140435.99234602423</v>
      </c>
      <c r="V25" s="17">
        <f>SUM('Capex - Calcs '!AG42:AG44)</f>
        <v>140435.99234602423</v>
      </c>
      <c r="W25" s="17">
        <f>SUM('Capex - Calcs '!AH42:AH44)</f>
        <v>140435.99234602423</v>
      </c>
      <c r="X25" s="17">
        <f>SUM('Capex - Calcs '!AI42:AI44)</f>
        <v>140435.99234602423</v>
      </c>
    </row>
    <row r="26" spans="2:24">
      <c r="B26" s="9" t="s">
        <v>44</v>
      </c>
      <c r="C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2:24">
      <c r="B27" s="9" t="s">
        <v>45</v>
      </c>
      <c r="C27" s="17">
        <f>-1*NPV($C$3,E27:X27)</f>
        <v>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2:24">
      <c r="B28" s="9" t="s">
        <v>46</v>
      </c>
      <c r="C28" s="17">
        <f>NPV($C$3,E28:X28)</f>
        <v>0</v>
      </c>
      <c r="E28" s="17">
        <f>E27*$C$6</f>
        <v>0</v>
      </c>
      <c r="F28" s="17">
        <f t="shared" ref="F28:X28" si="1">F27*$C$6</f>
        <v>0</v>
      </c>
      <c r="G28" s="17">
        <f t="shared" si="1"/>
        <v>0</v>
      </c>
      <c r="H28" s="17">
        <f t="shared" si="1"/>
        <v>0</v>
      </c>
      <c r="I28" s="17">
        <f t="shared" si="1"/>
        <v>0</v>
      </c>
      <c r="J28" s="17">
        <f t="shared" si="1"/>
        <v>0</v>
      </c>
      <c r="K28" s="17">
        <f t="shared" si="1"/>
        <v>0</v>
      </c>
      <c r="L28" s="17">
        <f t="shared" si="1"/>
        <v>0</v>
      </c>
      <c r="M28" s="17">
        <f t="shared" si="1"/>
        <v>0</v>
      </c>
      <c r="N28" s="17">
        <f t="shared" si="1"/>
        <v>0</v>
      </c>
      <c r="O28" s="17">
        <f t="shared" si="1"/>
        <v>0</v>
      </c>
      <c r="P28" s="17">
        <f t="shared" si="1"/>
        <v>0</v>
      </c>
      <c r="Q28" s="17">
        <f t="shared" si="1"/>
        <v>0</v>
      </c>
      <c r="R28" s="17">
        <f t="shared" si="1"/>
        <v>0</v>
      </c>
      <c r="S28" s="17">
        <f t="shared" si="1"/>
        <v>0</v>
      </c>
      <c r="T28" s="17">
        <f t="shared" si="1"/>
        <v>0</v>
      </c>
      <c r="U28" s="17">
        <f t="shared" si="1"/>
        <v>0</v>
      </c>
      <c r="V28" s="17">
        <f t="shared" si="1"/>
        <v>0</v>
      </c>
      <c r="W28" s="17">
        <f t="shared" si="1"/>
        <v>0</v>
      </c>
      <c r="X28" s="17">
        <f t="shared" si="1"/>
        <v>0</v>
      </c>
    </row>
    <row r="29" spans="2:24">
      <c r="B29" s="12" t="s">
        <v>36</v>
      </c>
      <c r="C29" s="18">
        <f>SUM(C25,C27:C28)</f>
        <v>-146406176.67804903</v>
      </c>
    </row>
    <row r="30" spans="2:24">
      <c r="B30" s="12"/>
    </row>
    <row r="31" spans="2:24">
      <c r="B31" s="12" t="s">
        <v>47</v>
      </c>
      <c r="C31" s="19">
        <f>IFERROR(MAX(0,-C29/NPV($C$3,'Demand - Calcs'!N61:AG61)),"")</f>
        <v>5112.3391660771422</v>
      </c>
    </row>
    <row r="32" spans="2:24">
      <c r="B32" s="12" t="s">
        <v>48</v>
      </c>
      <c r="C32" s="15"/>
      <c r="E32" s="17">
        <f>IFERROR($C$31*'Demand - Calcs'!N61,"")</f>
        <v>7620330.7073441688</v>
      </c>
      <c r="F32" s="17">
        <f>IFERROR($C$31*'Demand - Calcs'!O61,"")</f>
        <v>7779992.6811714079</v>
      </c>
      <c r="G32" s="17">
        <f>IFERROR($C$31*'Demand - Calcs'!P61,"")</f>
        <v>7943074.052827633</v>
      </c>
      <c r="H32" s="17">
        <f>IFERROR($C$31*'Demand - Calcs'!Q61,"")</f>
        <v>8109649.3917500703</v>
      </c>
      <c r="I32" s="17">
        <f>IFERROR($C$31*'Demand - Calcs'!R61,"")</f>
        <v>8279794.9246901562</v>
      </c>
      <c r="J32" s="17">
        <f>IFERROR($C$31*'Demand - Calcs'!S61,"")</f>
        <v>8453588.5733161848</v>
      </c>
      <c r="K32" s="17">
        <f>IFERROR($C$31*'Demand - Calcs'!T61,"")</f>
        <v>8631109.9926878959</v>
      </c>
      <c r="L32" s="17">
        <f>IFERROR($C$31*'Demand - Calcs'!U61,"")</f>
        <v>8812440.6106245276</v>
      </c>
      <c r="M32" s="17">
        <f>IFERROR($C$31*'Demand - Calcs'!V61,"")</f>
        <v>8997663.6679866463</v>
      </c>
      <c r="N32" s="17">
        <f>IFERROR($C$31*'Demand - Calcs'!W61,"")</f>
        <v>9186864.2598943133</v>
      </c>
      <c r="O32" s="17">
        <f>IFERROR($C$31*'Demand - Calcs'!X61,"")</f>
        <v>9380129.377903102</v>
      </c>
      <c r="P32" s="17">
        <f>IFERROR($C$31*'Demand - Calcs'!Y61,"")</f>
        <v>9577547.9531615302</v>
      </c>
      <c r="Q32" s="17">
        <f>IFERROR($C$31*'Demand - Calcs'!Z61,"")</f>
        <v>9779210.9005725365</v>
      </c>
      <c r="R32" s="17">
        <f>IFERROR($C$31*'Demand - Calcs'!AA61,"")</f>
        <v>9985211.163983332</v>
      </c>
      <c r="S32" s="17">
        <f>IFERROR($C$31*'Demand - Calcs'!AB61,"")</f>
        <v>10195643.762428416</v>
      </c>
      <c r="T32" s="17">
        <f>IFERROR($C$31*'Demand - Calcs'!AC61,"")</f>
        <v>10410605.837449873</v>
      </c>
      <c r="U32" s="17">
        <f>IFERROR($C$31*'Demand - Calcs'!AD61,"")</f>
        <v>10630196.701521801</v>
      </c>
      <c r="V32" s="17">
        <f>IFERROR($C$31*'Demand - Calcs'!AE61,"")</f>
        <v>10854517.887604723</v>
      </c>
      <c r="W32" s="17">
        <f>IFERROR($C$31*'Demand - Calcs'!AF61,"")</f>
        <v>11083673.199856827</v>
      </c>
      <c r="X32" s="17">
        <f>IFERROR($C$31*'Demand - Calcs'!AG61,"")</f>
        <v>11317768.765529668</v>
      </c>
    </row>
    <row r="33" spans="2:24">
      <c r="B33" s="12" t="s">
        <v>39</v>
      </c>
      <c r="C33" s="19">
        <v>4453</v>
      </c>
      <c r="D33" s="16"/>
    </row>
    <row r="34" spans="2:24" s="20" customFormat="1">
      <c r="C34" s="21"/>
      <c r="D34" s="21"/>
    </row>
    <row r="35" spans="2:24">
      <c r="B35" s="22" t="s">
        <v>49</v>
      </c>
    </row>
    <row r="36" spans="2:24">
      <c r="B36" s="23" t="s">
        <v>50</v>
      </c>
      <c r="E36" s="1" t="s">
        <v>9</v>
      </c>
      <c r="F36" s="1" t="s">
        <v>10</v>
      </c>
      <c r="G36" s="1" t="s">
        <v>11</v>
      </c>
      <c r="H36" s="1" t="s">
        <v>12</v>
      </c>
      <c r="I36" s="1" t="s">
        <v>13</v>
      </c>
      <c r="J36" s="1" t="s">
        <v>14</v>
      </c>
      <c r="K36" s="1" t="s">
        <v>15</v>
      </c>
      <c r="L36" s="1" t="s">
        <v>16</v>
      </c>
      <c r="M36" s="1" t="s">
        <v>17</v>
      </c>
      <c r="N36" s="1" t="s">
        <v>18</v>
      </c>
      <c r="O36" s="1" t="s">
        <v>19</v>
      </c>
      <c r="P36" s="1" t="s">
        <v>20</v>
      </c>
      <c r="Q36" s="1" t="s">
        <v>21</v>
      </c>
      <c r="R36" s="1" t="s">
        <v>22</v>
      </c>
      <c r="S36" s="1" t="s">
        <v>23</v>
      </c>
      <c r="T36" s="1" t="s">
        <v>24</v>
      </c>
      <c r="U36" s="1" t="s">
        <v>25</v>
      </c>
      <c r="V36" s="1" t="s">
        <v>26</v>
      </c>
      <c r="W36" s="1" t="s">
        <v>27</v>
      </c>
      <c r="X36" s="1" t="s">
        <v>28</v>
      </c>
    </row>
    <row r="37" spans="2:24">
      <c r="B37" s="10" t="s">
        <v>51</v>
      </c>
    </row>
    <row r="38" spans="2:24">
      <c r="B38" s="24" t="s">
        <v>52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2:24">
      <c r="B39" s="24" t="s">
        <v>53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2:24">
      <c r="B40" s="24" t="s">
        <v>54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2:24">
      <c r="B41" s="24" t="s">
        <v>55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2:24">
      <c r="B42" s="24" t="s">
        <v>56</v>
      </c>
      <c r="C42" s="25" t="s">
        <v>57</v>
      </c>
      <c r="D42" s="26">
        <v>60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2:24">
      <c r="B43" s="24" t="s">
        <v>58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2:24">
      <c r="B44" s="24" t="s">
        <v>59</v>
      </c>
      <c r="C44" s="25" t="s">
        <v>60</v>
      </c>
      <c r="D44" s="27">
        <v>0.3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6" spans="2:24">
      <c r="B46" s="17" t="s">
        <v>61</v>
      </c>
    </row>
    <row r="47" spans="2:24">
      <c r="B47" s="24" t="s">
        <v>52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2:24">
      <c r="B48" s="24" t="s">
        <v>53</v>
      </c>
      <c r="C48" s="2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2:24">
      <c r="B49" s="24" t="s">
        <v>54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2:24">
      <c r="B50" s="24" t="s">
        <v>55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2:24">
      <c r="B51" s="24" t="s">
        <v>56</v>
      </c>
      <c r="C51" s="25" t="s">
        <v>57</v>
      </c>
      <c r="D51" s="26">
        <v>60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2:24">
      <c r="B52" s="24" t="s">
        <v>58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2:24">
      <c r="B53" s="24" t="s">
        <v>59</v>
      </c>
      <c r="C53" s="25" t="s">
        <v>60</v>
      </c>
      <c r="D53" s="27">
        <v>0.3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B39E-0851-42F8-8523-F22CC0FCCAFE}">
  <sheetPr>
    <tabColor rgb="FF92D050"/>
  </sheetPr>
  <dimension ref="B1:AJ78"/>
  <sheetViews>
    <sheetView zoomScaleNormal="100" workbookViewId="0"/>
  </sheetViews>
  <sheetFormatPr defaultColWidth="9.140625" defaultRowHeight="14.45"/>
  <cols>
    <col min="1" max="1" width="4" style="2" customWidth="1"/>
    <col min="2" max="2" width="31.42578125" style="2" customWidth="1"/>
    <col min="3" max="3" width="9.140625" style="2" customWidth="1"/>
    <col min="4" max="4" width="14" style="2" bestFit="1" customWidth="1"/>
    <col min="5" max="5" width="11.140625" style="2" customWidth="1"/>
    <col min="6" max="15" width="11.7109375" style="2" customWidth="1"/>
    <col min="16" max="35" width="17.140625" style="2" customWidth="1"/>
    <col min="36" max="16384" width="9.140625" style="2"/>
  </cols>
  <sheetData>
    <row r="1" spans="2:36">
      <c r="F1" s="67"/>
      <c r="G1" s="67"/>
      <c r="H1" s="67"/>
      <c r="I1" s="67"/>
      <c r="J1" s="67"/>
      <c r="AI1" s="2">
        <v>0.65</v>
      </c>
    </row>
    <row r="2" spans="2:36">
      <c r="B2" s="30" t="s">
        <v>62</v>
      </c>
      <c r="C2" s="31"/>
      <c r="D2" s="31"/>
      <c r="E2" s="31"/>
      <c r="F2" s="32"/>
      <c r="G2" s="32"/>
      <c r="H2" s="32"/>
      <c r="I2" s="32"/>
      <c r="J2" s="32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2:36">
      <c r="F3" s="29"/>
      <c r="G3" s="29"/>
      <c r="H3" s="29"/>
      <c r="I3" s="29"/>
      <c r="J3" s="29"/>
    </row>
    <row r="4" spans="2:36">
      <c r="B4" s="1" t="s">
        <v>4</v>
      </c>
    </row>
    <row r="5" spans="2:36">
      <c r="B5" s="2" t="s">
        <v>5</v>
      </c>
      <c r="D5" s="3">
        <v>2.29E-2</v>
      </c>
    </row>
    <row r="6" spans="2:36">
      <c r="D6" s="4"/>
      <c r="AJ6" s="33"/>
    </row>
    <row r="7" spans="2:36">
      <c r="B7" s="1" t="s">
        <v>63</v>
      </c>
      <c r="D7" s="4"/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9</v>
      </c>
      <c r="Q7" s="1" t="s">
        <v>10</v>
      </c>
      <c r="R7" s="1" t="s">
        <v>11</v>
      </c>
      <c r="S7" s="1" t="s">
        <v>12</v>
      </c>
      <c r="T7" s="1" t="s">
        <v>13</v>
      </c>
      <c r="U7" s="1" t="s">
        <v>14</v>
      </c>
      <c r="V7" s="1" t="s">
        <v>15</v>
      </c>
      <c r="W7" s="1" t="s">
        <v>16</v>
      </c>
      <c r="X7" s="1" t="s">
        <v>17</v>
      </c>
      <c r="Y7" s="1" t="s">
        <v>18</v>
      </c>
      <c r="Z7" s="1" t="s">
        <v>19</v>
      </c>
      <c r="AA7" s="1" t="s">
        <v>20</v>
      </c>
      <c r="AB7" s="1" t="s">
        <v>21</v>
      </c>
      <c r="AC7" s="1" t="s">
        <v>22</v>
      </c>
      <c r="AD7" s="1" t="s">
        <v>23</v>
      </c>
      <c r="AE7" s="1" t="s">
        <v>24</v>
      </c>
      <c r="AF7" s="1" t="s">
        <v>25</v>
      </c>
      <c r="AG7" s="1" t="s">
        <v>26</v>
      </c>
      <c r="AH7" s="1" t="s">
        <v>27</v>
      </c>
      <c r="AI7" s="1" t="s">
        <v>28</v>
      </c>
    </row>
    <row r="8" spans="2:36">
      <c r="D8" s="4"/>
    </row>
    <row r="9" spans="2:36">
      <c r="B9" s="2" t="s">
        <v>75</v>
      </c>
      <c r="D9" s="4"/>
      <c r="E9" s="34">
        <v>99.9</v>
      </c>
      <c r="F9" s="34">
        <v>102.4</v>
      </c>
      <c r="G9" s="35">
        <v>105.4</v>
      </c>
      <c r="H9" s="35">
        <v>106.8</v>
      </c>
      <c r="I9" s="35">
        <v>108.2</v>
      </c>
      <c r="J9" s="36">
        <v>110.5</v>
      </c>
      <c r="K9" s="36">
        <v>112.6</v>
      </c>
      <c r="L9" s="36">
        <v>114.1</v>
      </c>
      <c r="M9" s="34">
        <v>116.6</v>
      </c>
      <c r="N9" s="36">
        <v>117.9</v>
      </c>
      <c r="O9" s="34">
        <f>N9*(1+O10)</f>
        <v>121.43700000000001</v>
      </c>
      <c r="P9" s="34">
        <f t="shared" ref="P9:AH9" si="0">O9*(1+P10)</f>
        <v>125.08011000000002</v>
      </c>
      <c r="Q9" s="34">
        <f t="shared" si="0"/>
        <v>128.83251330000002</v>
      </c>
      <c r="R9" s="34">
        <f t="shared" si="0"/>
        <v>132.69748869900002</v>
      </c>
      <c r="S9" s="34">
        <f t="shared" si="0"/>
        <v>136.67841335997002</v>
      </c>
      <c r="T9" s="34">
        <f t="shared" si="0"/>
        <v>140.77876576076912</v>
      </c>
      <c r="U9" s="34">
        <f t="shared" si="0"/>
        <v>145.0021287335922</v>
      </c>
      <c r="V9" s="34">
        <f t="shared" si="0"/>
        <v>149.35219259559997</v>
      </c>
      <c r="W9" s="34">
        <f t="shared" si="0"/>
        <v>153.83275837346798</v>
      </c>
      <c r="X9" s="34">
        <f t="shared" si="0"/>
        <v>158.44774112467204</v>
      </c>
      <c r="Y9" s="34">
        <f t="shared" si="0"/>
        <v>163.20117335841221</v>
      </c>
      <c r="Z9" s="34">
        <f t="shared" si="0"/>
        <v>168.09720855916459</v>
      </c>
      <c r="AA9" s="34">
        <f t="shared" si="0"/>
        <v>173.14012481593952</v>
      </c>
      <c r="AB9" s="34">
        <f t="shared" si="0"/>
        <v>178.3343285604177</v>
      </c>
      <c r="AC9" s="34">
        <f t="shared" si="0"/>
        <v>183.68435841723024</v>
      </c>
      <c r="AD9" s="34">
        <f t="shared" si="0"/>
        <v>189.19488916974714</v>
      </c>
      <c r="AE9" s="34">
        <f t="shared" si="0"/>
        <v>194.87073584483957</v>
      </c>
      <c r="AF9" s="34">
        <f t="shared" si="0"/>
        <v>200.71685792018476</v>
      </c>
      <c r="AG9" s="34">
        <f t="shared" si="0"/>
        <v>206.7383636577903</v>
      </c>
      <c r="AH9" s="34">
        <f t="shared" si="0"/>
        <v>212.94051456752402</v>
      </c>
      <c r="AI9" s="34">
        <f>AH9*(1+AI10)</f>
        <v>219.32873000454975</v>
      </c>
    </row>
    <row r="10" spans="2:36">
      <c r="B10" s="2" t="s">
        <v>76</v>
      </c>
      <c r="D10" s="4"/>
      <c r="E10" s="37"/>
      <c r="F10" s="38">
        <v>2.4E-2</v>
      </c>
      <c r="G10" s="38">
        <v>0.03</v>
      </c>
      <c r="H10" s="38">
        <v>1.4999999999999999E-2</v>
      </c>
      <c r="I10" s="38">
        <v>0.01</v>
      </c>
      <c r="J10" s="38">
        <v>1.9E-2</v>
      </c>
      <c r="K10" s="38">
        <v>2.1000000000000001E-2</v>
      </c>
      <c r="L10" s="38">
        <v>1.6E-2</v>
      </c>
      <c r="M10" s="38">
        <v>-3.0000000000000001E-3</v>
      </c>
      <c r="N10" s="38">
        <v>3.7999999999999999E-2</v>
      </c>
      <c r="O10" s="38">
        <v>0.03</v>
      </c>
      <c r="P10" s="38">
        <f>O10</f>
        <v>0.03</v>
      </c>
      <c r="Q10" s="38">
        <f t="shared" ref="Q10:AI10" si="1">P10</f>
        <v>0.03</v>
      </c>
      <c r="R10" s="38">
        <f t="shared" si="1"/>
        <v>0.03</v>
      </c>
      <c r="S10" s="38">
        <f t="shared" si="1"/>
        <v>0.03</v>
      </c>
      <c r="T10" s="38">
        <f t="shared" si="1"/>
        <v>0.03</v>
      </c>
      <c r="U10" s="38">
        <f t="shared" si="1"/>
        <v>0.03</v>
      </c>
      <c r="V10" s="38">
        <f t="shared" si="1"/>
        <v>0.03</v>
      </c>
      <c r="W10" s="38">
        <f t="shared" si="1"/>
        <v>0.03</v>
      </c>
      <c r="X10" s="38">
        <f t="shared" si="1"/>
        <v>0.03</v>
      </c>
      <c r="Y10" s="38">
        <f t="shared" si="1"/>
        <v>0.03</v>
      </c>
      <c r="Z10" s="38">
        <f t="shared" si="1"/>
        <v>0.03</v>
      </c>
      <c r="AA10" s="38">
        <f t="shared" si="1"/>
        <v>0.03</v>
      </c>
      <c r="AB10" s="38">
        <f t="shared" si="1"/>
        <v>0.03</v>
      </c>
      <c r="AC10" s="38">
        <f t="shared" si="1"/>
        <v>0.03</v>
      </c>
      <c r="AD10" s="38">
        <f t="shared" si="1"/>
        <v>0.03</v>
      </c>
      <c r="AE10" s="38">
        <f t="shared" si="1"/>
        <v>0.03</v>
      </c>
      <c r="AF10" s="38">
        <f t="shared" si="1"/>
        <v>0.03</v>
      </c>
      <c r="AG10" s="38">
        <f t="shared" si="1"/>
        <v>0.03</v>
      </c>
      <c r="AH10" s="38">
        <f t="shared" si="1"/>
        <v>0.03</v>
      </c>
      <c r="AI10" s="38">
        <f t="shared" si="1"/>
        <v>0.03</v>
      </c>
      <c r="AJ10" s="39" t="s">
        <v>77</v>
      </c>
    </row>
    <row r="11" spans="2:36">
      <c r="D11" s="4"/>
    </row>
    <row r="12" spans="2:36">
      <c r="B12" s="40" t="s">
        <v>78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</row>
    <row r="14" spans="2:36">
      <c r="B14" s="1" t="s">
        <v>79</v>
      </c>
      <c r="D14" s="1" t="s">
        <v>8</v>
      </c>
      <c r="F14" s="1" t="s">
        <v>65</v>
      </c>
      <c r="G14" s="1" t="s">
        <v>66</v>
      </c>
      <c r="H14" s="1" t="s">
        <v>67</v>
      </c>
      <c r="I14" s="1" t="s">
        <v>68</v>
      </c>
      <c r="J14" s="1" t="s">
        <v>69</v>
      </c>
      <c r="K14" s="1" t="s">
        <v>70</v>
      </c>
      <c r="L14" s="1" t="s">
        <v>71</v>
      </c>
      <c r="M14" s="1" t="s">
        <v>72</v>
      </c>
      <c r="N14" s="1" t="s">
        <v>73</v>
      </c>
      <c r="O14" s="1" t="s">
        <v>74</v>
      </c>
      <c r="P14" s="1" t="s">
        <v>9</v>
      </c>
      <c r="Q14" s="1" t="s">
        <v>10</v>
      </c>
      <c r="R14" s="1" t="s">
        <v>11</v>
      </c>
      <c r="S14" s="1" t="s">
        <v>12</v>
      </c>
      <c r="T14" s="1" t="s">
        <v>13</v>
      </c>
      <c r="U14" s="1" t="s">
        <v>14</v>
      </c>
      <c r="V14" s="1" t="s">
        <v>15</v>
      </c>
      <c r="W14" s="1" t="s">
        <v>16</v>
      </c>
      <c r="X14" s="1" t="s">
        <v>17</v>
      </c>
      <c r="Y14" s="1" t="s">
        <v>18</v>
      </c>
      <c r="Z14" s="1" t="s">
        <v>19</v>
      </c>
      <c r="AA14" s="1" t="s">
        <v>20</v>
      </c>
      <c r="AB14" s="1" t="s">
        <v>21</v>
      </c>
      <c r="AC14" s="1" t="s">
        <v>22</v>
      </c>
      <c r="AD14" s="1" t="s">
        <v>23</v>
      </c>
      <c r="AE14" s="1" t="s">
        <v>24</v>
      </c>
      <c r="AF14" s="1" t="s">
        <v>25</v>
      </c>
      <c r="AG14" s="1" t="s">
        <v>26</v>
      </c>
      <c r="AH14" s="1" t="s">
        <v>27</v>
      </c>
      <c r="AI14" s="1" t="s">
        <v>28</v>
      </c>
    </row>
    <row r="16" spans="2:36">
      <c r="B16" s="42" t="s">
        <v>80</v>
      </c>
      <c r="D16" s="28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2:35">
      <c r="B17" s="24" t="s">
        <v>81</v>
      </c>
      <c r="D17" s="10">
        <f>NPV($D$5,P17:AI17)</f>
        <v>70244375.119315535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11">
        <v>3637927.5826484766</v>
      </c>
      <c r="Q17" s="11">
        <v>4289424.4013539767</v>
      </c>
      <c r="R17" s="11">
        <v>4618870.3634674316</v>
      </c>
      <c r="S17" s="11">
        <v>4812177.3417063532</v>
      </c>
      <c r="T17" s="11">
        <v>5144106.624604906</v>
      </c>
      <c r="U17" s="11">
        <v>9161751.715201553</v>
      </c>
      <c r="V17" s="11">
        <v>9161751.715201553</v>
      </c>
      <c r="W17" s="11">
        <v>9161751.715201553</v>
      </c>
      <c r="X17" s="11">
        <v>9161751.715201553</v>
      </c>
      <c r="Y17" s="11">
        <v>9161751.715201553</v>
      </c>
      <c r="Z17" s="11">
        <v>2176243.3001114712</v>
      </c>
      <c r="AA17" s="11">
        <v>2176243.3001114712</v>
      </c>
      <c r="AB17" s="11">
        <v>2176243.3001114712</v>
      </c>
      <c r="AC17" s="11">
        <v>2176243.3001114712</v>
      </c>
      <c r="AD17" s="11">
        <v>2176243.3001114712</v>
      </c>
      <c r="AE17" s="11">
        <v>881583.35636788141</v>
      </c>
      <c r="AF17" s="11">
        <v>881583.35636788141</v>
      </c>
      <c r="AG17" s="11">
        <v>881583.35636788141</v>
      </c>
      <c r="AH17" s="11">
        <v>881583.35636788141</v>
      </c>
      <c r="AI17" s="11">
        <v>881583.35636788141</v>
      </c>
    </row>
    <row r="18" spans="2:35">
      <c r="B18" s="24" t="s">
        <v>82</v>
      </c>
      <c r="D18" s="10">
        <f t="shared" ref="D18:D24" si="2">NPV($D$5,P18:AI18)</f>
        <v>30089398.502487473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11">
        <v>747159.96718120715</v>
      </c>
      <c r="Q18" s="11">
        <v>880964.81365599157</v>
      </c>
      <c r="R18" s="11">
        <v>948626.6427189738</v>
      </c>
      <c r="S18" s="11">
        <v>988328.15745109029</v>
      </c>
      <c r="T18" s="11">
        <v>1056500.0125753786</v>
      </c>
      <c r="U18" s="11">
        <v>5768179.5539003145</v>
      </c>
      <c r="V18" s="11">
        <v>5768179.5539003145</v>
      </c>
      <c r="W18" s="11">
        <v>5768179.5539003145</v>
      </c>
      <c r="X18" s="11">
        <v>5768179.5539003145</v>
      </c>
      <c r="Y18" s="11">
        <v>5768179.5539003145</v>
      </c>
      <c r="Z18" s="11">
        <v>104059.14691289603</v>
      </c>
      <c r="AA18" s="11">
        <v>104059.14691289603</v>
      </c>
      <c r="AB18" s="11">
        <v>104059.14691289603</v>
      </c>
      <c r="AC18" s="11">
        <v>104059.14691289603</v>
      </c>
      <c r="AD18" s="11">
        <v>104059.14691289603</v>
      </c>
      <c r="AE18" s="11">
        <v>397132.24567154201</v>
      </c>
      <c r="AF18" s="11">
        <v>397132.24567154201</v>
      </c>
      <c r="AG18" s="11">
        <v>397132.24567154201</v>
      </c>
      <c r="AH18" s="11">
        <v>397132.24567154201</v>
      </c>
      <c r="AI18" s="11">
        <v>397132.24567154201</v>
      </c>
    </row>
    <row r="19" spans="2:35">
      <c r="B19" s="24" t="s">
        <v>83</v>
      </c>
      <c r="D19" s="10">
        <f t="shared" si="2"/>
        <v>90605.729279563995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11">
        <v>10591.670144576134</v>
      </c>
      <c r="Q19" s="11">
        <v>12488.475192835433</v>
      </c>
      <c r="R19" s="11">
        <v>13447.642983258547</v>
      </c>
      <c r="S19" s="11">
        <v>14010.447960443067</v>
      </c>
      <c r="T19" s="11">
        <v>14976.845832834932</v>
      </c>
      <c r="U19" s="11">
        <v>2657.3924602861116</v>
      </c>
      <c r="V19" s="11">
        <v>2657.3924602861116</v>
      </c>
      <c r="W19" s="11">
        <v>2657.3924602861116</v>
      </c>
      <c r="X19" s="11">
        <v>2657.3924602861116</v>
      </c>
      <c r="Y19" s="11">
        <v>2657.3924602861116</v>
      </c>
      <c r="Z19" s="11">
        <v>2620.6032845579243</v>
      </c>
      <c r="AA19" s="11">
        <v>2620.6032845579243</v>
      </c>
      <c r="AB19" s="11">
        <v>2620.6032845579243</v>
      </c>
      <c r="AC19" s="11">
        <v>2620.6032845579243</v>
      </c>
      <c r="AD19" s="11">
        <v>2620.6032845579243</v>
      </c>
      <c r="AE19" s="11">
        <v>2620.6032845579243</v>
      </c>
      <c r="AF19" s="11">
        <v>2620.6032845579243</v>
      </c>
      <c r="AG19" s="11">
        <v>2620.6032845579243</v>
      </c>
      <c r="AH19" s="11">
        <v>2620.6032845579243</v>
      </c>
      <c r="AI19" s="11">
        <v>2620.6032845579243</v>
      </c>
    </row>
    <row r="20" spans="2:35">
      <c r="B20" s="24" t="s">
        <v>84</v>
      </c>
      <c r="D20" s="10">
        <f t="shared" si="2"/>
        <v>119974.08183808762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11">
        <v>14024.785306970838</v>
      </c>
      <c r="Q20" s="11">
        <v>16536.408422862325</v>
      </c>
      <c r="R20" s="11">
        <v>17806.474630592031</v>
      </c>
      <c r="S20" s="11">
        <v>18551.703557377437</v>
      </c>
      <c r="T20" s="11">
        <v>19831.343358882197</v>
      </c>
      <c r="U20" s="11">
        <v>3518.7423912517647</v>
      </c>
      <c r="V20" s="11">
        <v>3518.7423912517647</v>
      </c>
      <c r="W20" s="11">
        <v>3518.7423912517647</v>
      </c>
      <c r="X20" s="11">
        <v>3518.7423912517647</v>
      </c>
      <c r="Y20" s="11">
        <v>3518.7423912517647</v>
      </c>
      <c r="Z20" s="11">
        <v>3470.0286110673933</v>
      </c>
      <c r="AA20" s="11">
        <v>3470.0286110673933</v>
      </c>
      <c r="AB20" s="11">
        <v>3470.0286110673933</v>
      </c>
      <c r="AC20" s="11">
        <v>3470.0286110673933</v>
      </c>
      <c r="AD20" s="11">
        <v>3470.0286110673933</v>
      </c>
      <c r="AE20" s="11">
        <v>3470.0286110673933</v>
      </c>
      <c r="AF20" s="11">
        <v>3470.0286110673933</v>
      </c>
      <c r="AG20" s="11">
        <v>3470.0286110673933</v>
      </c>
      <c r="AH20" s="11">
        <v>3470.0286110673933</v>
      </c>
      <c r="AI20" s="11">
        <v>3470.0286110673933</v>
      </c>
    </row>
    <row r="21" spans="2:35">
      <c r="B21" s="24" t="s">
        <v>85</v>
      </c>
      <c r="D21" s="10">
        <f t="shared" si="2"/>
        <v>193643.24100545506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11">
        <v>22636.596501839987</v>
      </c>
      <c r="Q21" s="11">
        <v>26690.462410993747</v>
      </c>
      <c r="R21" s="11">
        <v>28740.4029730578</v>
      </c>
      <c r="S21" s="11">
        <v>29943.233971743804</v>
      </c>
      <c r="T21" s="11">
        <v>32008.626718965421</v>
      </c>
      <c r="U21" s="11">
        <v>5679.3990040685749</v>
      </c>
      <c r="V21" s="11">
        <v>5679.3990040685749</v>
      </c>
      <c r="W21" s="11">
        <v>5679.3990040685749</v>
      </c>
      <c r="X21" s="11">
        <v>5679.3990040685749</v>
      </c>
      <c r="Y21" s="11">
        <v>5679.3990040685749</v>
      </c>
      <c r="Z21" s="11">
        <v>5600.7729030640303</v>
      </c>
      <c r="AA21" s="11">
        <v>5600.7729030640303</v>
      </c>
      <c r="AB21" s="11">
        <v>5600.7729030640303</v>
      </c>
      <c r="AC21" s="11">
        <v>5600.7729030640303</v>
      </c>
      <c r="AD21" s="11">
        <v>5600.7729030640303</v>
      </c>
      <c r="AE21" s="11">
        <v>5600.7729030640303</v>
      </c>
      <c r="AF21" s="11">
        <v>5600.7729030640303</v>
      </c>
      <c r="AG21" s="11">
        <v>5600.7729030640303</v>
      </c>
      <c r="AH21" s="11">
        <v>5600.7729030640303</v>
      </c>
      <c r="AI21" s="11">
        <v>5600.7729030640303</v>
      </c>
    </row>
    <row r="22" spans="2:35">
      <c r="B22" s="24" t="s">
        <v>86</v>
      </c>
      <c r="D22" s="10">
        <f t="shared" si="2"/>
        <v>3021028.8754013819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11">
        <v>363925.00739162334</v>
      </c>
      <c r="Q22" s="11">
        <v>429098.37304460537</v>
      </c>
      <c r="R22" s="11">
        <v>462054.94556384033</v>
      </c>
      <c r="S22" s="11">
        <v>481392.67065215454</v>
      </c>
      <c r="T22" s="11">
        <v>514597.66552574933</v>
      </c>
      <c r="U22" s="11">
        <v>82853.397653546446</v>
      </c>
      <c r="V22" s="11">
        <v>82853.397653546446</v>
      </c>
      <c r="W22" s="11">
        <v>82853.397653546446</v>
      </c>
      <c r="X22" s="11">
        <v>82853.397653546446</v>
      </c>
      <c r="Y22" s="11">
        <v>82853.397653546446</v>
      </c>
      <c r="Z22" s="11">
        <v>81983.249669781566</v>
      </c>
      <c r="AA22" s="11">
        <v>81983.249669781566</v>
      </c>
      <c r="AB22" s="11">
        <v>81983.249669781566</v>
      </c>
      <c r="AC22" s="11">
        <v>81983.249669781566</v>
      </c>
      <c r="AD22" s="11">
        <v>81983.249669781566</v>
      </c>
      <c r="AE22" s="11">
        <v>81983.249669781566</v>
      </c>
      <c r="AF22" s="11">
        <v>81983.249669781566</v>
      </c>
      <c r="AG22" s="11">
        <v>81983.249669781566</v>
      </c>
      <c r="AH22" s="11">
        <v>81983.249669781566</v>
      </c>
      <c r="AI22" s="11">
        <v>81983.249669781566</v>
      </c>
    </row>
    <row r="23" spans="2:35">
      <c r="B23" s="24" t="s">
        <v>87</v>
      </c>
      <c r="D23" s="10">
        <f t="shared" si="2"/>
        <v>5180178.1965112882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11">
        <v>865206.04013250151</v>
      </c>
      <c r="Q23" s="11">
        <v>1020151.1207766687</v>
      </c>
      <c r="R23" s="11">
        <v>1098503.0477576645</v>
      </c>
      <c r="S23" s="11">
        <v>1144477.1254083021</v>
      </c>
      <c r="T23" s="11">
        <v>1223419.6590173962</v>
      </c>
      <c r="U23" s="11">
        <v>35300.096481100285</v>
      </c>
      <c r="V23" s="11">
        <v>35300.096481100285</v>
      </c>
      <c r="W23" s="11">
        <v>35300.096481100285</v>
      </c>
      <c r="X23" s="11">
        <v>35300.096481100285</v>
      </c>
      <c r="Y23" s="11">
        <v>35300.096481100285</v>
      </c>
      <c r="Z23" s="11">
        <v>6776.2102144978498</v>
      </c>
      <c r="AA23" s="11">
        <v>6776.2102144978498</v>
      </c>
      <c r="AB23" s="11">
        <v>6776.2102144978498</v>
      </c>
      <c r="AC23" s="11">
        <v>6776.2102144978498</v>
      </c>
      <c r="AD23" s="11">
        <v>6776.2102144978498</v>
      </c>
      <c r="AE23" s="11">
        <v>6776.2102144978498</v>
      </c>
      <c r="AF23" s="11">
        <v>6776.2102144978498</v>
      </c>
      <c r="AG23" s="11">
        <v>6776.2102144978498</v>
      </c>
      <c r="AH23" s="11">
        <v>6776.2102144978498</v>
      </c>
      <c r="AI23" s="11">
        <v>6776.2102144978498</v>
      </c>
    </row>
    <row r="24" spans="2:35">
      <c r="B24" s="24" t="s">
        <v>88</v>
      </c>
      <c r="D24" s="10">
        <f t="shared" si="2"/>
        <v>1514611.4252380675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11">
        <v>223836.84998922682</v>
      </c>
      <c r="Q24" s="11">
        <v>263922.58351855545</v>
      </c>
      <c r="R24" s="11">
        <v>284192.95579118334</v>
      </c>
      <c r="S24" s="11">
        <v>296086.87729097181</v>
      </c>
      <c r="T24" s="11">
        <v>316510.04499160661</v>
      </c>
      <c r="U24" s="11">
        <v>52280.584349307865</v>
      </c>
      <c r="V24" s="11">
        <v>52280.584349307865</v>
      </c>
      <c r="W24" s="11">
        <v>52280.584349307865</v>
      </c>
      <c r="X24" s="11">
        <v>52280.584349307865</v>
      </c>
      <c r="Y24" s="11">
        <v>52280.584349307865</v>
      </c>
      <c r="Z24" s="11">
        <v>953.8405951299012</v>
      </c>
      <c r="AA24" s="11">
        <v>953.8405951299012</v>
      </c>
      <c r="AB24" s="11">
        <v>953.8405951299012</v>
      </c>
      <c r="AC24" s="11">
        <v>953.8405951299012</v>
      </c>
      <c r="AD24" s="11">
        <v>953.8405951299012</v>
      </c>
      <c r="AE24" s="11">
        <v>953.8405951299012</v>
      </c>
      <c r="AF24" s="11">
        <v>953.8405951299012</v>
      </c>
      <c r="AG24" s="11">
        <v>953.8405951299012</v>
      </c>
      <c r="AH24" s="11">
        <v>953.8405951299012</v>
      </c>
      <c r="AI24" s="11">
        <v>953.8405951299012</v>
      </c>
    </row>
    <row r="25" spans="2:35"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</row>
    <row r="26" spans="2:35" ht="28.9">
      <c r="B26" s="1" t="s">
        <v>89</v>
      </c>
    </row>
    <row r="28" spans="2:35">
      <c r="B28" s="24" t="s">
        <v>81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10">
        <v>3637927.5826484766</v>
      </c>
      <c r="Q28" s="10">
        <v>7927351.9840024533</v>
      </c>
      <c r="R28" s="10">
        <v>12546222.347469885</v>
      </c>
      <c r="S28" s="10">
        <v>17358399.689176239</v>
      </c>
      <c r="T28" s="10">
        <v>22502506.313781146</v>
      </c>
      <c r="U28" s="10">
        <v>31664258.028982699</v>
      </c>
      <c r="V28" s="10">
        <v>40826009.744184256</v>
      </c>
      <c r="W28" s="10">
        <v>49987761.459385812</v>
      </c>
      <c r="X28" s="10">
        <v>59149513.174587369</v>
      </c>
      <c r="Y28" s="10">
        <v>68311264.889788926</v>
      </c>
      <c r="Z28" s="10">
        <v>70487508.189900398</v>
      </c>
      <c r="AA28" s="10">
        <v>72663751.490011871</v>
      </c>
      <c r="AB28" s="10">
        <v>74839994.790123343</v>
      </c>
      <c r="AC28" s="10">
        <v>77016238.090234816</v>
      </c>
      <c r="AD28" s="10">
        <v>79192481.390346289</v>
      </c>
      <c r="AE28" s="10">
        <v>80074064.746714175</v>
      </c>
      <c r="AF28" s="10">
        <v>80955648.103082061</v>
      </c>
      <c r="AG28" s="10">
        <v>81837231.459449947</v>
      </c>
      <c r="AH28" s="10">
        <v>82718814.815817833</v>
      </c>
      <c r="AI28" s="10">
        <v>83600398.172185719</v>
      </c>
    </row>
    <row r="29" spans="2:35">
      <c r="B29" s="24" t="s">
        <v>82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10">
        <v>747159.96718120715</v>
      </c>
      <c r="Q29" s="10">
        <v>1628124.7808371987</v>
      </c>
      <c r="R29" s="10">
        <v>2576751.4235561723</v>
      </c>
      <c r="S29" s="10">
        <v>3565079.5810072627</v>
      </c>
      <c r="T29" s="10">
        <v>4621579.5935826413</v>
      </c>
      <c r="U29" s="10">
        <v>10389759.147482956</v>
      </c>
      <c r="V29" s="10">
        <v>16157938.70138327</v>
      </c>
      <c r="W29" s="10">
        <v>21926118.255283587</v>
      </c>
      <c r="X29" s="10">
        <v>27694297.809183903</v>
      </c>
      <c r="Y29" s="10">
        <v>33462477.363084219</v>
      </c>
      <c r="Z29" s="10">
        <v>33566536.509997115</v>
      </c>
      <c r="AA29" s="10">
        <v>33670595.65691001</v>
      </c>
      <c r="AB29" s="10">
        <v>33774654.803822905</v>
      </c>
      <c r="AC29" s="10">
        <v>33878713.9507358</v>
      </c>
      <c r="AD29" s="10">
        <v>33982773.097648695</v>
      </c>
      <c r="AE29" s="10">
        <v>34379905.343320236</v>
      </c>
      <c r="AF29" s="10">
        <v>34777037.588991776</v>
      </c>
      <c r="AG29" s="10">
        <v>35174169.834663317</v>
      </c>
      <c r="AH29" s="10">
        <v>35571302.080334857</v>
      </c>
      <c r="AI29" s="10">
        <v>35968434.326006398</v>
      </c>
    </row>
    <row r="30" spans="2:35">
      <c r="B30" s="24" t="s">
        <v>83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10">
        <v>10591.670144576134</v>
      </c>
      <c r="Q30" s="10">
        <v>23080.145337411566</v>
      </c>
      <c r="R30" s="10">
        <v>36527.788320670115</v>
      </c>
      <c r="S30" s="10">
        <v>50538.236281113182</v>
      </c>
      <c r="T30" s="10">
        <v>65515.082113948112</v>
      </c>
      <c r="U30" s="10">
        <v>68172.47457423422</v>
      </c>
      <c r="V30" s="10">
        <v>70829.867034520328</v>
      </c>
      <c r="W30" s="10">
        <v>73487.259494806436</v>
      </c>
      <c r="X30" s="10">
        <v>76144.651955092544</v>
      </c>
      <c r="Y30" s="10">
        <v>78802.044415378652</v>
      </c>
      <c r="Z30" s="10">
        <v>81422.64769993657</v>
      </c>
      <c r="AA30" s="10">
        <v>84043.250984494487</v>
      </c>
      <c r="AB30" s="10">
        <v>86663.854269052405</v>
      </c>
      <c r="AC30" s="10">
        <v>89284.457553610322</v>
      </c>
      <c r="AD30" s="10">
        <v>91905.06083816824</v>
      </c>
      <c r="AE30" s="10">
        <v>94525.664122726157</v>
      </c>
      <c r="AF30" s="10">
        <v>97146.267407284075</v>
      </c>
      <c r="AG30" s="10">
        <v>99766.870691841992</v>
      </c>
      <c r="AH30" s="10">
        <v>102387.47397639991</v>
      </c>
      <c r="AI30" s="10">
        <v>105008.07726095783</v>
      </c>
    </row>
    <row r="31" spans="2:35">
      <c r="B31" s="24" t="s">
        <v>84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0">
        <v>14024.785306970838</v>
      </c>
      <c r="Q31" s="10">
        <v>30561.193729833161</v>
      </c>
      <c r="R31" s="10">
        <v>48367.668360425188</v>
      </c>
      <c r="S31" s="10">
        <v>66919.371917802622</v>
      </c>
      <c r="T31" s="10">
        <v>86750.715276684816</v>
      </c>
      <c r="U31" s="10">
        <v>90269.457667936585</v>
      </c>
      <c r="V31" s="10">
        <v>93788.200059188355</v>
      </c>
      <c r="W31" s="10">
        <v>97306.942450440125</v>
      </c>
      <c r="X31" s="10">
        <v>100825.68484169189</v>
      </c>
      <c r="Y31" s="10">
        <v>104344.42723294366</v>
      </c>
      <c r="Z31" s="10">
        <v>107814.45584401106</v>
      </c>
      <c r="AA31" s="10">
        <v>111284.48445507845</v>
      </c>
      <c r="AB31" s="10">
        <v>114754.51306614584</v>
      </c>
      <c r="AC31" s="10">
        <v>118224.54167721323</v>
      </c>
      <c r="AD31" s="10">
        <v>121694.57028828062</v>
      </c>
      <c r="AE31" s="10">
        <v>125164.59889934801</v>
      </c>
      <c r="AF31" s="10">
        <v>128634.6275104154</v>
      </c>
      <c r="AG31" s="10">
        <v>132104.65612148281</v>
      </c>
      <c r="AH31" s="10">
        <v>135574.6847325502</v>
      </c>
      <c r="AI31" s="10">
        <v>139044.71334361759</v>
      </c>
    </row>
    <row r="32" spans="2:35">
      <c r="B32" s="24" t="s">
        <v>85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0">
        <v>22636.596501839987</v>
      </c>
      <c r="Q32" s="10">
        <v>49327.058912833731</v>
      </c>
      <c r="R32" s="10">
        <v>78067.461885891535</v>
      </c>
      <c r="S32" s="10">
        <v>108010.69585763534</v>
      </c>
      <c r="T32" s="10">
        <v>140019.32257660077</v>
      </c>
      <c r="U32" s="10">
        <v>145698.72158066934</v>
      </c>
      <c r="V32" s="10">
        <v>151378.12058473792</v>
      </c>
      <c r="W32" s="10">
        <v>157057.51958880649</v>
      </c>
      <c r="X32" s="10">
        <v>162736.91859287507</v>
      </c>
      <c r="Y32" s="10">
        <v>168416.31759694364</v>
      </c>
      <c r="Z32" s="10">
        <v>174017.09050000767</v>
      </c>
      <c r="AA32" s="10">
        <v>179617.86340307171</v>
      </c>
      <c r="AB32" s="10">
        <v>185218.63630613574</v>
      </c>
      <c r="AC32" s="10">
        <v>190819.40920919977</v>
      </c>
      <c r="AD32" s="10">
        <v>196420.18211226381</v>
      </c>
      <c r="AE32" s="10">
        <v>202020.95501532784</v>
      </c>
      <c r="AF32" s="10">
        <v>207621.72791839187</v>
      </c>
      <c r="AG32" s="10">
        <v>213222.50082145591</v>
      </c>
      <c r="AH32" s="10">
        <v>218823.27372451994</v>
      </c>
      <c r="AI32" s="10">
        <v>224424.04662758397</v>
      </c>
    </row>
    <row r="33" spans="2:35">
      <c r="B33" s="24" t="s">
        <v>86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10">
        <v>363925.00739162334</v>
      </c>
      <c r="Q33" s="10">
        <v>793023.3804362287</v>
      </c>
      <c r="R33" s="10">
        <v>1255078.326000069</v>
      </c>
      <c r="S33" s="10">
        <v>1736470.9966522236</v>
      </c>
      <c r="T33" s="10">
        <v>2251068.662177973</v>
      </c>
      <c r="U33" s="10">
        <v>2333922.0598315196</v>
      </c>
      <c r="V33" s="10">
        <v>2416775.4574850663</v>
      </c>
      <c r="W33" s="10">
        <v>2499628.8551386129</v>
      </c>
      <c r="X33" s="10">
        <v>2582482.2527921596</v>
      </c>
      <c r="Y33" s="10">
        <v>2665335.6504457062</v>
      </c>
      <c r="Z33" s="10">
        <v>2747318.9001154876</v>
      </c>
      <c r="AA33" s="10">
        <v>2829302.1497852691</v>
      </c>
      <c r="AB33" s="10">
        <v>2911285.3994550505</v>
      </c>
      <c r="AC33" s="10">
        <v>2993268.6491248319</v>
      </c>
      <c r="AD33" s="10">
        <v>3075251.8987946133</v>
      </c>
      <c r="AE33" s="10">
        <v>3157235.1484643947</v>
      </c>
      <c r="AF33" s="10">
        <v>3239218.3981341762</v>
      </c>
      <c r="AG33" s="10">
        <v>3321201.6478039576</v>
      </c>
      <c r="AH33" s="10">
        <v>3403184.897473739</v>
      </c>
      <c r="AI33" s="10">
        <v>3485168.1471435204</v>
      </c>
    </row>
    <row r="34" spans="2:35">
      <c r="B34" s="24" t="s">
        <v>87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10">
        <v>865206.04013250151</v>
      </c>
      <c r="Q34" s="10">
        <v>1885357.1609091703</v>
      </c>
      <c r="R34" s="10">
        <v>2983860.208666835</v>
      </c>
      <c r="S34" s="10">
        <v>4128337.334075137</v>
      </c>
      <c r="T34" s="10">
        <v>5351756.9930925332</v>
      </c>
      <c r="U34" s="10">
        <v>5387057.0895736339</v>
      </c>
      <c r="V34" s="10">
        <v>5422357.1860547345</v>
      </c>
      <c r="W34" s="10">
        <v>5457657.2825358352</v>
      </c>
      <c r="X34" s="10">
        <v>5492957.3790169358</v>
      </c>
      <c r="Y34" s="10">
        <v>5528257.4754980365</v>
      </c>
      <c r="Z34" s="10">
        <v>5535033.685712534</v>
      </c>
      <c r="AA34" s="10">
        <v>5541809.8959270315</v>
      </c>
      <c r="AB34" s="10">
        <v>5548586.106141529</v>
      </c>
      <c r="AC34" s="10">
        <v>5555362.3163560266</v>
      </c>
      <c r="AD34" s="10">
        <v>5562138.5265705241</v>
      </c>
      <c r="AE34" s="10">
        <v>5568914.7367850216</v>
      </c>
      <c r="AF34" s="10">
        <v>5575690.9469995191</v>
      </c>
      <c r="AG34" s="10">
        <v>5582467.1572140167</v>
      </c>
      <c r="AH34" s="10">
        <v>5589243.3674285142</v>
      </c>
      <c r="AI34" s="10">
        <v>5596019.5776430117</v>
      </c>
    </row>
    <row r="35" spans="2:35">
      <c r="B35" s="24" t="s">
        <v>88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0">
        <v>223836.84998922682</v>
      </c>
      <c r="Q35" s="10">
        <v>487759.43350778229</v>
      </c>
      <c r="R35" s="10">
        <v>771952.38929896569</v>
      </c>
      <c r="S35" s="10">
        <v>1068039.2665899375</v>
      </c>
      <c r="T35" s="10">
        <v>1384549.3115815441</v>
      </c>
      <c r="U35" s="10">
        <v>1436829.895930852</v>
      </c>
      <c r="V35" s="10">
        <v>1489110.48028016</v>
      </c>
      <c r="W35" s="10">
        <v>1541391.0646294679</v>
      </c>
      <c r="X35" s="10">
        <v>1593671.6489787758</v>
      </c>
      <c r="Y35" s="10">
        <v>1645952.2333280838</v>
      </c>
      <c r="Z35" s="10">
        <v>1646906.0739232136</v>
      </c>
      <c r="AA35" s="10">
        <v>1647859.9145183435</v>
      </c>
      <c r="AB35" s="10">
        <v>1648813.7551134734</v>
      </c>
      <c r="AC35" s="10">
        <v>1649767.5957086033</v>
      </c>
      <c r="AD35" s="10">
        <v>1650721.4363037331</v>
      </c>
      <c r="AE35" s="10">
        <v>1651675.276898863</v>
      </c>
      <c r="AF35" s="10">
        <v>1652629.1174939929</v>
      </c>
      <c r="AG35" s="10">
        <v>1653582.9580891228</v>
      </c>
      <c r="AH35" s="10">
        <v>1654536.7986842527</v>
      </c>
      <c r="AI35" s="10">
        <v>1655490.6392793825</v>
      </c>
    </row>
    <row r="37" spans="2:35">
      <c r="B37" s="46" t="s">
        <v>90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8"/>
      <c r="AI37" s="48"/>
    </row>
    <row r="39" spans="2:35">
      <c r="B39" s="1" t="s">
        <v>79</v>
      </c>
      <c r="D39" s="1" t="s">
        <v>8</v>
      </c>
      <c r="F39" s="1" t="s">
        <v>65</v>
      </c>
      <c r="G39" s="1" t="s">
        <v>66</v>
      </c>
      <c r="H39" s="1" t="s">
        <v>67</v>
      </c>
      <c r="I39" s="1" t="s">
        <v>68</v>
      </c>
      <c r="J39" s="1" t="s">
        <v>69</v>
      </c>
      <c r="K39" s="1" t="s">
        <v>70</v>
      </c>
      <c r="L39" s="1" t="s">
        <v>71</v>
      </c>
      <c r="M39" s="1" t="s">
        <v>72</v>
      </c>
      <c r="N39" s="1" t="s">
        <v>73</v>
      </c>
      <c r="O39" s="1" t="s">
        <v>74</v>
      </c>
      <c r="P39" s="1" t="s">
        <v>9</v>
      </c>
      <c r="Q39" s="1" t="s">
        <v>10</v>
      </c>
      <c r="R39" s="1" t="s">
        <v>11</v>
      </c>
      <c r="S39" s="1" t="s">
        <v>12</v>
      </c>
      <c r="T39" s="1" t="s">
        <v>13</v>
      </c>
      <c r="U39" s="1" t="s">
        <v>14</v>
      </c>
      <c r="V39" s="1" t="s">
        <v>15</v>
      </c>
      <c r="W39" s="1" t="s">
        <v>16</v>
      </c>
      <c r="X39" s="1" t="s">
        <v>17</v>
      </c>
      <c r="Y39" s="1" t="s">
        <v>18</v>
      </c>
      <c r="Z39" s="1" t="s">
        <v>19</v>
      </c>
      <c r="AA39" s="1" t="s">
        <v>20</v>
      </c>
      <c r="AB39" s="1" t="s">
        <v>21</v>
      </c>
      <c r="AC39" s="1" t="s">
        <v>22</v>
      </c>
      <c r="AD39" s="1" t="s">
        <v>23</v>
      </c>
      <c r="AE39" s="1" t="s">
        <v>24</v>
      </c>
      <c r="AF39" s="1" t="s">
        <v>25</v>
      </c>
      <c r="AG39" s="1" t="s">
        <v>26</v>
      </c>
      <c r="AH39" s="1" t="s">
        <v>27</v>
      </c>
      <c r="AI39" s="1" t="s">
        <v>28</v>
      </c>
    </row>
    <row r="41" spans="2:35">
      <c r="B41" s="42" t="s">
        <v>80</v>
      </c>
    </row>
    <row r="42" spans="2:35">
      <c r="B42" s="24" t="s">
        <v>81</v>
      </c>
      <c r="D42" s="17">
        <f>NPV($D$5,P42:AI42)</f>
        <v>131863048.92219131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50">
        <v>8047316.0203103023</v>
      </c>
      <c r="Q42" s="50">
        <v>9488466.4190582391</v>
      </c>
      <c r="R42" s="50">
        <v>10217220.828955552</v>
      </c>
      <c r="S42" s="50">
        <v>10644827.565889919</v>
      </c>
      <c r="T42" s="50">
        <v>11379075.231681824</v>
      </c>
      <c r="U42" s="50">
        <v>19141360.636799723</v>
      </c>
      <c r="V42" s="50">
        <v>19141360.636799723</v>
      </c>
      <c r="W42" s="50">
        <v>19141360.636799723</v>
      </c>
      <c r="X42" s="50">
        <v>19141360.636799723</v>
      </c>
      <c r="Y42" s="50">
        <v>19141360.636799723</v>
      </c>
      <c r="Z42" s="50">
        <v>1504051.4172681263</v>
      </c>
      <c r="AA42" s="50">
        <v>1504051.4172681263</v>
      </c>
      <c r="AB42" s="50">
        <v>1504051.4172681263</v>
      </c>
      <c r="AC42" s="50">
        <v>1504051.4172681263</v>
      </c>
      <c r="AD42" s="50">
        <v>1504051.4172681263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</row>
    <row r="43" spans="2:35">
      <c r="B43" s="24" t="s">
        <v>82</v>
      </c>
      <c r="D43" s="17">
        <f t="shared" ref="D43:D44" si="3">NPV($D$5,P43:AI43)</f>
        <v>13551004.701457012</v>
      </c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50">
        <v>1140765.8222227194</v>
      </c>
      <c r="Q43" s="50">
        <v>1345059.4171834523</v>
      </c>
      <c r="R43" s="50">
        <v>1448365.6774951834</v>
      </c>
      <c r="S43" s="50">
        <v>1508982.0556286841</v>
      </c>
      <c r="T43" s="50">
        <v>1613067.02508536</v>
      </c>
      <c r="U43" s="50">
        <v>1465541.9024105915</v>
      </c>
      <c r="V43" s="50">
        <v>1465541.9024105915</v>
      </c>
      <c r="W43" s="50">
        <v>1465541.9024105915</v>
      </c>
      <c r="X43" s="50">
        <v>1465541.9024105915</v>
      </c>
      <c r="Y43" s="50">
        <v>1465541.9024105915</v>
      </c>
      <c r="Z43" s="50">
        <v>105736.3063782012</v>
      </c>
      <c r="AA43" s="50">
        <v>105736.3063782012</v>
      </c>
      <c r="AB43" s="50">
        <v>105736.3063782012</v>
      </c>
      <c r="AC43" s="50">
        <v>105736.3063782012</v>
      </c>
      <c r="AD43" s="50">
        <v>105736.3063782012</v>
      </c>
      <c r="AE43" s="50">
        <v>140435.99234602423</v>
      </c>
      <c r="AF43" s="50">
        <v>140435.99234602423</v>
      </c>
      <c r="AG43" s="50">
        <v>140435.99234602423</v>
      </c>
      <c r="AH43" s="50">
        <v>140435.99234602423</v>
      </c>
      <c r="AI43" s="50">
        <v>140435.99234602423</v>
      </c>
    </row>
    <row r="44" spans="2:35">
      <c r="B44" s="24" t="s">
        <v>86</v>
      </c>
      <c r="D44" s="17">
        <f t="shared" si="3"/>
        <v>992123.05440070399</v>
      </c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50">
        <v>144313.87639102063</v>
      </c>
      <c r="Q44" s="50">
        <v>170158.26972426023</v>
      </c>
      <c r="R44" s="50">
        <v>183227.14555365467</v>
      </c>
      <c r="S44" s="50">
        <v>190895.48933711831</v>
      </c>
      <c r="T44" s="50">
        <v>204062.87665160364</v>
      </c>
      <c r="U44" s="50">
        <v>38486.471806405134</v>
      </c>
      <c r="V44" s="50">
        <v>38486.471806405134</v>
      </c>
      <c r="W44" s="50">
        <v>38486.471806405134</v>
      </c>
      <c r="X44" s="50">
        <v>38486.471806405134</v>
      </c>
      <c r="Y44" s="50">
        <v>38486.471806405134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50">
        <v>0</v>
      </c>
    </row>
    <row r="45" spans="2:35"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</row>
    <row r="46" spans="2:35" ht="28.9">
      <c r="B46" s="1" t="s">
        <v>89</v>
      </c>
    </row>
    <row r="47" spans="2:35">
      <c r="B47" s="24"/>
    </row>
    <row r="48" spans="2:35">
      <c r="B48" s="24" t="s">
        <v>81</v>
      </c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17">
        <f>P42+O48</f>
        <v>8047316.0203103023</v>
      </c>
      <c r="Q48" s="17">
        <f>Q42+P48</f>
        <v>17535782.439368542</v>
      </c>
      <c r="R48" s="17">
        <f>R42+Q48</f>
        <v>27753003.268324092</v>
      </c>
      <c r="S48" s="17">
        <f>S42+R48</f>
        <v>38397830.834214009</v>
      </c>
      <c r="T48" s="17">
        <f>T42+S48</f>
        <v>49776906.065895833</v>
      </c>
      <c r="U48" s="17">
        <f>U42+T48</f>
        <v>68918266.702695549</v>
      </c>
      <c r="V48" s="17">
        <f>V42+U48</f>
        <v>88059627.339495271</v>
      </c>
      <c r="W48" s="17">
        <f>W42+V48</f>
        <v>107200987.97629499</v>
      </c>
      <c r="X48" s="17">
        <f>X42+W48</f>
        <v>126342348.61309472</v>
      </c>
      <c r="Y48" s="17">
        <f>Y42+X48</f>
        <v>145483709.24989444</v>
      </c>
      <c r="Z48" s="17">
        <f>Z42+Y48</f>
        <v>146987760.66716257</v>
      </c>
      <c r="AA48" s="17">
        <f>AA42+Z48</f>
        <v>148491812.08443069</v>
      </c>
      <c r="AB48" s="17">
        <f>AB42+AA48</f>
        <v>149995863.50169882</v>
      </c>
      <c r="AC48" s="17">
        <f>AC42+AB48</f>
        <v>151499914.91896695</v>
      </c>
      <c r="AD48" s="17">
        <f>AD42+AC48</f>
        <v>153003966.33623508</v>
      </c>
      <c r="AE48" s="17">
        <f>AE42+AD48</f>
        <v>153003966.33623508</v>
      </c>
      <c r="AF48" s="17">
        <f>AF42+AE48</f>
        <v>153003966.33623508</v>
      </c>
      <c r="AG48" s="17">
        <f>AG42+AF48</f>
        <v>153003966.33623508</v>
      </c>
      <c r="AH48" s="17">
        <f>AH42+AG48</f>
        <v>153003966.33623508</v>
      </c>
      <c r="AI48" s="17">
        <f>AI42+AH48</f>
        <v>153003966.33623508</v>
      </c>
    </row>
    <row r="49" spans="2:35">
      <c r="B49" s="24" t="s">
        <v>82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17">
        <f>P43+O49</f>
        <v>1140765.8222227194</v>
      </c>
      <c r="Q49" s="17">
        <f>Q43+P49</f>
        <v>2485825.2394061717</v>
      </c>
      <c r="R49" s="17">
        <f>R43+Q49</f>
        <v>3934190.9169013551</v>
      </c>
      <c r="S49" s="17">
        <f>S43+R49</f>
        <v>5443172.972530039</v>
      </c>
      <c r="T49" s="17">
        <f>T43+S49</f>
        <v>7056239.9976153988</v>
      </c>
      <c r="U49" s="17">
        <f>U43+T49</f>
        <v>8521781.9000259899</v>
      </c>
      <c r="V49" s="17">
        <f>V43+U49</f>
        <v>9987323.8024365809</v>
      </c>
      <c r="W49" s="17">
        <f>W43+V49</f>
        <v>11452865.704847172</v>
      </c>
      <c r="X49" s="17">
        <f>X43+W49</f>
        <v>12918407.607257763</v>
      </c>
      <c r="Y49" s="17">
        <f>Y43+X49</f>
        <v>14383949.509668354</v>
      </c>
      <c r="Z49" s="17">
        <f>Z43+Y49</f>
        <v>14489685.816046555</v>
      </c>
      <c r="AA49" s="17">
        <f>AA43+Z49</f>
        <v>14595422.122424755</v>
      </c>
      <c r="AB49" s="17">
        <f>AB43+AA49</f>
        <v>14701158.428802956</v>
      </c>
      <c r="AC49" s="17">
        <f>AC43+AB49</f>
        <v>14806894.735181157</v>
      </c>
      <c r="AD49" s="17">
        <f>AD43+AC49</f>
        <v>14912631.041559357</v>
      </c>
      <c r="AE49" s="17">
        <f>AE43+AD49</f>
        <v>15053067.033905381</v>
      </c>
      <c r="AF49" s="17">
        <f>AF43+AE49</f>
        <v>15193503.026251405</v>
      </c>
      <c r="AG49" s="17">
        <f>AG43+AF49</f>
        <v>15333939.01859743</v>
      </c>
      <c r="AH49" s="17">
        <f>AH43+AG49</f>
        <v>15474375.010943454</v>
      </c>
      <c r="AI49" s="17">
        <f>AI43+AH49</f>
        <v>15614811.003289478</v>
      </c>
    </row>
    <row r="50" spans="2:35">
      <c r="B50" s="24" t="s">
        <v>86</v>
      </c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17">
        <f>P44+O50</f>
        <v>144313.87639102063</v>
      </c>
      <c r="Q50" s="17">
        <f>Q44+P50</f>
        <v>314472.14611528086</v>
      </c>
      <c r="R50" s="17">
        <f>R44+Q50</f>
        <v>497699.29166893556</v>
      </c>
      <c r="S50" s="17">
        <f>S44+R50</f>
        <v>688594.78100605391</v>
      </c>
      <c r="T50" s="17">
        <f>T44+S50</f>
        <v>892657.65765765752</v>
      </c>
      <c r="U50" s="17">
        <f>U44+T50</f>
        <v>931144.12946406263</v>
      </c>
      <c r="V50" s="17">
        <f>V44+U50</f>
        <v>969630.60127046774</v>
      </c>
      <c r="W50" s="17">
        <f>W44+V50</f>
        <v>1008117.0730768729</v>
      </c>
      <c r="X50" s="17">
        <f>X44+W50</f>
        <v>1046603.544883278</v>
      </c>
      <c r="Y50" s="17">
        <f>Y44+X50</f>
        <v>1085090.0166896831</v>
      </c>
      <c r="Z50" s="17">
        <f>Z44+Y50</f>
        <v>1085090.0166896831</v>
      </c>
      <c r="AA50" s="17">
        <f>AA44+Z50</f>
        <v>1085090.0166896831</v>
      </c>
      <c r="AB50" s="17">
        <f>AB44+AA50</f>
        <v>1085090.0166896831</v>
      </c>
      <c r="AC50" s="17">
        <f>AC44+AB50</f>
        <v>1085090.0166896831</v>
      </c>
      <c r="AD50" s="17">
        <f>AD44+AC50</f>
        <v>1085090.0166896831</v>
      </c>
      <c r="AE50" s="17">
        <f>AE44+AD50</f>
        <v>1085090.0166896831</v>
      </c>
      <c r="AF50" s="17">
        <f>AF44+AE50</f>
        <v>1085090.0166896831</v>
      </c>
      <c r="AG50" s="17">
        <f>AG44+AF50</f>
        <v>1085090.0166896831</v>
      </c>
      <c r="AH50" s="17">
        <f>AH44+AG50</f>
        <v>1085090.0166896831</v>
      </c>
      <c r="AI50" s="17">
        <f>AI44+AH50</f>
        <v>1085090.0166896831</v>
      </c>
    </row>
    <row r="64" spans="2:35" ht="21.6" customHeight="1"/>
    <row r="67" spans="16:21" s="51" customFormat="1"/>
    <row r="70" spans="16:21">
      <c r="P70" s="52"/>
      <c r="Q70" s="52"/>
      <c r="R70" s="52"/>
      <c r="S70" s="52"/>
      <c r="T70" s="52"/>
      <c r="U70" s="53"/>
    </row>
    <row r="71" spans="16:21">
      <c r="P71" s="52"/>
      <c r="Q71" s="52"/>
      <c r="R71" s="52"/>
      <c r="S71" s="52"/>
      <c r="T71" s="52"/>
    </row>
    <row r="72" spans="16:21">
      <c r="P72" s="52"/>
      <c r="Q72" s="52"/>
      <c r="R72" s="52"/>
      <c r="S72" s="52"/>
      <c r="T72" s="52"/>
    </row>
    <row r="73" spans="16:21">
      <c r="P73" s="52"/>
      <c r="Q73" s="52"/>
      <c r="R73" s="52"/>
      <c r="S73" s="52"/>
      <c r="T73" s="52"/>
      <c r="U73" s="53"/>
    </row>
    <row r="74" spans="16:21">
      <c r="P74" s="52"/>
      <c r="Q74" s="52"/>
      <c r="R74" s="52"/>
      <c r="S74" s="52"/>
      <c r="T74" s="52"/>
    </row>
    <row r="75" spans="16:21">
      <c r="Q75" s="52"/>
      <c r="R75" s="52"/>
      <c r="S75" s="52"/>
      <c r="T75" s="52"/>
    </row>
    <row r="78" spans="16:21">
      <c r="Q78" s="52"/>
      <c r="R78" s="52"/>
      <c r="S78" s="52"/>
      <c r="T78" s="52"/>
    </row>
  </sheetData>
  <mergeCells count="1">
    <mergeCell ref="F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560CC-621C-4559-B541-AD86C944B0F3}">
  <sheetPr>
    <tabColor rgb="FF92D050"/>
  </sheetPr>
  <dimension ref="B2:AP71"/>
  <sheetViews>
    <sheetView zoomScaleNormal="100" workbookViewId="0"/>
  </sheetViews>
  <sheetFormatPr defaultColWidth="9.140625" defaultRowHeight="14.45"/>
  <cols>
    <col min="1" max="1" width="2.7109375" style="2" customWidth="1"/>
    <col min="2" max="2" width="32.42578125" style="2" bestFit="1" customWidth="1"/>
    <col min="3" max="3" width="9.140625" style="2"/>
    <col min="4" max="13" width="11.5703125" style="2" customWidth="1"/>
    <col min="14" max="18" width="11.5703125" style="2" bestFit="1" customWidth="1"/>
    <col min="19" max="31" width="10.42578125" style="2" customWidth="1"/>
    <col min="32" max="33" width="9.85546875" style="2" customWidth="1"/>
    <col min="34" max="34" width="9.140625" style="2"/>
    <col min="35" max="35" width="9.5703125" style="2" bestFit="1" customWidth="1"/>
    <col min="36" max="41" width="9.140625" style="2"/>
    <col min="42" max="42" width="28.140625" style="2" bestFit="1" customWidth="1"/>
    <col min="43" max="16384" width="9.140625" style="2"/>
  </cols>
  <sheetData>
    <row r="2" spans="2:42">
      <c r="B2" s="40" t="s">
        <v>91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P2" s="8"/>
    </row>
    <row r="3" spans="2:42">
      <c r="AP3" s="8"/>
    </row>
    <row r="4" spans="2:42">
      <c r="D4" s="1" t="s">
        <v>65</v>
      </c>
      <c r="E4" s="1" t="s">
        <v>66</v>
      </c>
      <c r="F4" s="1" t="s">
        <v>67</v>
      </c>
      <c r="G4" s="1" t="s">
        <v>68</v>
      </c>
      <c r="H4" s="1" t="s">
        <v>69</v>
      </c>
      <c r="I4" s="1" t="s">
        <v>70</v>
      </c>
      <c r="J4" s="1" t="s">
        <v>71</v>
      </c>
      <c r="K4" s="1" t="s">
        <v>72</v>
      </c>
      <c r="L4" s="1" t="s">
        <v>73</v>
      </c>
      <c r="M4" s="1" t="s">
        <v>74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</row>
    <row r="5" spans="2:42">
      <c r="B5" s="54" t="s">
        <v>92</v>
      </c>
      <c r="S5" s="39"/>
      <c r="T5" s="39"/>
    </row>
    <row r="7" spans="2:42">
      <c r="B7" s="24" t="s">
        <v>88</v>
      </c>
      <c r="D7" s="44"/>
      <c r="E7" s="44"/>
      <c r="F7" s="44"/>
      <c r="G7" s="44"/>
      <c r="H7" s="44"/>
      <c r="I7" s="44"/>
      <c r="J7" s="44"/>
      <c r="K7" s="44">
        <v>192</v>
      </c>
      <c r="L7" s="44">
        <v>193.54075975231427</v>
      </c>
      <c r="M7" s="44">
        <f>+L7*(1+'Water growth rates'!$C4)</f>
        <v>195.72108741357138</v>
      </c>
      <c r="N7" s="44">
        <f>+M7*(1+'Water growth rates'!$C4)</f>
        <v>197.92597749112016</v>
      </c>
      <c r="O7" s="44">
        <f>+N7*(1+'Water growth rates'!$C4)</f>
        <v>200.15570669212937</v>
      </c>
      <c r="P7" s="44">
        <f>+O7*(1+'Water growth rates'!$C4)</f>
        <v>202.41055484100411</v>
      </c>
      <c r="Q7" s="44">
        <f>+P7*(1+'Water growth rates'!$C4)</f>
        <v>204.69080491450299</v>
      </c>
      <c r="R7" s="44">
        <f>+Q7*(1+'Water growth rates'!$C4)</f>
        <v>206.99674307725084</v>
      </c>
      <c r="S7" s="44">
        <f>+R7*(1+'Water growth rates'!$C4)</f>
        <v>209.32865871765156</v>
      </c>
      <c r="T7" s="44">
        <f>+S7*(1+'Water growth rates'!$C4)</f>
        <v>211.68684448420552</v>
      </c>
      <c r="U7" s="44">
        <f>+T7*(1+'Water growth rates'!$C4)</f>
        <v>214.07159632223599</v>
      </c>
      <c r="V7" s="44">
        <f>+U7*(1+'Water growth rates'!$C4)</f>
        <v>216.4832135110295</v>
      </c>
      <c r="W7" s="44">
        <f>+V7*(1+'Water growth rates'!$C4)</f>
        <v>218.92199870139447</v>
      </c>
      <c r="X7" s="44">
        <f>+W7*(1+'Water growth rates'!$C4)</f>
        <v>221.38825795364295</v>
      </c>
      <c r="Y7" s="44">
        <f>+X7*(1+'Water growth rates'!$C4)</f>
        <v>223.88230077600033</v>
      </c>
      <c r="Z7" s="44">
        <f>+Y7*(1+'Water growth rates'!$C4)</f>
        <v>226.4044401634477</v>
      </c>
      <c r="AA7" s="44">
        <f>+Z7*(1+'Water growth rates'!$C4)</f>
        <v>228.95499263700177</v>
      </c>
      <c r="AB7" s="44">
        <f>+AA7*(1+'Water growth rates'!$C4)</f>
        <v>231.53427828343732</v>
      </c>
      <c r="AC7" s="44">
        <f>+AB7*(1+'Water growth rates'!$C4)</f>
        <v>234.14262079545716</v>
      </c>
      <c r="AD7" s="44">
        <f>+AC7*(1+'Water growth rates'!$C4)</f>
        <v>236.78034751231462</v>
      </c>
      <c r="AE7" s="44">
        <f>+AD7*(1+'Water growth rates'!$C4)</f>
        <v>239.4477894608936</v>
      </c>
      <c r="AF7" s="44">
        <f>+AE7*(1+'Water growth rates'!$C4)</f>
        <v>242.14528139725152</v>
      </c>
      <c r="AG7" s="44">
        <f>+AF7*(1+'Water growth rates'!$C4)</f>
        <v>244.87316184863019</v>
      </c>
    </row>
    <row r="8" spans="2:42">
      <c r="B8" s="24" t="s">
        <v>93</v>
      </c>
      <c r="D8" s="44"/>
      <c r="E8" s="44"/>
      <c r="F8" s="44"/>
      <c r="G8" s="44"/>
      <c r="H8" s="44"/>
      <c r="I8" s="44"/>
      <c r="J8" s="44"/>
      <c r="K8" s="44">
        <v>51536</v>
      </c>
      <c r="L8" s="44">
        <v>52387.692660379005</v>
      </c>
      <c r="M8" s="44">
        <f>+L8*(1+'Water growth rates'!$C5)</f>
        <v>53464.497695591977</v>
      </c>
      <c r="N8" s="44">
        <f>+M8*(1+'Water growth rates'!$C5)</f>
        <v>54563.435965253288</v>
      </c>
      <c r="O8" s="44">
        <f>+N8*(1+'Water growth rates'!$C5)</f>
        <v>55684.962407862608</v>
      </c>
      <c r="P8" s="44">
        <f>+O8*(1+'Water growth rates'!$C5)</f>
        <v>56829.541312972142</v>
      </c>
      <c r="Q8" s="44">
        <f>+P8*(1+'Water growth rates'!$C5)</f>
        <v>57997.646513393258</v>
      </c>
      <c r="R8" s="44">
        <f>+Q8*(1+'Water growth rates'!$C5)</f>
        <v>59189.7615813538</v>
      </c>
      <c r="S8" s="44">
        <f>+R8*(1+'Water growth rates'!$C5)</f>
        <v>60406.380028687337</v>
      </c>
      <c r="T8" s="44">
        <f>+S8*(1+'Water growth rates'!$C5)</f>
        <v>61648.005511137206</v>
      </c>
      <c r="U8" s="44">
        <f>+T8*(1+'Water growth rates'!$C5)</f>
        <v>62915.152036859938</v>
      </c>
      <c r="V8" s="44">
        <f>+U8*(1+'Water growth rates'!$C5)</f>
        <v>64208.344179214357</v>
      </c>
      <c r="W8" s="44">
        <f>+V8*(1+'Water growth rates'!$C5)</f>
        <v>65528.117293924486</v>
      </c>
      <c r="X8" s="44">
        <f>+W8*(1+'Water growth rates'!$C5)</f>
        <v>66875.017740706127</v>
      </c>
      <c r="Y8" s="44">
        <f>+X8*(1+'Water growth rates'!$C5)</f>
        <v>68249.603109448872</v>
      </c>
      <c r="Z8" s="44">
        <f>+Y8*(1+'Water growth rates'!$C5)</f>
        <v>69652.442451047187</v>
      </c>
      <c r="AA8" s="44">
        <f>+Z8*(1+'Water growth rates'!$C5)</f>
        <v>71084.116512976121</v>
      </c>
      <c r="AB8" s="44">
        <f>+AA8*(1+'Water growth rates'!$C5)</f>
        <v>72545.217979709138</v>
      </c>
      <c r="AC8" s="44">
        <f>+AB8*(1+'Water growth rates'!$C5)</f>
        <v>74036.351718077683</v>
      </c>
      <c r="AD8" s="44">
        <f>+AC8*(1+'Water growth rates'!$C5)</f>
        <v>75558.135027673969</v>
      </c>
      <c r="AE8" s="44">
        <f>+AD8*(1+'Water growth rates'!$C5)</f>
        <v>77111.19789640067</v>
      </c>
      <c r="AF8" s="44">
        <f>+AE8*(1+'Water growth rates'!$C5)</f>
        <v>78696.183261273341</v>
      </c>
      <c r="AG8" s="44">
        <f>+AF8*(1+'Water growth rates'!$C5)</f>
        <v>80313.747274583497</v>
      </c>
    </row>
    <row r="9" spans="2:42">
      <c r="B9" s="24" t="s">
        <v>94</v>
      </c>
      <c r="D9" s="44"/>
      <c r="E9" s="44"/>
      <c r="F9" s="44"/>
      <c r="G9" s="44"/>
      <c r="H9" s="44"/>
      <c r="I9" s="44"/>
      <c r="J9" s="44"/>
      <c r="K9" s="44">
        <v>11889</v>
      </c>
      <c r="L9" s="44">
        <v>12037.437150368165</v>
      </c>
      <c r="M9" s="44">
        <f>+L9*(1+'Water growth rates'!$C6)</f>
        <v>12215.867926010653</v>
      </c>
      <c r="N9" s="44">
        <f>+M9*(1+'Water growth rates'!$C6)</f>
        <v>12396.943578739407</v>
      </c>
      <c r="O9" s="44">
        <f>+N9*(1+'Water growth rates'!$C6)</f>
        <v>12580.703313533368</v>
      </c>
      <c r="P9" s="44">
        <f>+O9*(1+'Water growth rates'!$C6)</f>
        <v>12767.186916506374</v>
      </c>
      <c r="Q9" s="44">
        <f>+P9*(1+'Water growth rates'!$C6)</f>
        <v>12956.434763521316</v>
      </c>
      <c r="R9" s="44">
        <f>+Q9*(1+'Water growth rates'!$C6)</f>
        <v>13148.487828931979</v>
      </c>
      <c r="S9" s="44">
        <f>+R9*(1+'Water growth rates'!$C6)</f>
        <v>13343.387694454465</v>
      </c>
      <c r="T9" s="44">
        <f>+S9*(1+'Water growth rates'!$C6)</f>
        <v>13541.17655817012</v>
      </c>
      <c r="U9" s="44">
        <f>+T9*(1+'Water growth rates'!$C6)</f>
        <v>13741.897243661904</v>
      </c>
      <c r="V9" s="44">
        <f>+U9*(1+'Water growth rates'!$C6)</f>
        <v>13945.593209286195</v>
      </c>
      <c r="W9" s="44">
        <f>+V9*(1+'Water growth rates'!$C6)</f>
        <v>14152.308557582028</v>
      </c>
      <c r="X9" s="44">
        <f>+W9*(1+'Water growth rates'!$C6)</f>
        <v>14362.088044819802</v>
      </c>
      <c r="Y9" s="44">
        <f>+X9*(1+'Water growth rates'!$C6)</f>
        <v>14574.97709069154</v>
      </c>
      <c r="Z9" s="44">
        <f>+Y9*(1+'Water growth rates'!$C6)</f>
        <v>14791.021788144772</v>
      </c>
      <c r="AA9" s="44">
        <f>+Z9*(1+'Water growth rates'!$C6)</f>
        <v>15010.268913362193</v>
      </c>
      <c r="AB9" s="44">
        <f>+AA9*(1+'Water growth rates'!$C6)</f>
        <v>15232.765935889254</v>
      </c>
      <c r="AC9" s="44">
        <f>+AB9*(1+'Water growth rates'!$C6)</f>
        <v>15458.561028911863</v>
      </c>
      <c r="AD9" s="44">
        <f>+AC9*(1+'Water growth rates'!$C6)</f>
        <v>15687.703079686442</v>
      </c>
      <c r="AE9" s="44">
        <f>+AD9*(1+'Water growth rates'!$C6)</f>
        <v>15920.241700124587</v>
      </c>
      <c r="AF9" s="44">
        <f>+AE9*(1+'Water growth rates'!$C6)</f>
        <v>16156.227237534618</v>
      </c>
      <c r="AG9" s="44">
        <f>+AF9*(1+'Water growth rates'!$C6)</f>
        <v>16395.710785522358</v>
      </c>
    </row>
    <row r="10" spans="2:42">
      <c r="B10" s="24" t="s">
        <v>85</v>
      </c>
      <c r="D10" s="44"/>
      <c r="E10" s="44"/>
      <c r="F10" s="44"/>
      <c r="G10" s="44"/>
      <c r="H10" s="44"/>
      <c r="I10" s="44"/>
      <c r="J10" s="44"/>
      <c r="K10" s="44">
        <v>2763</v>
      </c>
      <c r="L10" s="44">
        <v>2756.4593772971357</v>
      </c>
      <c r="M10" s="44">
        <f>+L10*(1+'Water growth rates'!$C7)</f>
        <v>2769.2618519950247</v>
      </c>
      <c r="N10" s="44">
        <f>+M10*(1+'Water growth rates'!$C7)</f>
        <v>2782.1237882470145</v>
      </c>
      <c r="O10" s="44">
        <f>+N10*(1+'Water growth rates'!$C7)</f>
        <v>2795.0454622244315</v>
      </c>
      <c r="P10" s="44">
        <f>+O10*(1+'Water growth rates'!$C7)</f>
        <v>2808.0271513812895</v>
      </c>
      <c r="Q10" s="44">
        <f>+P10*(1+'Water growth rates'!$C7)</f>
        <v>2821.0691344602474</v>
      </c>
      <c r="R10" s="44">
        <f>+Q10*(1+'Water growth rates'!$C7)</f>
        <v>2834.1716914985946</v>
      </c>
      <c r="S10" s="44">
        <f>+R10*(1+'Water growth rates'!$C7)</f>
        <v>2847.3351038342635</v>
      </c>
      <c r="T10" s="44">
        <f>+S10*(1+'Water growth rates'!$C7)</f>
        <v>2860.5596541118712</v>
      </c>
      <c r="U10" s="44">
        <f>+T10*(1+'Water growth rates'!$C7)</f>
        <v>2873.8456262887871</v>
      </c>
      <c r="V10" s="44">
        <f>+U10*(1+'Water growth rates'!$C7)</f>
        <v>2887.1933056412317</v>
      </c>
      <c r="W10" s="44">
        <f>+V10*(1+'Water growth rates'!$C7)</f>
        <v>2900.6029787704006</v>
      </c>
      <c r="X10" s="44">
        <f>+W10*(1+'Water growth rates'!$C7)</f>
        <v>2914.0749336086187</v>
      </c>
      <c r="Y10" s="44">
        <f>+X10*(1+'Water growth rates'!$C7)</f>
        <v>2927.6094594255233</v>
      </c>
      <c r="Z10" s="44">
        <f>+Y10*(1+'Water growth rates'!$C7)</f>
        <v>2941.206846834275</v>
      </c>
      <c r="AA10" s="44">
        <f>+Z10*(1+'Water growth rates'!$C7)</f>
        <v>2954.8673877977976</v>
      </c>
      <c r="AB10" s="44">
        <f>+AA10*(1+'Water growth rates'!$C7)</f>
        <v>2968.5913756350474</v>
      </c>
      <c r="AC10" s="44">
        <f>+AB10*(1+'Water growth rates'!$C7)</f>
        <v>2982.3791050273107</v>
      </c>
      <c r="AD10" s="44">
        <f>+AC10*(1+'Water growth rates'!$C7)</f>
        <v>2996.2308720245319</v>
      </c>
      <c r="AE10" s="44">
        <f>+AD10*(1+'Water growth rates'!$C7)</f>
        <v>3010.14697405167</v>
      </c>
      <c r="AF10" s="44">
        <f>+AE10*(1+'Water growth rates'!$C7)</f>
        <v>3024.1277099150848</v>
      </c>
      <c r="AG10" s="44">
        <f>+AF10*(1+'Water growth rates'!$C7)</f>
        <v>3038.1733798089531</v>
      </c>
    </row>
    <row r="11" spans="2:42">
      <c r="B11" s="24" t="s">
        <v>95</v>
      </c>
      <c r="D11" s="44"/>
      <c r="E11" s="44"/>
      <c r="F11" s="44"/>
      <c r="G11" s="44"/>
      <c r="H11" s="44"/>
      <c r="I11" s="44"/>
      <c r="J11" s="44"/>
      <c r="K11" s="44">
        <v>2066</v>
      </c>
      <c r="L11" s="44">
        <v>2058.1164297372388</v>
      </c>
      <c r="M11" s="44">
        <f>+L11*(1+'Water growth rates'!$C8)</f>
        <v>2066.0483623942187</v>
      </c>
      <c r="N11" s="44">
        <f>+M11*(1+'Water growth rates'!$C8)</f>
        <v>2074.0108645344239</v>
      </c>
      <c r="O11" s="44">
        <f>+N11*(1+'Water growth rates'!$C8)</f>
        <v>2082.0040539719289</v>
      </c>
      <c r="P11" s="44">
        <f>+O11*(1+'Water growth rates'!$C8)</f>
        <v>2090.0280489748611</v>
      </c>
      <c r="Q11" s="44">
        <f>+P11*(1+'Water growth rates'!$C8)</f>
        <v>2098.0829682671501</v>
      </c>
      <c r="R11" s="44">
        <f>+Q11*(1+'Water growth rates'!$C8)</f>
        <v>2106.168931030285</v>
      </c>
      <c r="S11" s="44">
        <f>+R11*(1+'Water growth rates'!$C8)</f>
        <v>2114.2860569050772</v>
      </c>
      <c r="T11" s="44">
        <f>+S11*(1+'Water growth rates'!$C8)</f>
        <v>2122.4344659934313</v>
      </c>
      <c r="U11" s="44">
        <f>+T11*(1+'Water growth rates'!$C8)</f>
        <v>2130.6142788601223</v>
      </c>
      <c r="V11" s="44">
        <f>+U11*(1+'Water growth rates'!$C8)</f>
        <v>2138.8256165345783</v>
      </c>
      <c r="W11" s="44">
        <f>+V11*(1+'Water growth rates'!$C8)</f>
        <v>2147.0686005126718</v>
      </c>
      <c r="X11" s="44">
        <f>+W11*(1+'Water growth rates'!$C8)</f>
        <v>2155.3433527585184</v>
      </c>
      <c r="Y11" s="44">
        <f>+X11*(1+'Water growth rates'!$C8)</f>
        <v>2163.6499957062802</v>
      </c>
      <c r="Z11" s="44">
        <f>+Y11*(1+'Water growth rates'!$C8)</f>
        <v>2171.9886522619772</v>
      </c>
      <c r="AA11" s="44">
        <f>+Z11*(1+'Water growth rates'!$C8)</f>
        <v>2180.3594458053071</v>
      </c>
      <c r="AB11" s="44">
        <f>+AA11*(1+'Water growth rates'!$C8)</f>
        <v>2188.7625001914698</v>
      </c>
      <c r="AC11" s="44">
        <f>+AB11*(1+'Water growth rates'!$C8)</f>
        <v>2197.1979397530004</v>
      </c>
      <c r="AD11" s="44">
        <f>+AC11*(1+'Water growth rates'!$C8)</f>
        <v>2205.6658893016079</v>
      </c>
      <c r="AE11" s="44">
        <f>+AD11*(1+'Water growth rates'!$C8)</f>
        <v>2214.1664741300237</v>
      </c>
      <c r="AF11" s="44">
        <f>+AE11*(1+'Water growth rates'!$C8)</f>
        <v>2222.6998200138537</v>
      </c>
      <c r="AG11" s="44">
        <f>+AF11*(1+'Water growth rates'!$C8)</f>
        <v>2231.266053213441</v>
      </c>
    </row>
    <row r="12" spans="2:42">
      <c r="B12" s="24" t="s">
        <v>86</v>
      </c>
      <c r="D12" s="44"/>
      <c r="E12" s="44"/>
      <c r="F12" s="44"/>
      <c r="G12" s="44"/>
      <c r="H12" s="44"/>
      <c r="I12" s="44"/>
      <c r="J12" s="44"/>
      <c r="K12" s="44">
        <v>9392</v>
      </c>
      <c r="L12" s="44">
        <v>9432.6179559697503</v>
      </c>
      <c r="M12" s="44">
        <f>+L12*(1+'Water growth rates'!$C9)</f>
        <v>9574.3017912768701</v>
      </c>
      <c r="N12" s="44">
        <f>+M12*(1+'Water growth rates'!$C9)</f>
        <v>9718.1138066164094</v>
      </c>
      <c r="O12" s="44">
        <f>+N12*(1+'Water growth rates'!$C9)</f>
        <v>9864.0859685866781</v>
      </c>
      <c r="P12" s="44">
        <f>+O12*(1+'Water growth rates'!$C9)</f>
        <v>10012.250723944335</v>
      </c>
      <c r="Q12" s="44">
        <f>+P12*(1+'Water growth rates'!$C9)</f>
        <v>10162.641006816666</v>
      </c>
      <c r="R12" s="44">
        <f>+Q12*(1+'Water growth rates'!$C9)</f>
        <v>10315.290246022194</v>
      </c>
      <c r="S12" s="44">
        <f>+R12*(1+'Water growth rates'!$C9)</f>
        <v>10470.232372501257</v>
      </c>
      <c r="T12" s="44">
        <f>+S12*(1+'Water growth rates'!$C9)</f>
        <v>10627.501826858188</v>
      </c>
      <c r="U12" s="44">
        <f>+T12*(1+'Water growth rates'!$C9)</f>
        <v>10787.133567016786</v>
      </c>
      <c r="V12" s="44">
        <f>+U12*(1+'Water growth rates'!$C9)</f>
        <v>10949.163075990786</v>
      </c>
      <c r="W12" s="44">
        <f>+V12*(1+'Water growth rates'!$C9)</f>
        <v>11113.626369771031</v>
      </c>
      <c r="X12" s="44">
        <f>+W12*(1+'Water growth rates'!$C9)</f>
        <v>11280.56000533113</v>
      </c>
      <c r="Y12" s="44">
        <f>+X12*(1+'Water growth rates'!$C9)</f>
        <v>11450.001088753352</v>
      </c>
      <c r="Z12" s="44">
        <f>+Y12*(1+'Water growth rates'!$C9)</f>
        <v>11621.987283476585</v>
      </c>
      <c r="AA12" s="44">
        <f>+Z12*(1+'Water growth rates'!$C9)</f>
        <v>11796.556818668179</v>
      </c>
      <c r="AB12" s="44">
        <f>+AA12*(1+'Water growth rates'!$C9)</f>
        <v>11973.748497721552</v>
      </c>
      <c r="AC12" s="44">
        <f>+AB12*(1+'Water growth rates'!$C9)</f>
        <v>12153.601706881409</v>
      </c>
      <c r="AD12" s="44">
        <f>+AC12*(1+'Water growth rates'!$C9)</f>
        <v>12336.156423998549</v>
      </c>
      <c r="AE12" s="44">
        <f>+AD12*(1+'Water growth rates'!$C9)</f>
        <v>12521.453227416152</v>
      </c>
      <c r="AF12" s="44">
        <f>+AE12*(1+'Water growth rates'!$C9)</f>
        <v>12709.533304989551</v>
      </c>
      <c r="AG12" s="44">
        <f>+AF12*(1+'Water growth rates'!$C9)</f>
        <v>12900.438463241489</v>
      </c>
    </row>
    <row r="13" spans="2:42">
      <c r="B13" s="24" t="s">
        <v>83</v>
      </c>
      <c r="D13" s="44"/>
      <c r="E13" s="44"/>
      <c r="F13" s="44"/>
      <c r="G13" s="44"/>
      <c r="H13" s="44"/>
      <c r="I13" s="44"/>
      <c r="J13" s="44"/>
      <c r="K13" s="44">
        <v>732</v>
      </c>
      <c r="L13" s="44">
        <v>739.24589163126223</v>
      </c>
      <c r="M13" s="44">
        <f>+L13*(1+'Water growth rates'!$C10)</f>
        <v>745.2361732985305</v>
      </c>
      <c r="N13" s="44">
        <f>+M13*(1+'Water growth rates'!$C10)</f>
        <v>751.27499561358513</v>
      </c>
      <c r="O13" s="44">
        <f>+N13*(1+'Water growth rates'!$C10)</f>
        <v>757.36275191260279</v>
      </c>
      <c r="P13" s="44">
        <f>+O13*(1+'Water growth rates'!$C10)</f>
        <v>763.49983871905454</v>
      </c>
      <c r="Q13" s="44">
        <f>+P13*(1+'Water growth rates'!$C10)</f>
        <v>769.68665576953379</v>
      </c>
      <c r="R13" s="44">
        <f>+Q13*(1+'Water growth rates'!$C10)</f>
        <v>775.9236060397925</v>
      </c>
      <c r="S13" s="44">
        <f>+R13*(1+'Water growth rates'!$C10)</f>
        <v>782.21109577098912</v>
      </c>
      <c r="T13" s="44">
        <f>+S13*(1+'Water growth rates'!$C10)</f>
        <v>788.54953449614879</v>
      </c>
      <c r="U13" s="44">
        <f>+T13*(1+'Water growth rates'!$C10)</f>
        <v>794.93933506683811</v>
      </c>
      <c r="V13" s="44">
        <f>+U13*(1+'Water growth rates'!$C10)</f>
        <v>801.38091368005621</v>
      </c>
      <c r="W13" s="44">
        <f>+V13*(1+'Water growth rates'!$C10)</f>
        <v>807.87468990534342</v>
      </c>
      <c r="X13" s="44">
        <f>+W13*(1+'Water growth rates'!$C10)</f>
        <v>814.42108671210974</v>
      </c>
      <c r="Y13" s="44">
        <f>+X13*(1+'Water growth rates'!$C10)</f>
        <v>821.02053049718484</v>
      </c>
      <c r="Z13" s="44">
        <f>+Y13*(1+'Water growth rates'!$C10)</f>
        <v>827.67345111259124</v>
      </c>
      <c r="AA13" s="44">
        <f>+Z13*(1+'Water growth rates'!$C10)</f>
        <v>834.38028189354259</v>
      </c>
      <c r="AB13" s="44">
        <f>+AA13*(1+'Water growth rates'!$C10)</f>
        <v>841.14145968666867</v>
      </c>
      <c r="AC13" s="44">
        <f>+AB13*(1+'Water growth rates'!$C10)</f>
        <v>847.95742487846928</v>
      </c>
      <c r="AD13" s="44">
        <f>+AC13*(1+'Water growth rates'!$C10)</f>
        <v>854.82862142399858</v>
      </c>
      <c r="AE13" s="44">
        <f>+AD13*(1+'Water growth rates'!$C10)</f>
        <v>861.755496875782</v>
      </c>
      <c r="AF13" s="44">
        <f>+AE13*(1+'Water growth rates'!$C10)</f>
        <v>868.73850241296736</v>
      </c>
      <c r="AG13" s="44">
        <f>+AF13*(1+'Water growth rates'!$C10)</f>
        <v>875.77809287071216</v>
      </c>
    </row>
    <row r="14" spans="2:42">
      <c r="B14" s="24" t="s">
        <v>87</v>
      </c>
      <c r="D14" s="44"/>
      <c r="E14" s="44"/>
      <c r="F14" s="44"/>
      <c r="G14" s="44"/>
      <c r="H14" s="44"/>
      <c r="I14" s="44"/>
      <c r="J14" s="44"/>
      <c r="K14" s="44">
        <v>465</v>
      </c>
      <c r="L14" s="44">
        <v>467.8897748651309</v>
      </c>
      <c r="M14" s="44">
        <f>+L14*(1+'Water growth rates'!$C11)</f>
        <v>483.37911201915563</v>
      </c>
      <c r="N14" s="44">
        <f>+M14*(1+'Water growth rates'!$C11)</f>
        <v>499.38121858674623</v>
      </c>
      <c r="O14" s="44">
        <f>+N14*(1+'Water growth rates'!$C11)</f>
        <v>515.91306963073941</v>
      </c>
      <c r="P14" s="44">
        <f>+O14*(1+'Water growth rates'!$C11)</f>
        <v>532.99220216784568</v>
      </c>
      <c r="Q14" s="44">
        <f>+P14*(1+'Water growth rates'!$C11)</f>
        <v>550.63673377194743</v>
      </c>
      <c r="R14" s="44">
        <f>+Q14*(1+'Water growth rates'!$C11)</f>
        <v>568.86538179325362</v>
      </c>
      <c r="S14" s="44">
        <f>+R14*(1+'Water growth rates'!$C11)</f>
        <v>587.6974832136973</v>
      </c>
      <c r="T14" s="44">
        <f>+S14*(1+'Water growth rates'!$C11)</f>
        <v>607.15301515964052</v>
      </c>
      <c r="U14" s="44">
        <f>+T14*(1+'Water growth rates'!$C11)</f>
        <v>627.25261609364509</v>
      </c>
      <c r="V14" s="44">
        <f>+U14*(1+'Water growth rates'!$C11)</f>
        <v>648.01760770778981</v>
      </c>
      <c r="W14" s="44">
        <f>+V14*(1+'Water growth rates'!$C11)</f>
        <v>669.47001754175926</v>
      </c>
      <c r="X14" s="44">
        <f>+W14*(1+'Water growth rates'!$C11)</f>
        <v>691.63260234969664</v>
      </c>
      <c r="Y14" s="44">
        <f>+X14*(1+'Water growth rates'!$C11)</f>
        <v>714.52887224060839</v>
      </c>
      <c r="Z14" s="44">
        <f>+Y14*(1+'Water growth rates'!$C11)</f>
        <v>738.18311561792962</v>
      </c>
      <c r="AA14" s="44">
        <f>+Z14*(1+'Water growth rates'!$C11)</f>
        <v>762.62042494470506</v>
      </c>
      <c r="AB14" s="44">
        <f>+AA14*(1+'Water growth rates'!$C11)</f>
        <v>787.86672336171819</v>
      </c>
      <c r="AC14" s="44">
        <f>+AB14*(1+'Water growth rates'!$C11)</f>
        <v>813.94879218680433</v>
      </c>
      <c r="AD14" s="44">
        <f>+AC14*(1+'Water growth rates'!$C11)</f>
        <v>840.89429932452015</v>
      </c>
      <c r="AE14" s="44">
        <f>+AD14*(1+'Water growth rates'!$C11)</f>
        <v>868.73182861630539</v>
      </c>
      <c r="AF14" s="44">
        <f>+AE14*(1+'Water growth rates'!$C11)</f>
        <v>897.49091016227226</v>
      </c>
      <c r="AG14" s="44">
        <f>+AF14*(1+'Water growth rates'!$C11)</f>
        <v>927.20205164678771</v>
      </c>
    </row>
    <row r="15" spans="2:42">
      <c r="B15" s="2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</row>
    <row r="16" spans="2:42">
      <c r="B16" s="54" t="s">
        <v>96</v>
      </c>
      <c r="D16" s="56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2:33">
      <c r="I17" s="51"/>
    </row>
    <row r="18" spans="2:33">
      <c r="B18" s="24" t="s">
        <v>88</v>
      </c>
      <c r="D18" s="44"/>
      <c r="E18" s="44"/>
      <c r="F18" s="44"/>
      <c r="G18" s="44"/>
      <c r="H18" s="44"/>
      <c r="I18" s="44"/>
      <c r="J18" s="44"/>
      <c r="K18" s="44"/>
      <c r="L18" s="44">
        <f t="shared" ref="E18:AG25" si="0">L7-K7</f>
        <v>1.5407597523142726</v>
      </c>
      <c r="M18" s="44">
        <f t="shared" si="0"/>
        <v>2.1803276612571096</v>
      </c>
      <c r="N18" s="10">
        <f t="shared" si="0"/>
        <v>2.2048900775487823</v>
      </c>
      <c r="O18" s="10">
        <f t="shared" si="0"/>
        <v>2.2297292010092065</v>
      </c>
      <c r="P18" s="10">
        <f t="shared" si="0"/>
        <v>2.2548481488747427</v>
      </c>
      <c r="Q18" s="10">
        <f t="shared" si="0"/>
        <v>2.2802500734988769</v>
      </c>
      <c r="R18" s="10">
        <f t="shared" si="0"/>
        <v>2.3059381627478501</v>
      </c>
      <c r="S18" s="10">
        <f t="shared" si="0"/>
        <v>2.3319156404007231</v>
      </c>
      <c r="T18" s="10">
        <f t="shared" si="0"/>
        <v>2.3581857665539587</v>
      </c>
      <c r="U18" s="10">
        <f t="shared" si="0"/>
        <v>2.3847518380304678</v>
      </c>
      <c r="V18" s="10">
        <f t="shared" si="0"/>
        <v>2.4116171887935138</v>
      </c>
      <c r="W18" s="10">
        <f t="shared" si="0"/>
        <v>2.4387851903649675</v>
      </c>
      <c r="X18" s="10">
        <f t="shared" si="0"/>
        <v>2.4662592522484772</v>
      </c>
      <c r="Y18" s="10">
        <f t="shared" si="0"/>
        <v>2.4940428223573861</v>
      </c>
      <c r="Z18" s="10">
        <f t="shared" si="0"/>
        <v>2.5221393874473677</v>
      </c>
      <c r="AA18" s="10">
        <f t="shared" si="0"/>
        <v>2.5505524735540632</v>
      </c>
      <c r="AB18" s="10">
        <f t="shared" si="0"/>
        <v>2.5792856464355509</v>
      </c>
      <c r="AC18" s="10">
        <f t="shared" si="0"/>
        <v>2.6083425120198456</v>
      </c>
      <c r="AD18" s="10">
        <f t="shared" si="0"/>
        <v>2.6377267168574576</v>
      </c>
      <c r="AE18" s="10">
        <f t="shared" si="0"/>
        <v>2.6674419485789826</v>
      </c>
      <c r="AF18" s="10">
        <f t="shared" si="0"/>
        <v>2.6974919363579204</v>
      </c>
      <c r="AG18" s="10">
        <f t="shared" si="0"/>
        <v>2.7278804513786667</v>
      </c>
    </row>
    <row r="19" spans="2:33">
      <c r="B19" s="24" t="s">
        <v>93</v>
      </c>
      <c r="D19" s="44"/>
      <c r="E19" s="44"/>
      <c r="F19" s="44"/>
      <c r="G19" s="44"/>
      <c r="H19" s="44"/>
      <c r="I19" s="44"/>
      <c r="J19" s="44"/>
      <c r="K19" s="44"/>
      <c r="L19" s="44">
        <f t="shared" si="0"/>
        <v>851.69266037900525</v>
      </c>
      <c r="M19" s="44">
        <f t="shared" si="0"/>
        <v>1076.8050352129721</v>
      </c>
      <c r="N19" s="10">
        <f t="shared" si="0"/>
        <v>1098.9382696613102</v>
      </c>
      <c r="O19" s="10">
        <f t="shared" si="0"/>
        <v>1121.5264426093199</v>
      </c>
      <c r="P19" s="10">
        <f t="shared" si="0"/>
        <v>1144.5789051095344</v>
      </c>
      <c r="Q19" s="10">
        <f t="shared" si="0"/>
        <v>1168.105200421116</v>
      </c>
      <c r="R19" s="10">
        <f t="shared" si="0"/>
        <v>1192.1150679605416</v>
      </c>
      <c r="S19" s="10">
        <f t="shared" si="0"/>
        <v>1216.6184473335379</v>
      </c>
      <c r="T19" s="10">
        <f t="shared" si="0"/>
        <v>1241.6254824498683</v>
      </c>
      <c r="U19" s="10">
        <f t="shared" si="0"/>
        <v>1267.1465257227319</v>
      </c>
      <c r="V19" s="10">
        <f t="shared" si="0"/>
        <v>1293.192142354419</v>
      </c>
      <c r="W19" s="10">
        <f t="shared" si="0"/>
        <v>1319.7731147101294</v>
      </c>
      <c r="X19" s="10">
        <f t="shared" si="0"/>
        <v>1346.9004467816412</v>
      </c>
      <c r="Y19" s="10">
        <f t="shared" si="0"/>
        <v>1374.5853687427443</v>
      </c>
      <c r="Z19" s="10">
        <f t="shared" si="0"/>
        <v>1402.8393415983155</v>
      </c>
      <c r="AA19" s="10">
        <f t="shared" si="0"/>
        <v>1431.674061928934</v>
      </c>
      <c r="AB19" s="10">
        <f t="shared" si="0"/>
        <v>1461.1014667330164</v>
      </c>
      <c r="AC19" s="10">
        <f t="shared" si="0"/>
        <v>1491.1337383685459</v>
      </c>
      <c r="AD19" s="10">
        <f t="shared" si="0"/>
        <v>1521.7833095962851</v>
      </c>
      <c r="AE19" s="10">
        <f t="shared" si="0"/>
        <v>1553.0628687267017</v>
      </c>
      <c r="AF19" s="10">
        <f t="shared" si="0"/>
        <v>1584.9853648726712</v>
      </c>
      <c r="AG19" s="10">
        <f t="shared" si="0"/>
        <v>1617.5640133101551</v>
      </c>
    </row>
    <row r="20" spans="2:33">
      <c r="B20" s="24" t="s">
        <v>94</v>
      </c>
      <c r="D20" s="44"/>
      <c r="E20" s="44"/>
      <c r="F20" s="44"/>
      <c r="G20" s="44"/>
      <c r="H20" s="44"/>
      <c r="I20" s="44"/>
      <c r="J20" s="44"/>
      <c r="K20" s="44"/>
      <c r="L20" s="44">
        <f t="shared" si="0"/>
        <v>148.43715036816502</v>
      </c>
      <c r="M20" s="44">
        <f t="shared" si="0"/>
        <v>178.43077564248779</v>
      </c>
      <c r="N20" s="10">
        <f t="shared" si="0"/>
        <v>181.07565272875399</v>
      </c>
      <c r="O20" s="10">
        <f t="shared" si="0"/>
        <v>183.75973479396089</v>
      </c>
      <c r="P20" s="10">
        <f t="shared" si="0"/>
        <v>186.48360297300678</v>
      </c>
      <c r="Q20" s="10">
        <f t="shared" si="0"/>
        <v>189.24784701494173</v>
      </c>
      <c r="R20" s="10">
        <f t="shared" si="0"/>
        <v>192.05306541066238</v>
      </c>
      <c r="S20" s="10">
        <f t="shared" si="0"/>
        <v>194.89986552248592</v>
      </c>
      <c r="T20" s="10">
        <f t="shared" si="0"/>
        <v>197.78886371565568</v>
      </c>
      <c r="U20" s="10">
        <f t="shared" si="0"/>
        <v>200.72068549178402</v>
      </c>
      <c r="V20" s="10">
        <f t="shared" si="0"/>
        <v>203.69596562429069</v>
      </c>
      <c r="W20" s="10">
        <f t="shared" si="0"/>
        <v>206.71534829583288</v>
      </c>
      <c r="X20" s="10">
        <f t="shared" si="0"/>
        <v>209.77948723777445</v>
      </c>
      <c r="Y20" s="10">
        <f t="shared" si="0"/>
        <v>212.88904587173784</v>
      </c>
      <c r="Z20" s="10">
        <f t="shared" si="0"/>
        <v>216.04469745323149</v>
      </c>
      <c r="AA20" s="10">
        <f t="shared" si="0"/>
        <v>219.24712521742185</v>
      </c>
      <c r="AB20" s="10">
        <f t="shared" si="0"/>
        <v>222.49702252706084</v>
      </c>
      <c r="AC20" s="10">
        <f t="shared" si="0"/>
        <v>225.79509302260885</v>
      </c>
      <c r="AD20" s="10">
        <f t="shared" si="0"/>
        <v>229.14205077457882</v>
      </c>
      <c r="AE20" s="10">
        <f t="shared" si="0"/>
        <v>232.53862043814479</v>
      </c>
      <c r="AF20" s="10">
        <f t="shared" si="0"/>
        <v>235.98553741003161</v>
      </c>
      <c r="AG20" s="10">
        <f t="shared" si="0"/>
        <v>239.48354798774017</v>
      </c>
    </row>
    <row r="21" spans="2:33">
      <c r="B21" s="24" t="s">
        <v>85</v>
      </c>
      <c r="D21" s="44"/>
      <c r="E21" s="44"/>
      <c r="F21" s="44"/>
      <c r="G21" s="44"/>
      <c r="H21" s="44"/>
      <c r="I21" s="44"/>
      <c r="J21" s="44"/>
      <c r="K21" s="44"/>
      <c r="L21" s="44">
        <f t="shared" si="0"/>
        <v>-6.5406227028643116</v>
      </c>
      <c r="M21" s="44">
        <f t="shared" si="0"/>
        <v>12.802474697889011</v>
      </c>
      <c r="N21" s="10">
        <f t="shared" si="0"/>
        <v>12.861936251989846</v>
      </c>
      <c r="O21" s="10">
        <f t="shared" si="0"/>
        <v>12.921673977416958</v>
      </c>
      <c r="P21" s="10">
        <f t="shared" si="0"/>
        <v>12.98168915685801</v>
      </c>
      <c r="Q21" s="10">
        <f t="shared" si="0"/>
        <v>13.041983078957855</v>
      </c>
      <c r="R21" s="10">
        <f t="shared" si="0"/>
        <v>13.102557038347186</v>
      </c>
      <c r="S21" s="10">
        <f t="shared" si="0"/>
        <v>13.163412335668909</v>
      </c>
      <c r="T21" s="10">
        <f t="shared" si="0"/>
        <v>13.224550277607705</v>
      </c>
      <c r="U21" s="10">
        <f t="shared" si="0"/>
        <v>13.285972176915948</v>
      </c>
      <c r="V21" s="10">
        <f t="shared" si="0"/>
        <v>13.347679352444629</v>
      </c>
      <c r="W21" s="10">
        <f t="shared" si="0"/>
        <v>13.409673129168823</v>
      </c>
      <c r="X21" s="10">
        <f t="shared" si="0"/>
        <v>13.471954838218153</v>
      </c>
      <c r="Y21" s="10">
        <f t="shared" si="0"/>
        <v>13.534525816904534</v>
      </c>
      <c r="Z21" s="10">
        <f t="shared" si="0"/>
        <v>13.597387408751729</v>
      </c>
      <c r="AA21" s="10">
        <f t="shared" si="0"/>
        <v>13.660540963522635</v>
      </c>
      <c r="AB21" s="10">
        <f t="shared" si="0"/>
        <v>13.723987837249751</v>
      </c>
      <c r="AC21" s="10">
        <f t="shared" si="0"/>
        <v>13.787729392263373</v>
      </c>
      <c r="AD21" s="10">
        <f t="shared" si="0"/>
        <v>13.851766997221148</v>
      </c>
      <c r="AE21" s="10">
        <f t="shared" si="0"/>
        <v>13.916102027138095</v>
      </c>
      <c r="AF21" s="10">
        <f t="shared" si="0"/>
        <v>13.980735863414793</v>
      </c>
      <c r="AG21" s="10">
        <f t="shared" si="0"/>
        <v>14.045669893868308</v>
      </c>
    </row>
    <row r="22" spans="2:33">
      <c r="B22" s="24" t="s">
        <v>95</v>
      </c>
      <c r="D22" s="44"/>
      <c r="E22" s="44"/>
      <c r="F22" s="44"/>
      <c r="G22" s="44"/>
      <c r="H22" s="44"/>
      <c r="I22" s="44"/>
      <c r="J22" s="44"/>
      <c r="K22" s="44"/>
      <c r="L22" s="44">
        <f t="shared" si="0"/>
        <v>-7.8835702627611681</v>
      </c>
      <c r="M22" s="44">
        <f t="shared" si="0"/>
        <v>7.931932656979825</v>
      </c>
      <c r="N22" s="10">
        <f t="shared" si="0"/>
        <v>7.962502140205288</v>
      </c>
      <c r="O22" s="10">
        <f t="shared" si="0"/>
        <v>7.9931894375049524</v>
      </c>
      <c r="P22" s="10">
        <f t="shared" si="0"/>
        <v>8.0239950029322245</v>
      </c>
      <c r="Q22" s="10">
        <f t="shared" si="0"/>
        <v>8.0549192922890143</v>
      </c>
      <c r="R22" s="10">
        <f t="shared" si="0"/>
        <v>8.0859627631348303</v>
      </c>
      <c r="S22" s="10">
        <f t="shared" si="0"/>
        <v>8.1171258747922366</v>
      </c>
      <c r="T22" s="10">
        <f t="shared" si="0"/>
        <v>8.1484090883541285</v>
      </c>
      <c r="U22" s="10">
        <f t="shared" si="0"/>
        <v>8.1798128666910088</v>
      </c>
      <c r="V22" s="10">
        <f t="shared" si="0"/>
        <v>8.2113376744559901</v>
      </c>
      <c r="W22" s="10">
        <f t="shared" si="0"/>
        <v>8.2429839780934344</v>
      </c>
      <c r="X22" s="10">
        <f t="shared" si="0"/>
        <v>8.2747522458466847</v>
      </c>
      <c r="Y22" s="10">
        <f t="shared" si="0"/>
        <v>8.3066429477617021</v>
      </c>
      <c r="Z22" s="10">
        <f t="shared" si="0"/>
        <v>8.3386565556970709</v>
      </c>
      <c r="AA22" s="10">
        <f t="shared" si="0"/>
        <v>8.3707935433299099</v>
      </c>
      <c r="AB22" s="10">
        <f t="shared" si="0"/>
        <v>8.4030543861626938</v>
      </c>
      <c r="AC22" s="10">
        <f t="shared" si="0"/>
        <v>8.4354395615305293</v>
      </c>
      <c r="AD22" s="10">
        <f t="shared" si="0"/>
        <v>8.4679495486075211</v>
      </c>
      <c r="AE22" s="10">
        <f t="shared" si="0"/>
        <v>8.5005848284158674</v>
      </c>
      <c r="AF22" s="10">
        <f t="shared" si="0"/>
        <v>8.5333458838299521</v>
      </c>
      <c r="AG22" s="10">
        <f t="shared" si="0"/>
        <v>8.5662331995872592</v>
      </c>
    </row>
    <row r="23" spans="2:33">
      <c r="B23" s="24" t="s">
        <v>86</v>
      </c>
      <c r="D23" s="44"/>
      <c r="E23" s="44"/>
      <c r="F23" s="44"/>
      <c r="G23" s="44"/>
      <c r="H23" s="44"/>
      <c r="I23" s="44"/>
      <c r="J23" s="44"/>
      <c r="K23" s="44"/>
      <c r="L23" s="44">
        <f t="shared" si="0"/>
        <v>40.617955969750255</v>
      </c>
      <c r="M23" s="44">
        <f t="shared" si="0"/>
        <v>141.68383530711981</v>
      </c>
      <c r="N23" s="10">
        <f t="shared" si="0"/>
        <v>143.81201533953936</v>
      </c>
      <c r="O23" s="10">
        <f t="shared" si="0"/>
        <v>145.97216197026864</v>
      </c>
      <c r="P23" s="10">
        <f t="shared" si="0"/>
        <v>148.16475535765676</v>
      </c>
      <c r="Q23" s="10">
        <f t="shared" si="0"/>
        <v>150.39028287233123</v>
      </c>
      <c r="R23" s="10">
        <f t="shared" si="0"/>
        <v>152.64923920552792</v>
      </c>
      <c r="S23" s="10">
        <f t="shared" si="0"/>
        <v>154.94212647906352</v>
      </c>
      <c r="T23" s="10">
        <f t="shared" si="0"/>
        <v>157.26945435693051</v>
      </c>
      <c r="U23" s="10">
        <f t="shared" si="0"/>
        <v>159.6317401585984</v>
      </c>
      <c r="V23" s="10">
        <f t="shared" si="0"/>
        <v>162.02950897399933</v>
      </c>
      <c r="W23" s="10">
        <f t="shared" si="0"/>
        <v>164.46329378024529</v>
      </c>
      <c r="X23" s="10">
        <f t="shared" si="0"/>
        <v>166.93363556009899</v>
      </c>
      <c r="Y23" s="10">
        <f t="shared" si="0"/>
        <v>169.44108342222171</v>
      </c>
      <c r="Z23" s="10">
        <f t="shared" si="0"/>
        <v>171.98619472323298</v>
      </c>
      <c r="AA23" s="10">
        <f t="shared" si="0"/>
        <v>174.5695351915947</v>
      </c>
      <c r="AB23" s="10">
        <f t="shared" si="0"/>
        <v>177.19167905337235</v>
      </c>
      <c r="AC23" s="10">
        <f t="shared" si="0"/>
        <v>179.85320915985722</v>
      </c>
      <c r="AD23" s="10">
        <f t="shared" si="0"/>
        <v>182.55471711714017</v>
      </c>
      <c r="AE23" s="10">
        <f t="shared" si="0"/>
        <v>185.29680341760286</v>
      </c>
      <c r="AF23" s="10">
        <f t="shared" si="0"/>
        <v>188.08007757339874</v>
      </c>
      <c r="AG23" s="10">
        <f t="shared" si="0"/>
        <v>190.9051582519387</v>
      </c>
    </row>
    <row r="24" spans="2:33">
      <c r="B24" s="24" t="s">
        <v>83</v>
      </c>
      <c r="D24" s="44"/>
      <c r="E24" s="44"/>
      <c r="F24" s="44"/>
      <c r="G24" s="44"/>
      <c r="H24" s="44"/>
      <c r="I24" s="44"/>
      <c r="J24" s="44"/>
      <c r="K24" s="44"/>
      <c r="L24" s="44">
        <f t="shared" ref="E24:T25" si="1">L13-K13</f>
        <v>7.245891631262225</v>
      </c>
      <c r="M24" s="44">
        <f t="shared" si="1"/>
        <v>5.9902816672682775</v>
      </c>
      <c r="N24" s="10">
        <f t="shared" si="1"/>
        <v>6.038822315054631</v>
      </c>
      <c r="O24" s="10">
        <f t="shared" si="1"/>
        <v>6.0877562990176557</v>
      </c>
      <c r="P24" s="10">
        <f t="shared" si="1"/>
        <v>6.1370868064517481</v>
      </c>
      <c r="Q24" s="10">
        <f t="shared" si="1"/>
        <v>6.1868170504792488</v>
      </c>
      <c r="R24" s="10">
        <f t="shared" si="1"/>
        <v>6.236950270258717</v>
      </c>
      <c r="S24" s="10">
        <f t="shared" si="1"/>
        <v>6.2874897311966151</v>
      </c>
      <c r="T24" s="10">
        <f t="shared" si="1"/>
        <v>6.3384387251596763</v>
      </c>
      <c r="U24" s="10">
        <f t="shared" si="0"/>
        <v>6.3898005706893173</v>
      </c>
      <c r="V24" s="10">
        <f t="shared" si="0"/>
        <v>6.4415786132180983</v>
      </c>
      <c r="W24" s="10">
        <f t="shared" si="0"/>
        <v>6.4937762252872062</v>
      </c>
      <c r="X24" s="10">
        <f t="shared" si="0"/>
        <v>6.5463968067663245</v>
      </c>
      <c r="Y24" s="10">
        <f t="shared" si="0"/>
        <v>6.5994437850750955</v>
      </c>
      <c r="Z24" s="10">
        <f t="shared" si="0"/>
        <v>6.6529206154064013</v>
      </c>
      <c r="AA24" s="10">
        <f t="shared" si="0"/>
        <v>6.7068307809513499</v>
      </c>
      <c r="AB24" s="10">
        <f t="shared" si="0"/>
        <v>6.7611777931260804</v>
      </c>
      <c r="AC24" s="10">
        <f t="shared" si="0"/>
        <v>6.8159651918006148</v>
      </c>
      <c r="AD24" s="10">
        <f t="shared" si="0"/>
        <v>6.8711965455293011</v>
      </c>
      <c r="AE24" s="10">
        <f t="shared" si="0"/>
        <v>6.9268754517834168</v>
      </c>
      <c r="AF24" s="10">
        <f t="shared" si="0"/>
        <v>6.9830055371853632</v>
      </c>
      <c r="AG24" s="10">
        <f t="shared" si="0"/>
        <v>7.0395904577447936</v>
      </c>
    </row>
    <row r="25" spans="2:33">
      <c r="B25" s="24" t="s">
        <v>87</v>
      </c>
      <c r="D25" s="44"/>
      <c r="E25" s="44"/>
      <c r="F25" s="44"/>
      <c r="G25" s="44"/>
      <c r="H25" s="44"/>
      <c r="I25" s="44"/>
      <c r="J25" s="44"/>
      <c r="K25" s="44"/>
      <c r="L25" s="44">
        <f t="shared" si="0"/>
        <v>2.889774865130903</v>
      </c>
      <c r="M25" s="44">
        <f t="shared" si="0"/>
        <v>15.489337154024724</v>
      </c>
      <c r="N25" s="10">
        <f t="shared" si="0"/>
        <v>16.002106567590602</v>
      </c>
      <c r="O25" s="10">
        <f t="shared" si="0"/>
        <v>16.531851043993186</v>
      </c>
      <c r="P25" s="10">
        <f t="shared" si="0"/>
        <v>17.079132537106261</v>
      </c>
      <c r="Q25" s="10">
        <f t="shared" si="0"/>
        <v>17.644531604101758</v>
      </c>
      <c r="R25" s="10">
        <f t="shared" si="0"/>
        <v>18.228648021306185</v>
      </c>
      <c r="S25" s="10">
        <f t="shared" si="0"/>
        <v>18.832101420443678</v>
      </c>
      <c r="T25" s="10">
        <f t="shared" si="0"/>
        <v>19.455531945943221</v>
      </c>
      <c r="U25" s="10">
        <f t="shared" si="0"/>
        <v>20.09960093400457</v>
      </c>
      <c r="V25" s="10">
        <f t="shared" si="0"/>
        <v>20.764991614144719</v>
      </c>
      <c r="W25" s="10">
        <f t="shared" si="0"/>
        <v>21.452409833969455</v>
      </c>
      <c r="X25" s="10">
        <f t="shared" si="0"/>
        <v>22.162584807937378</v>
      </c>
      <c r="Y25" s="10">
        <f t="shared" si="0"/>
        <v>22.896269890911753</v>
      </c>
      <c r="Z25" s="10">
        <f t="shared" si="0"/>
        <v>23.654243377321222</v>
      </c>
      <c r="AA25" s="10">
        <f t="shared" si="0"/>
        <v>24.437309326775448</v>
      </c>
      <c r="AB25" s="10">
        <f t="shared" si="0"/>
        <v>25.246298417013122</v>
      </c>
      <c r="AC25" s="10">
        <f t="shared" si="0"/>
        <v>26.082068825086139</v>
      </c>
      <c r="AD25" s="10">
        <f t="shared" si="0"/>
        <v>26.945507137715822</v>
      </c>
      <c r="AE25" s="10">
        <f t="shared" si="0"/>
        <v>27.837529291785245</v>
      </c>
      <c r="AF25" s="10">
        <f t="shared" si="0"/>
        <v>28.759081545966865</v>
      </c>
      <c r="AG25" s="10">
        <f t="shared" si="0"/>
        <v>29.711141484515451</v>
      </c>
    </row>
    <row r="26" spans="2:33">
      <c r="L26" s="51">
        <f t="shared" ref="L26:M26" si="2">SUM(L18:L25)</f>
        <v>1038.0000000000025</v>
      </c>
      <c r="M26" s="51">
        <f t="shared" si="2"/>
        <v>1441.3139999999985</v>
      </c>
      <c r="N26" s="51">
        <f>SUM(N18:N25)</f>
        <v>1468.8961950819926</v>
      </c>
      <c r="O26" s="51">
        <f t="shared" ref="O26:AG26" si="3">SUM(O18:O25)</f>
        <v>1497.0225393324913</v>
      </c>
      <c r="P26" s="51">
        <f t="shared" si="3"/>
        <v>1525.7040150924211</v>
      </c>
      <c r="Q26" s="51">
        <f t="shared" si="3"/>
        <v>1554.9518314077156</v>
      </c>
      <c r="R26" s="51">
        <f t="shared" si="3"/>
        <v>1584.7774288325268</v>
      </c>
      <c r="S26" s="51">
        <f t="shared" si="3"/>
        <v>1615.1924843375893</v>
      </c>
      <c r="T26" s="51">
        <f t="shared" si="3"/>
        <v>1646.2089163260732</v>
      </c>
      <c r="U26" s="51">
        <f t="shared" si="3"/>
        <v>1677.8388897594459</v>
      </c>
      <c r="V26" s="51">
        <f t="shared" si="3"/>
        <v>1710.0948213957661</v>
      </c>
      <c r="W26" s="51">
        <f t="shared" si="3"/>
        <v>1742.9893851430916</v>
      </c>
      <c r="X26" s="51">
        <f t="shared" si="3"/>
        <v>1776.5355175305317</v>
      </c>
      <c r="Y26" s="51">
        <f t="shared" si="3"/>
        <v>1810.7464232997145</v>
      </c>
      <c r="Z26" s="51">
        <f t="shared" si="3"/>
        <v>1845.6355811194039</v>
      </c>
      <c r="AA26" s="51">
        <f t="shared" si="3"/>
        <v>1881.2167494260839</v>
      </c>
      <c r="AB26" s="51">
        <f t="shared" si="3"/>
        <v>1917.5039723934367</v>
      </c>
      <c r="AC26" s="51">
        <f t="shared" si="3"/>
        <v>1954.5115860337123</v>
      </c>
      <c r="AD26" s="51">
        <f t="shared" si="3"/>
        <v>1992.2542244339354</v>
      </c>
      <c r="AE26" s="51">
        <f t="shared" si="3"/>
        <v>2030.746826130151</v>
      </c>
      <c r="AF26" s="51">
        <f t="shared" si="3"/>
        <v>2070.0046406228566</v>
      </c>
      <c r="AG26" s="51">
        <f t="shared" si="3"/>
        <v>2110.0432350369283</v>
      </c>
    </row>
    <row r="27" spans="2:33">
      <c r="B27" s="54" t="s">
        <v>97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</row>
    <row r="29" spans="2:33">
      <c r="B29" s="24" t="s">
        <v>88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10">
        <f t="shared" ref="N29:N36" si="4">N18</f>
        <v>2.2048900775487823</v>
      </c>
      <c r="O29" s="10">
        <f t="shared" ref="O29:AG36" si="5">SUM(O18,N29)</f>
        <v>4.4346192785579888</v>
      </c>
      <c r="P29" s="10">
        <f t="shared" si="5"/>
        <v>6.6894674274327315</v>
      </c>
      <c r="Q29" s="10">
        <f t="shared" si="5"/>
        <v>8.9697175009316084</v>
      </c>
      <c r="R29" s="10">
        <f t="shared" si="5"/>
        <v>11.275655663679458</v>
      </c>
      <c r="S29" s="10">
        <f t="shared" si="5"/>
        <v>13.607571304080182</v>
      </c>
      <c r="T29" s="10">
        <f t="shared" si="5"/>
        <v>15.96575707063414</v>
      </c>
      <c r="U29" s="10">
        <f t="shared" si="5"/>
        <v>18.350508908664608</v>
      </c>
      <c r="V29" s="10">
        <f t="shared" si="5"/>
        <v>20.762126097458122</v>
      </c>
      <c r="W29" s="10">
        <f t="shared" si="5"/>
        <v>23.200911287823089</v>
      </c>
      <c r="X29" s="10">
        <f t="shared" si="5"/>
        <v>25.667170540071567</v>
      </c>
      <c r="Y29" s="10">
        <f t="shared" si="5"/>
        <v>28.161213362428953</v>
      </c>
      <c r="Z29" s="10">
        <f t="shared" si="5"/>
        <v>30.68335274987632</v>
      </c>
      <c r="AA29" s="10">
        <f t="shared" si="5"/>
        <v>33.233905223430384</v>
      </c>
      <c r="AB29" s="10">
        <f t="shared" si="5"/>
        <v>35.813190869865934</v>
      </c>
      <c r="AC29" s="10">
        <f t="shared" si="5"/>
        <v>38.42153338188578</v>
      </c>
      <c r="AD29" s="10">
        <f t="shared" si="5"/>
        <v>41.059260098743238</v>
      </c>
      <c r="AE29" s="10">
        <f t="shared" si="5"/>
        <v>43.72670204732222</v>
      </c>
      <c r="AF29" s="10">
        <f t="shared" si="5"/>
        <v>46.424193983680141</v>
      </c>
      <c r="AG29" s="10">
        <f t="shared" si="5"/>
        <v>49.152074435058807</v>
      </c>
    </row>
    <row r="30" spans="2:33">
      <c r="B30" s="24" t="s">
        <v>93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10">
        <f t="shared" si="4"/>
        <v>1098.9382696613102</v>
      </c>
      <c r="O30" s="10">
        <f t="shared" si="5"/>
        <v>2220.4647122706301</v>
      </c>
      <c r="P30" s="10">
        <f t="shared" si="5"/>
        <v>3365.0436173801645</v>
      </c>
      <c r="Q30" s="10">
        <f t="shared" si="5"/>
        <v>4533.1488178012805</v>
      </c>
      <c r="R30" s="10">
        <f t="shared" si="5"/>
        <v>5725.2638857618222</v>
      </c>
      <c r="S30" s="10">
        <f t="shared" si="5"/>
        <v>6941.8823330953601</v>
      </c>
      <c r="T30" s="10">
        <f t="shared" si="5"/>
        <v>8183.5078155452284</v>
      </c>
      <c r="U30" s="10">
        <f t="shared" si="5"/>
        <v>9450.6543412679603</v>
      </c>
      <c r="V30" s="10">
        <f t="shared" si="5"/>
        <v>10743.846483622379</v>
      </c>
      <c r="W30" s="10">
        <f t="shared" si="5"/>
        <v>12063.619598332509</v>
      </c>
      <c r="X30" s="10">
        <f t="shared" si="5"/>
        <v>13410.52004511415</v>
      </c>
      <c r="Y30" s="10">
        <f t="shared" si="5"/>
        <v>14785.105413856894</v>
      </c>
      <c r="Z30" s="10">
        <f t="shared" si="5"/>
        <v>16187.94475545521</v>
      </c>
      <c r="AA30" s="10">
        <f t="shared" si="5"/>
        <v>17619.618817384144</v>
      </c>
      <c r="AB30" s="10">
        <f t="shared" si="5"/>
        <v>19080.72028411716</v>
      </c>
      <c r="AC30" s="10">
        <f t="shared" si="5"/>
        <v>20571.854022485706</v>
      </c>
      <c r="AD30" s="10">
        <f t="shared" si="5"/>
        <v>22093.637332081991</v>
      </c>
      <c r="AE30" s="10">
        <f t="shared" si="5"/>
        <v>23646.700200808693</v>
      </c>
      <c r="AF30" s="10">
        <f t="shared" si="5"/>
        <v>25231.685565681364</v>
      </c>
      <c r="AG30" s="10">
        <f t="shared" si="5"/>
        <v>26849.249578991519</v>
      </c>
    </row>
    <row r="31" spans="2:33">
      <c r="B31" s="24" t="s">
        <v>94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10">
        <f t="shared" si="4"/>
        <v>181.07565272875399</v>
      </c>
      <c r="O31" s="10">
        <f t="shared" si="5"/>
        <v>364.83538752271488</v>
      </c>
      <c r="P31" s="10">
        <f t="shared" si="5"/>
        <v>551.31899049572166</v>
      </c>
      <c r="Q31" s="10">
        <f t="shared" si="5"/>
        <v>740.56683751066339</v>
      </c>
      <c r="R31" s="10">
        <f t="shared" si="5"/>
        <v>932.61990292132577</v>
      </c>
      <c r="S31" s="10">
        <f t="shared" si="5"/>
        <v>1127.5197684438117</v>
      </c>
      <c r="T31" s="10">
        <f t="shared" si="5"/>
        <v>1325.3086321594674</v>
      </c>
      <c r="U31" s="10">
        <f t="shared" si="5"/>
        <v>1526.0293176512514</v>
      </c>
      <c r="V31" s="10">
        <f t="shared" si="5"/>
        <v>1729.7252832755421</v>
      </c>
      <c r="W31" s="10">
        <f t="shared" si="5"/>
        <v>1936.440631571375</v>
      </c>
      <c r="X31" s="10">
        <f t="shared" si="5"/>
        <v>2146.2201188091494</v>
      </c>
      <c r="Y31" s="10">
        <f t="shared" si="5"/>
        <v>2359.1091646808873</v>
      </c>
      <c r="Z31" s="10">
        <f t="shared" si="5"/>
        <v>2575.1538621341188</v>
      </c>
      <c r="AA31" s="10">
        <f t="shared" si="5"/>
        <v>2794.4009873515406</v>
      </c>
      <c r="AB31" s="10">
        <f t="shared" si="5"/>
        <v>3016.8980098786014</v>
      </c>
      <c r="AC31" s="10">
        <f t="shared" si="5"/>
        <v>3242.6931029012103</v>
      </c>
      <c r="AD31" s="10">
        <f t="shared" si="5"/>
        <v>3471.8351536757891</v>
      </c>
      <c r="AE31" s="10">
        <f t="shared" si="5"/>
        <v>3704.3737741139339</v>
      </c>
      <c r="AF31" s="10">
        <f t="shared" si="5"/>
        <v>3940.3593115239655</v>
      </c>
      <c r="AG31" s="10">
        <f t="shared" si="5"/>
        <v>4179.8428595117057</v>
      </c>
    </row>
    <row r="32" spans="2:33">
      <c r="B32" s="24" t="s">
        <v>85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10">
        <f t="shared" si="4"/>
        <v>12.861936251989846</v>
      </c>
      <c r="O32" s="10">
        <f t="shared" si="5"/>
        <v>25.783610229406804</v>
      </c>
      <c r="P32" s="10">
        <f t="shared" si="5"/>
        <v>38.765299386264815</v>
      </c>
      <c r="Q32" s="10">
        <f t="shared" si="5"/>
        <v>51.80728246522267</v>
      </c>
      <c r="R32" s="10">
        <f t="shared" si="5"/>
        <v>64.909839503569856</v>
      </c>
      <c r="S32" s="10">
        <f t="shared" si="5"/>
        <v>78.073251839238765</v>
      </c>
      <c r="T32" s="10">
        <f t="shared" si="5"/>
        <v>91.297802116846469</v>
      </c>
      <c r="U32" s="10">
        <f t="shared" si="5"/>
        <v>104.58377429376242</v>
      </c>
      <c r="V32" s="10">
        <f t="shared" si="5"/>
        <v>117.93145364620705</v>
      </c>
      <c r="W32" s="10">
        <f t="shared" si="5"/>
        <v>131.34112677537587</v>
      </c>
      <c r="X32" s="10">
        <f t="shared" si="5"/>
        <v>144.81308161359402</v>
      </c>
      <c r="Y32" s="10">
        <f t="shared" si="5"/>
        <v>158.34760743049856</v>
      </c>
      <c r="Z32" s="10">
        <f t="shared" si="5"/>
        <v>171.94499483925028</v>
      </c>
      <c r="AA32" s="10">
        <f t="shared" si="5"/>
        <v>185.60553580277292</v>
      </c>
      <c r="AB32" s="10">
        <f t="shared" si="5"/>
        <v>199.32952364002267</v>
      </c>
      <c r="AC32" s="10">
        <f t="shared" si="5"/>
        <v>213.11725303228604</v>
      </c>
      <c r="AD32" s="10">
        <f t="shared" si="5"/>
        <v>226.96902002950719</v>
      </c>
      <c r="AE32" s="10">
        <f t="shared" si="5"/>
        <v>240.88512205664529</v>
      </c>
      <c r="AF32" s="10">
        <f t="shared" si="5"/>
        <v>254.86585792006008</v>
      </c>
      <c r="AG32" s="10">
        <f t="shared" si="5"/>
        <v>268.91152781392839</v>
      </c>
    </row>
    <row r="33" spans="2:42">
      <c r="B33" s="24" t="s">
        <v>95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10">
        <f t="shared" si="4"/>
        <v>7.962502140205288</v>
      </c>
      <c r="O33" s="10">
        <f t="shared" si="5"/>
        <v>15.95569157771024</v>
      </c>
      <c r="P33" s="10">
        <f t="shared" si="5"/>
        <v>23.979686580642465</v>
      </c>
      <c r="Q33" s="10">
        <f t="shared" si="5"/>
        <v>32.034605872931479</v>
      </c>
      <c r="R33" s="10">
        <f t="shared" si="5"/>
        <v>40.120568636066309</v>
      </c>
      <c r="S33" s="10">
        <f t="shared" si="5"/>
        <v>48.237694510858546</v>
      </c>
      <c r="T33" s="10">
        <f t="shared" si="5"/>
        <v>56.386103599212674</v>
      </c>
      <c r="U33" s="10">
        <f t="shared" si="5"/>
        <v>64.565916465903683</v>
      </c>
      <c r="V33" s="10">
        <f t="shared" si="5"/>
        <v>72.777254140359673</v>
      </c>
      <c r="W33" s="10">
        <f t="shared" si="5"/>
        <v>81.020238118453108</v>
      </c>
      <c r="X33" s="10">
        <f t="shared" si="5"/>
        <v>89.294990364299792</v>
      </c>
      <c r="Y33" s="10">
        <f t="shared" si="5"/>
        <v>97.601633312061495</v>
      </c>
      <c r="Z33" s="10">
        <f t="shared" si="5"/>
        <v>105.94028986775857</v>
      </c>
      <c r="AA33" s="10">
        <f t="shared" si="5"/>
        <v>114.31108341108848</v>
      </c>
      <c r="AB33" s="10">
        <f t="shared" si="5"/>
        <v>122.71413779725117</v>
      </c>
      <c r="AC33" s="10">
        <f t="shared" si="5"/>
        <v>131.1495773587817</v>
      </c>
      <c r="AD33" s="10">
        <f t="shared" si="5"/>
        <v>139.61752690738922</v>
      </c>
      <c r="AE33" s="10">
        <f t="shared" si="5"/>
        <v>148.11811173580509</v>
      </c>
      <c r="AF33" s="10">
        <f t="shared" si="5"/>
        <v>156.65145761963504</v>
      </c>
      <c r="AG33" s="10">
        <f t="shared" si="5"/>
        <v>165.2176908192223</v>
      </c>
    </row>
    <row r="34" spans="2:42">
      <c r="B34" s="24" t="s">
        <v>86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10">
        <f t="shared" si="4"/>
        <v>143.81201533953936</v>
      </c>
      <c r="O34" s="10">
        <f t="shared" si="5"/>
        <v>289.784177309808</v>
      </c>
      <c r="P34" s="10">
        <f t="shared" si="5"/>
        <v>437.94893266746476</v>
      </c>
      <c r="Q34" s="10">
        <f t="shared" si="5"/>
        <v>588.33921553979599</v>
      </c>
      <c r="R34" s="10">
        <f t="shared" si="5"/>
        <v>740.98845474532391</v>
      </c>
      <c r="S34" s="10">
        <f t="shared" si="5"/>
        <v>895.93058122438742</v>
      </c>
      <c r="T34" s="10">
        <f t="shared" si="5"/>
        <v>1053.2000355813179</v>
      </c>
      <c r="U34" s="10">
        <f t="shared" si="5"/>
        <v>1212.8317757399163</v>
      </c>
      <c r="V34" s="10">
        <f t="shared" si="5"/>
        <v>1374.8612847139157</v>
      </c>
      <c r="W34" s="10">
        <f t="shared" si="5"/>
        <v>1539.324578494161</v>
      </c>
      <c r="X34" s="10">
        <f t="shared" si="5"/>
        <v>1706.25821405426</v>
      </c>
      <c r="Y34" s="10">
        <f t="shared" si="5"/>
        <v>1875.6992974764817</v>
      </c>
      <c r="Z34" s="10">
        <f t="shared" si="5"/>
        <v>2047.6854921997146</v>
      </c>
      <c r="AA34" s="10">
        <f t="shared" si="5"/>
        <v>2222.2550273913093</v>
      </c>
      <c r="AB34" s="10">
        <f t="shared" si="5"/>
        <v>2399.4467064446817</v>
      </c>
      <c r="AC34" s="10">
        <f t="shared" si="5"/>
        <v>2579.2999156045389</v>
      </c>
      <c r="AD34" s="10">
        <f t="shared" si="5"/>
        <v>2761.8546327216791</v>
      </c>
      <c r="AE34" s="10">
        <f t="shared" si="5"/>
        <v>2947.1514361392819</v>
      </c>
      <c r="AF34" s="10">
        <f t="shared" si="5"/>
        <v>3135.2315137126807</v>
      </c>
      <c r="AG34" s="10">
        <f t="shared" si="5"/>
        <v>3326.1366719646194</v>
      </c>
    </row>
    <row r="35" spans="2:42">
      <c r="B35" s="24" t="s">
        <v>83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10">
        <f t="shared" si="4"/>
        <v>6.038822315054631</v>
      </c>
      <c r="O35" s="10">
        <f t="shared" si="5"/>
        <v>12.126578614072287</v>
      </c>
      <c r="P35" s="10">
        <f t="shared" si="5"/>
        <v>18.263665420524035</v>
      </c>
      <c r="Q35" s="10">
        <f t="shared" si="5"/>
        <v>24.450482471003284</v>
      </c>
      <c r="R35" s="10">
        <f t="shared" si="5"/>
        <v>30.687432741262</v>
      </c>
      <c r="S35" s="10">
        <f t="shared" si="5"/>
        <v>36.974922472458616</v>
      </c>
      <c r="T35" s="10">
        <f t="shared" si="5"/>
        <v>43.313361197618292</v>
      </c>
      <c r="U35" s="10">
        <f t="shared" si="5"/>
        <v>49.703161768307609</v>
      </c>
      <c r="V35" s="10">
        <f t="shared" si="5"/>
        <v>56.144740381525708</v>
      </c>
      <c r="W35" s="10">
        <f t="shared" si="5"/>
        <v>62.638516606812914</v>
      </c>
      <c r="X35" s="10">
        <f t="shared" si="5"/>
        <v>69.184913413579238</v>
      </c>
      <c r="Y35" s="10">
        <f t="shared" si="5"/>
        <v>75.784357198654334</v>
      </c>
      <c r="Z35" s="10">
        <f t="shared" si="5"/>
        <v>82.437277814060735</v>
      </c>
      <c r="AA35" s="10">
        <f t="shared" si="5"/>
        <v>89.144108595012085</v>
      </c>
      <c r="AB35" s="10">
        <f t="shared" si="5"/>
        <v>95.905286388138165</v>
      </c>
      <c r="AC35" s="10">
        <f t="shared" si="5"/>
        <v>102.72125157993878</v>
      </c>
      <c r="AD35" s="10">
        <f t="shared" si="5"/>
        <v>109.59244812546808</v>
      </c>
      <c r="AE35" s="10">
        <f t="shared" si="5"/>
        <v>116.5193235772515</v>
      </c>
      <c r="AF35" s="10">
        <f t="shared" si="5"/>
        <v>123.50232911443686</v>
      </c>
      <c r="AG35" s="10">
        <f t="shared" si="5"/>
        <v>130.54191957218165</v>
      </c>
    </row>
    <row r="36" spans="2:42">
      <c r="B36" s="24" t="s">
        <v>87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10">
        <f t="shared" si="4"/>
        <v>16.002106567590602</v>
      </c>
      <c r="O36" s="10">
        <f t="shared" si="5"/>
        <v>32.533957611583787</v>
      </c>
      <c r="P36" s="10">
        <f t="shared" si="5"/>
        <v>49.613090148690048</v>
      </c>
      <c r="Q36" s="10">
        <f t="shared" si="5"/>
        <v>67.257621752791806</v>
      </c>
      <c r="R36" s="10">
        <f t="shared" si="5"/>
        <v>85.486269774097991</v>
      </c>
      <c r="S36" s="10">
        <f t="shared" si="5"/>
        <v>104.31837119454167</v>
      </c>
      <c r="T36" s="10">
        <f t="shared" si="5"/>
        <v>123.77390314048489</v>
      </c>
      <c r="U36" s="10">
        <f t="shared" si="5"/>
        <v>143.87350407448946</v>
      </c>
      <c r="V36" s="10">
        <f t="shared" si="5"/>
        <v>164.63849568863418</v>
      </c>
      <c r="W36" s="10">
        <f t="shared" si="5"/>
        <v>186.09090552260363</v>
      </c>
      <c r="X36" s="10">
        <f t="shared" si="5"/>
        <v>208.25349033054101</v>
      </c>
      <c r="Y36" s="10">
        <f t="shared" si="5"/>
        <v>231.14976022145277</v>
      </c>
      <c r="Z36" s="10">
        <f t="shared" si="5"/>
        <v>254.80400359877399</v>
      </c>
      <c r="AA36" s="10">
        <f t="shared" si="5"/>
        <v>279.24131292554944</v>
      </c>
      <c r="AB36" s="10">
        <f t="shared" si="5"/>
        <v>304.48761134256256</v>
      </c>
      <c r="AC36" s="10">
        <f t="shared" si="5"/>
        <v>330.5696801676487</v>
      </c>
      <c r="AD36" s="10">
        <f t="shared" si="5"/>
        <v>357.51518730536452</v>
      </c>
      <c r="AE36" s="10">
        <f t="shared" si="5"/>
        <v>385.35271659714977</v>
      </c>
      <c r="AF36" s="10">
        <f t="shared" si="5"/>
        <v>414.11179814311663</v>
      </c>
      <c r="AG36" s="10">
        <f t="shared" si="5"/>
        <v>443.82293962763208</v>
      </c>
    </row>
    <row r="38" spans="2:42">
      <c r="B38" s="46" t="s">
        <v>98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P38" s="8"/>
    </row>
    <row r="40" spans="2:42">
      <c r="B40" s="54" t="s">
        <v>92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2" spans="2:42">
      <c r="B42" s="24" t="s">
        <v>88</v>
      </c>
      <c r="D42" s="49"/>
      <c r="E42" s="49"/>
      <c r="F42" s="49"/>
      <c r="G42" s="49"/>
      <c r="H42" s="49"/>
      <c r="I42" s="49"/>
      <c r="J42" s="49"/>
      <c r="K42" s="49">
        <v>0</v>
      </c>
      <c r="L42" s="49"/>
      <c r="M42" s="49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2:42">
      <c r="B43" s="24" t="s">
        <v>93</v>
      </c>
      <c r="D43" s="49"/>
      <c r="E43" s="49"/>
      <c r="F43" s="49"/>
      <c r="G43" s="49"/>
      <c r="H43" s="49"/>
      <c r="I43" s="49"/>
      <c r="J43" s="49"/>
      <c r="K43" s="49">
        <v>48739</v>
      </c>
      <c r="L43" s="49">
        <v>49469.456715193766</v>
      </c>
      <c r="M43" s="49">
        <f>+L43*('Wastewater growth rates'!$C5+1)</f>
        <v>50466.9760619398</v>
      </c>
      <c r="N43" s="17">
        <f>+M43*('Wastewater growth rates'!$C5+1)</f>
        <v>51484.609736054765</v>
      </c>
      <c r="O43" s="17">
        <f>+N43*('Wastewater growth rates'!$C5+1)</f>
        <v>52522.763329838024</v>
      </c>
      <c r="P43" s="17">
        <f>+O43*('Wastewater growth rates'!$C5+1)</f>
        <v>53581.850614093259</v>
      </c>
      <c r="Q43" s="17">
        <f>+P43*('Wastewater growth rates'!$C5+1)</f>
        <v>54662.293703042684</v>
      </c>
      <c r="R43" s="17">
        <f>+Q43*('Wastewater growth rates'!$C5+1)</f>
        <v>55764.523222566633</v>
      </c>
      <c r="S43" s="17">
        <f>+R43*('Wastewater growth rates'!$C5+1)</f>
        <v>56888.978481835613</v>
      </c>
      <c r="T43" s="17">
        <f>+S43*('Wastewater growth rates'!$C5+1)</f>
        <v>58036.107648403166</v>
      </c>
      <c r="U43" s="17">
        <f>+T43*('Wastewater growth rates'!$C5+1)</f>
        <v>59206.367926829407</v>
      </c>
      <c r="V43" s="17">
        <f>+U43*('Wastewater growth rates'!$C5+1)</f>
        <v>60400.225740906368</v>
      </c>
      <c r="W43" s="17">
        <f>+V43*('Wastewater growth rates'!$C5+1)</f>
        <v>61618.156919557798</v>
      </c>
      <c r="X43" s="17">
        <f>+W43*('Wastewater growth rates'!$C5+1)</f>
        <v>62860.646886487506</v>
      </c>
      <c r="Y43" s="17">
        <f>+X43*('Wastewater growth rates'!$C5+1)</f>
        <v>64128.19085365186</v>
      </c>
      <c r="Z43" s="17">
        <f>+Y43*('Wastewater growth rates'!$C5+1)</f>
        <v>65421.294018633511</v>
      </c>
      <c r="AA43" s="17">
        <f>+Z43*('Wastewater growth rates'!$C5+1)</f>
        <v>66740.471765995026</v>
      </c>
      <c r="AB43" s="17">
        <f>+AA43*('Wastewater growth rates'!$C5+1)</f>
        <v>68086.24987269273</v>
      </c>
      <c r="AC43" s="17">
        <f>+AB43*('Wastewater growth rates'!$C5+1)</f>
        <v>69459.16471763252</v>
      </c>
      <c r="AD43" s="17">
        <f>+AC43*('Wastewater growth rates'!$C5+1)</f>
        <v>70859.763495451276</v>
      </c>
      <c r="AE43" s="17">
        <f>+AD43*('Wastewater growth rates'!$C5+1)</f>
        <v>72288.60443460902</v>
      </c>
      <c r="AF43" s="17">
        <f>+AE43*('Wastewater growth rates'!$C5+1)</f>
        <v>73746.257019878802</v>
      </c>
      <c r="AG43" s="17">
        <f>+AF43*('Wastewater growth rates'!$C5+1)</f>
        <v>75233.302219322868</v>
      </c>
    </row>
    <row r="44" spans="2:42">
      <c r="B44" s="24" t="s">
        <v>94</v>
      </c>
      <c r="D44" s="49"/>
      <c r="E44" s="49"/>
      <c r="F44" s="49"/>
      <c r="G44" s="49"/>
      <c r="H44" s="49"/>
      <c r="I44" s="49"/>
      <c r="J44" s="49"/>
      <c r="K44" s="49">
        <v>9826</v>
      </c>
      <c r="L44" s="49">
        <v>9969.6353906089807</v>
      </c>
      <c r="M44" s="49">
        <f>+L44*('Wastewater growth rates'!$C6+1)</f>
        <v>10225.816741155542</v>
      </c>
      <c r="N44" s="17">
        <f>+M44*('Wastewater growth rates'!$C6+1)</f>
        <v>10488.580968788028</v>
      </c>
      <c r="O44" s="17">
        <f>+N44*('Wastewater growth rates'!$C6+1)</f>
        <v>10758.09722817221</v>
      </c>
      <c r="P44" s="17">
        <f>+O44*('Wastewater growth rates'!$C6+1)</f>
        <v>11034.539020599288</v>
      </c>
      <c r="Q44" s="17">
        <f>+P44*('Wastewater growth rates'!$C6+1)</f>
        <v>11318.084305677479</v>
      </c>
      <c r="R44" s="17">
        <f>+Q44*('Wastewater growth rates'!$C6+1)</f>
        <v>11608.915615893648</v>
      </c>
      <c r="S44" s="17">
        <f>+R44*('Wastewater growth rates'!$C6+1)</f>
        <v>11907.220174118724</v>
      </c>
      <c r="T44" s="17">
        <f>+S44*('Wastewater growth rates'!$C6+1)</f>
        <v>12213.190014132568</v>
      </c>
      <c r="U44" s="17">
        <f>+T44*('Wastewater growth rates'!$C6+1)</f>
        <v>12527.02210424586</v>
      </c>
      <c r="V44" s="17">
        <f>+U44*('Wastewater growth rates'!$C6+1)</f>
        <v>12848.918474098589</v>
      </c>
      <c r="W44" s="17">
        <f>+V44*('Wastewater growth rates'!$C6+1)</f>
        <v>13179.086344716792</v>
      </c>
      <c r="X44" s="17">
        <f>+W44*('Wastewater growth rates'!$C6+1)</f>
        <v>13517.738261911234</v>
      </c>
      <c r="Y44" s="17">
        <f>+X44*('Wastewater growth rates'!$C6+1)</f>
        <v>13865.092233103936</v>
      </c>
      <c r="Z44" s="17">
        <f>+Y44*('Wastewater growth rates'!$C6+1)</f>
        <v>14221.371867670616</v>
      </c>
      <c r="AA44" s="17">
        <f>+Z44*('Wastewater growth rates'!$C6+1)</f>
        <v>14586.806520889382</v>
      </c>
      <c r="AB44" s="17">
        <f>+AA44*('Wastewater growth rates'!$C6+1)</f>
        <v>14961.63144158837</v>
      </c>
      <c r="AC44" s="17">
        <f>+AB44*('Wastewater growth rates'!$C6+1)</f>
        <v>15346.087923587345</v>
      </c>
      <c r="AD44" s="17">
        <f>+AC44*('Wastewater growth rates'!$C6+1)</f>
        <v>15740.423461030779</v>
      </c>
      <c r="AE44" s="17">
        <f>+AD44*('Wastewater growth rates'!$C6+1)</f>
        <v>16144.891907712392</v>
      </c>
      <c r="AF44" s="17">
        <f>+AE44*('Wastewater growth rates'!$C6+1)</f>
        <v>16559.753640493713</v>
      </c>
      <c r="AG44" s="17">
        <f>+AF44*('Wastewater growth rates'!$C6+1)</f>
        <v>16985.275726921878</v>
      </c>
    </row>
    <row r="45" spans="2:42">
      <c r="B45" s="24" t="s">
        <v>85</v>
      </c>
      <c r="D45" s="49"/>
      <c r="E45" s="49"/>
      <c r="F45" s="49"/>
      <c r="G45" s="49"/>
      <c r="H45" s="49"/>
      <c r="I45" s="49"/>
      <c r="J45" s="49"/>
      <c r="K45" s="49">
        <v>2326</v>
      </c>
      <c r="L45" s="49">
        <v>2359.2572072995695</v>
      </c>
      <c r="M45" s="49">
        <f>+L45*('Wastewater growth rates'!$C7+1)</f>
        <v>2368.0981856758413</v>
      </c>
      <c r="N45" s="17">
        <f>+M45*('Wastewater growth rates'!$C7+1)</f>
        <v>2376.9722943519414</v>
      </c>
      <c r="O45" s="17">
        <f>+N45*('Wastewater growth rates'!$C7+1)</f>
        <v>2385.8796574789217</v>
      </c>
      <c r="P45" s="17">
        <f>+O45*('Wastewater growth rates'!$C7+1)</f>
        <v>2394.8203996730726</v>
      </c>
      <c r="Q45" s="17">
        <f>+P45*('Wastewater growth rates'!$C7+1)</f>
        <v>2403.7946460176663</v>
      </c>
      <c r="R45" s="17">
        <f>+Q45*('Wastewater growth rates'!$C7+1)</f>
        <v>2412.802522064706</v>
      </c>
      <c r="S45" s="17">
        <f>+R45*('Wastewater growth rates'!$C7+1)</f>
        <v>2421.8441538366837</v>
      </c>
      <c r="T45" s="17">
        <f>+S45*('Wastewater growth rates'!$C7+1)</f>
        <v>2430.9196678283429</v>
      </c>
      <c r="U45" s="17">
        <f>+T45*('Wastewater growth rates'!$C7+1)</f>
        <v>2440.0291910084475</v>
      </c>
      <c r="V45" s="17">
        <f>+U45*('Wastewater growth rates'!$C7+1)</f>
        <v>2449.1728508215583</v>
      </c>
      <c r="W45" s="17">
        <f>+V45*('Wastewater growth rates'!$C7+1)</f>
        <v>2458.3507751898173</v>
      </c>
      <c r="X45" s="17">
        <f>+W45*('Wastewater growth rates'!$C7+1)</f>
        <v>2467.5630925147357</v>
      </c>
      <c r="Y45" s="17">
        <f>+X45*('Wastewater growth rates'!$C7+1)</f>
        <v>2476.8099316789908</v>
      </c>
      <c r="Z45" s="17">
        <f>+Y45*('Wastewater growth rates'!$C7+1)</f>
        <v>2486.09142204823</v>
      </c>
      <c r="AA45" s="17">
        <f>+Z45*('Wastewater growth rates'!$C7+1)</f>
        <v>2495.4076934728791</v>
      </c>
      <c r="AB45" s="17">
        <f>+AA45*('Wastewater growth rates'!$C7+1)</f>
        <v>2504.7588762899609</v>
      </c>
      <c r="AC45" s="17">
        <f>+AB45*('Wastewater growth rates'!$C7+1)</f>
        <v>2514.1451013249161</v>
      </c>
      <c r="AD45" s="17">
        <f>+AC45*('Wastewater growth rates'!$C7+1)</f>
        <v>2523.5664998934362</v>
      </c>
      <c r="AE45" s="17">
        <f>+AD45*('Wastewater growth rates'!$C7+1)</f>
        <v>2533.0232038032991</v>
      </c>
      <c r="AF45" s="17">
        <f>+AE45*('Wastewater growth rates'!$C7+1)</f>
        <v>2542.5153453562129</v>
      </c>
      <c r="AG45" s="17">
        <f>+AF45*('Wastewater growth rates'!$C7+1)</f>
        <v>2552.0430573496678</v>
      </c>
    </row>
    <row r="46" spans="2:42">
      <c r="B46" s="24" t="s">
        <v>95</v>
      </c>
      <c r="D46" s="49"/>
      <c r="E46" s="49"/>
      <c r="F46" s="49"/>
      <c r="G46" s="49"/>
      <c r="H46" s="49"/>
      <c r="I46" s="49"/>
      <c r="J46" s="49"/>
      <c r="K46" s="49">
        <v>1432</v>
      </c>
      <c r="L46" s="49">
        <v>1452.9267172442073</v>
      </c>
      <c r="M46" s="49">
        <f>+L46*('Wastewater growth rates'!$C8+1)</f>
        <v>1460.8344009950902</v>
      </c>
      <c r="N46" s="17">
        <f>+M46*('Wastewater growth rates'!$C8+1)</f>
        <v>1468.7851230228262</v>
      </c>
      <c r="O46" s="17">
        <f>+N46*('Wastewater growth rates'!$C8+1)</f>
        <v>1476.7791175670907</v>
      </c>
      <c r="P46" s="17">
        <f>+O46*('Wastewater growth rates'!$C8+1)</f>
        <v>1484.8166201424292</v>
      </c>
      <c r="Q46" s="17">
        <f>+P46*('Wastewater growth rates'!$C8+1)</f>
        <v>1492.8978675451967</v>
      </c>
      <c r="R46" s="17">
        <f>+Q46*('Wastewater growth rates'!$C8+1)</f>
        <v>1501.0230978605332</v>
      </c>
      <c r="S46" s="17">
        <f>+R46*('Wastewater growth rates'!$C8+1)</f>
        <v>1509.1925504693784</v>
      </c>
      <c r="T46" s="17">
        <f>+S46*('Wastewater growth rates'!$C8+1)</f>
        <v>1517.4064660555246</v>
      </c>
      <c r="U46" s="17">
        <f>+T46*('Wastewater growth rates'!$C8+1)</f>
        <v>1525.6650866127065</v>
      </c>
      <c r="V46" s="17">
        <f>+U46*('Wastewater growth rates'!$C8+1)</f>
        <v>1533.968655451732</v>
      </c>
      <c r="W46" s="17">
        <f>+V46*('Wastewater growth rates'!$C8+1)</f>
        <v>1542.3174172076497</v>
      </c>
      <c r="X46" s="17">
        <f>+W46*('Wastewater growth rates'!$C8+1)</f>
        <v>1550.711617846956</v>
      </c>
      <c r="Y46" s="17">
        <f>+X46*('Wastewater growth rates'!$C8+1)</f>
        <v>1559.1515046748425</v>
      </c>
      <c r="Z46" s="17">
        <f>+Y46*('Wastewater growth rates'!$C8+1)</f>
        <v>1567.6373263424812</v>
      </c>
      <c r="AA46" s="17">
        <f>+Z46*('Wastewater growth rates'!$C8+1)</f>
        <v>1576.1693328543502</v>
      </c>
      <c r="AB46" s="17">
        <f>+AA46*('Wastewater growth rates'!$C8+1)</f>
        <v>1584.7477755755995</v>
      </c>
      <c r="AC46" s="17">
        <f>+AB46*('Wastewater growth rates'!$C8+1)</f>
        <v>1593.3729072394567</v>
      </c>
      <c r="AD46" s="17">
        <f>+AC46*('Wastewater growth rates'!$C8+1)</f>
        <v>1602.0449819546723</v>
      </c>
      <c r="AE46" s="17">
        <f>+AD46*('Wastewater growth rates'!$C8+1)</f>
        <v>1610.7642552130064</v>
      </c>
      <c r="AF46" s="17">
        <f>+AE46*('Wastewater growth rates'!$C8+1)</f>
        <v>1619.530983896756</v>
      </c>
      <c r="AG46" s="17">
        <f>+AF46*('Wastewater growth rates'!$C8+1)</f>
        <v>1628.3454262863231</v>
      </c>
    </row>
    <row r="47" spans="2:42">
      <c r="B47" s="24" t="s">
        <v>86</v>
      </c>
      <c r="D47" s="49"/>
      <c r="E47" s="49"/>
      <c r="F47" s="49"/>
      <c r="G47" s="49"/>
      <c r="H47" s="49"/>
      <c r="I47" s="49"/>
      <c r="J47" s="49"/>
      <c r="K47" s="49">
        <v>8621</v>
      </c>
      <c r="L47" s="49">
        <v>8745.5396350215287</v>
      </c>
      <c r="M47" s="49">
        <f>+L47*('Wastewater growth rates'!$C9+1)</f>
        <v>8910.963521821066</v>
      </c>
      <c r="N47" s="17">
        <f>+M47*('Wastewater growth rates'!$C9+1)</f>
        <v>9079.516439356943</v>
      </c>
      <c r="O47" s="17">
        <f>+N47*('Wastewater growth rates'!$C9+1)</f>
        <v>9251.2575739627573</v>
      </c>
      <c r="P47" s="17">
        <f>+O47*('Wastewater growth rates'!$C9+1)</f>
        <v>9426.2472314951719</v>
      </c>
      <c r="Q47" s="17">
        <f>+P47*('Wastewater growth rates'!$C9+1)</f>
        <v>9604.5468585099516</v>
      </c>
      <c r="R47" s="17">
        <f>+Q47*('Wastewater growth rates'!$C9+1)</f>
        <v>9786.2190638385473</v>
      </c>
      <c r="S47" s="17">
        <f>+R47*('Wastewater growth rates'!$C9+1)</f>
        <v>9971.3276405728084</v>
      </c>
      <c r="T47" s="17">
        <f>+S47*('Wastewater growth rates'!$C9+1)</f>
        <v>10159.937588465538</v>
      </c>
      <c r="U47" s="17">
        <f>+T47*('Wastewater growth rates'!$C9+1)</f>
        <v>10352.115136754765</v>
      </c>
      <c r="V47" s="17">
        <f>+U47*('Wastewater growth rates'!$C9+1)</f>
        <v>10547.927767419731</v>
      </c>
      <c r="W47" s="17">
        <f>+V47*('Wastewater growth rates'!$C9+1)</f>
        <v>10747.444238876787</v>
      </c>
      <c r="X47" s="17">
        <f>+W47*('Wastewater growth rates'!$C9+1)</f>
        <v>10950.734610123491</v>
      </c>
      <c r="Y47" s="17">
        <f>+X47*('Wastewater growth rates'!$C9+1)</f>
        <v>11157.870265339394</v>
      </c>
      <c r="Z47" s="17">
        <f>+Y47*('Wastewater growth rates'!$C9+1)</f>
        <v>11368.92393895217</v>
      </c>
      <c r="AA47" s="17">
        <f>+Z47*('Wastewater growth rates'!$C9+1)</f>
        <v>11583.96974117786</v>
      </c>
      <c r="AB47" s="17">
        <f>+AA47*('Wastewater growth rates'!$C9+1)</f>
        <v>11803.08318404423</v>
      </c>
      <c r="AC47" s="17">
        <f>+AB47*('Wastewater growth rates'!$C9+1)</f>
        <v>12026.341207906362</v>
      </c>
      <c r="AD47" s="17">
        <f>+AC47*('Wastewater growth rates'!$C9+1)</f>
        <v>12253.822208463786</v>
      </c>
      <c r="AE47" s="17">
        <f>+AD47*('Wastewater growth rates'!$C9+1)</f>
        <v>12485.60606428866</v>
      </c>
      <c r="AF47" s="17">
        <f>+AE47*('Wastewater growth rates'!$C9+1)</f>
        <v>12721.774164874647</v>
      </c>
      <c r="AG47" s="17">
        <f>+AF47*('Wastewater growth rates'!$C9+1)</f>
        <v>12962.409439216333</v>
      </c>
    </row>
    <row r="48" spans="2:42">
      <c r="B48" s="24" t="s">
        <v>83</v>
      </c>
      <c r="D48" s="49"/>
      <c r="E48" s="49"/>
      <c r="F48" s="49"/>
      <c r="G48" s="49"/>
      <c r="H48" s="49"/>
      <c r="I48" s="49"/>
      <c r="J48" s="49"/>
      <c r="K48" s="49">
        <v>414</v>
      </c>
      <c r="L48" s="49">
        <v>419.68997334426899</v>
      </c>
      <c r="M48" s="49">
        <f>+L48*('Wastewater growth rates'!$C10+1)</f>
        <v>422.68564581399255</v>
      </c>
      <c r="N48" s="17">
        <f>+M48*('Wastewater growth rates'!$C10+1)</f>
        <v>425.70270086160889</v>
      </c>
      <c r="O48" s="17">
        <f>+N48*('Wastewater growth rates'!$C10+1)</f>
        <v>428.7412911121603</v>
      </c>
      <c r="P48" s="17">
        <f>+O48*('Wastewater growth rates'!$C10+1)</f>
        <v>431.8015702800995</v>
      </c>
      <c r="Q48" s="17">
        <f>+P48*('Wastewater growth rates'!$C10+1)</f>
        <v>434.88369317706565</v>
      </c>
      <c r="R48" s="17">
        <f>+Q48*('Wastewater growth rates'!$C10+1)</f>
        <v>437.98781571971591</v>
      </c>
      <c r="S48" s="17">
        <f>+R48*('Wastewater growth rates'!$C10+1)</f>
        <v>441.11409493761283</v>
      </c>
      <c r="T48" s="17">
        <f>+S48*('Wastewater growth rates'!$C10+1)</f>
        <v>444.26268898116808</v>
      </c>
      <c r="U48" s="17">
        <f>+T48*('Wastewater growth rates'!$C10+1)</f>
        <v>447.43375712964286</v>
      </c>
      <c r="V48" s="17">
        <f>+U48*('Wastewater growth rates'!$C10+1)</f>
        <v>450.62745979920544</v>
      </c>
      <c r="W48" s="17">
        <f>+V48*('Wastewater growth rates'!$C10+1)</f>
        <v>453.84395855104623</v>
      </c>
      <c r="X48" s="17">
        <f>+W48*('Wastewater growth rates'!$C10+1)</f>
        <v>457.08341609955067</v>
      </c>
      <c r="Y48" s="17">
        <f>+X48*('Wastewater growth rates'!$C10+1)</f>
        <v>460.34599632053062</v>
      </c>
      <c r="Z48" s="17">
        <f>+Y48*('Wastewater growth rates'!$C10+1)</f>
        <v>463.63186425951437</v>
      </c>
      <c r="AA48" s="17">
        <f>+Z48*('Wastewater growth rates'!$C10+1)</f>
        <v>466.94118614009579</v>
      </c>
      <c r="AB48" s="17">
        <f>+AA48*('Wastewater growth rates'!$C10+1)</f>
        <v>470.27412937234334</v>
      </c>
      <c r="AC48" s="17">
        <f>+AB48*('Wastewater growth rates'!$C10+1)</f>
        <v>473.63086256126877</v>
      </c>
      <c r="AD48" s="17">
        <f>+AC48*('Wastewater growth rates'!$C10+1)</f>
        <v>477.01155551535646</v>
      </c>
      <c r="AE48" s="17">
        <f>+AD48*('Wastewater growth rates'!$C10+1)</f>
        <v>480.41637925515352</v>
      </c>
      <c r="AF48" s="17">
        <f>+AE48*('Wastewater growth rates'!$C10+1)</f>
        <v>483.84550602192138</v>
      </c>
      <c r="AG48" s="17">
        <f>+AF48*('Wastewater growth rates'!$C10+1)</f>
        <v>487.29910928634905</v>
      </c>
    </row>
    <row r="49" spans="2:33">
      <c r="B49" s="24" t="s">
        <v>87</v>
      </c>
      <c r="D49" s="49"/>
      <c r="E49" s="49"/>
      <c r="F49" s="49"/>
      <c r="G49" s="49"/>
      <c r="H49" s="49"/>
      <c r="I49" s="49"/>
      <c r="J49" s="49"/>
      <c r="K49" s="49">
        <v>675</v>
      </c>
      <c r="L49" s="49">
        <v>684.49436128767684</v>
      </c>
      <c r="M49" s="49">
        <f>+L49*('Wastewater growth rates'!$C11+1)</f>
        <v>705.62544259866456</v>
      </c>
      <c r="N49" s="17">
        <f>+M49*('Wastewater growth rates'!$C11+1)</f>
        <v>727.4088632459933</v>
      </c>
      <c r="O49" s="17">
        <f>+N49*('Wastewater growth rates'!$C11+1)</f>
        <v>749.86476165057366</v>
      </c>
      <c r="P49" s="17">
        <f>+O49*('Wastewater growth rates'!$C11+1)</f>
        <v>773.01389792815246</v>
      </c>
      <c r="Q49" s="17">
        <f>+P49*('Wastewater growth rates'!$C11+1)</f>
        <v>796.87767308170453</v>
      </c>
      <c r="R49" s="17">
        <f>+Q49*('Wastewater growth rates'!$C11+1)</f>
        <v>821.4781487863147</v>
      </c>
      <c r="S49" s="17">
        <f>+R49*('Wastewater growth rates'!$C11+1)</f>
        <v>846.83806778484075</v>
      </c>
      <c r="T49" s="17">
        <f>+S49*('Wastewater growth rates'!$C11+1)</f>
        <v>872.98087491321166</v>
      </c>
      <c r="U49" s="17">
        <f>+T49*('Wastewater growth rates'!$C11+1)</f>
        <v>899.93073877480072</v>
      </c>
      <c r="V49" s="17">
        <f>+U49*('Wastewater growth rates'!$C11+1)</f>
        <v>927.71257408390909</v>
      </c>
      <c r="W49" s="17">
        <f>+V49*('Wastewater growth rates'!$C11+1)</f>
        <v>956.35206469901709</v>
      </c>
      <c r="X49" s="17">
        <f>+W49*('Wastewater growth rates'!$C11+1)</f>
        <v>985.87568736709727</v>
      </c>
      <c r="Y49" s="17">
        <f>+X49*('Wastewater growth rates'!$C11+1)</f>
        <v>1016.3107362009395</v>
      </c>
      <c r="Z49" s="17">
        <f>+Y49*('Wastewater growth rates'!$C11+1)</f>
        <v>1047.6853479121178</v>
      </c>
      <c r="AA49" s="17">
        <f>+Z49*('Wastewater growth rates'!$C11+1)</f>
        <v>1080.0285278229264</v>
      </c>
      <c r="AB49" s="17">
        <f>+AA49*('Wastewater growth rates'!$C11+1)</f>
        <v>1113.3701766813324</v>
      </c>
      <c r="AC49" s="17">
        <f>+AB49*('Wastewater growth rates'!$C11+1)</f>
        <v>1147.7411183037343</v>
      </c>
      <c r="AD49" s="17">
        <f>+AC49*('Wastewater growth rates'!$C11+1)</f>
        <v>1183.1731280710831</v>
      </c>
      <c r="AE49" s="17">
        <f>+AD49*('Wastewater growth rates'!$C11+1)</f>
        <v>1219.6989623047095</v>
      </c>
      <c r="AF49" s="17">
        <f>+AE49*('Wastewater growth rates'!$C11+1)</f>
        <v>1257.3523885490144</v>
      </c>
      <c r="AG49" s="17">
        <f>+AF49*('Wastewater growth rates'!$C11+1)</f>
        <v>1296.1682167890187</v>
      </c>
    </row>
    <row r="50" spans="2:33">
      <c r="K50" s="51"/>
      <c r="L50" s="51"/>
      <c r="M50" s="51"/>
      <c r="N50" s="51"/>
      <c r="O50" s="51"/>
      <c r="P50" s="51"/>
      <c r="Q50" s="51"/>
      <c r="R50" s="51"/>
      <c r="S50" s="51"/>
      <c r="AG50" s="51"/>
    </row>
    <row r="51" spans="2:33">
      <c r="B51" s="54" t="s">
        <v>96</v>
      </c>
      <c r="D51" s="56"/>
      <c r="E51" s="56"/>
      <c r="F51" s="56"/>
      <c r="G51" s="56"/>
      <c r="H51" s="56"/>
      <c r="I51" s="56"/>
      <c r="J51" s="56"/>
      <c r="K51" s="56"/>
      <c r="L51" s="57"/>
      <c r="M51" s="56"/>
      <c r="N51" s="56"/>
      <c r="O51" s="56"/>
      <c r="P51" s="56"/>
      <c r="Q51" s="56"/>
      <c r="R51" s="56"/>
    </row>
    <row r="53" spans="2:33">
      <c r="B53" s="24" t="s">
        <v>88</v>
      </c>
      <c r="D53" s="49"/>
      <c r="E53" s="49"/>
      <c r="F53" s="49"/>
      <c r="G53" s="49"/>
      <c r="H53" s="49"/>
      <c r="I53" s="49"/>
      <c r="J53" s="49"/>
      <c r="K53" s="49"/>
      <c r="L53" s="49"/>
      <c r="M53" s="49">
        <f t="shared" ref="G53:Q53" si="6">M42-L42</f>
        <v>0</v>
      </c>
      <c r="N53" s="17">
        <f t="shared" si="6"/>
        <v>0</v>
      </c>
      <c r="O53" s="17">
        <f t="shared" si="6"/>
        <v>0</v>
      </c>
      <c r="P53" s="17">
        <f t="shared" si="6"/>
        <v>0</v>
      </c>
      <c r="Q53" s="17">
        <f t="shared" si="6"/>
        <v>0</v>
      </c>
      <c r="R53" s="17">
        <f>R42-Q42</f>
        <v>0</v>
      </c>
      <c r="S53" s="17">
        <f t="shared" ref="S53:AG53" si="7">S42-R42</f>
        <v>0</v>
      </c>
      <c r="T53" s="17">
        <f t="shared" si="7"/>
        <v>0</v>
      </c>
      <c r="U53" s="17">
        <f t="shared" si="7"/>
        <v>0</v>
      </c>
      <c r="V53" s="17">
        <f t="shared" si="7"/>
        <v>0</v>
      </c>
      <c r="W53" s="17">
        <f t="shared" si="7"/>
        <v>0</v>
      </c>
      <c r="X53" s="17">
        <f t="shared" si="7"/>
        <v>0</v>
      </c>
      <c r="Y53" s="17">
        <f t="shared" si="7"/>
        <v>0</v>
      </c>
      <c r="Z53" s="17">
        <f t="shared" si="7"/>
        <v>0</v>
      </c>
      <c r="AA53" s="17">
        <f t="shared" si="7"/>
        <v>0</v>
      </c>
      <c r="AB53" s="17">
        <f t="shared" si="7"/>
        <v>0</v>
      </c>
      <c r="AC53" s="17">
        <f t="shared" si="7"/>
        <v>0</v>
      </c>
      <c r="AD53" s="17">
        <f t="shared" si="7"/>
        <v>0</v>
      </c>
      <c r="AE53" s="17">
        <f t="shared" si="7"/>
        <v>0</v>
      </c>
      <c r="AF53" s="17">
        <f t="shared" si="7"/>
        <v>0</v>
      </c>
      <c r="AG53" s="17">
        <f t="shared" si="7"/>
        <v>0</v>
      </c>
    </row>
    <row r="54" spans="2:33">
      <c r="B54" s="24" t="s">
        <v>93</v>
      </c>
      <c r="D54" s="49"/>
      <c r="E54" s="49"/>
      <c r="F54" s="49"/>
      <c r="G54" s="49"/>
      <c r="H54" s="49"/>
      <c r="I54" s="49"/>
      <c r="J54" s="49"/>
      <c r="K54" s="49"/>
      <c r="L54" s="49">
        <f t="shared" ref="E54:AG60" si="8">L43-K43</f>
        <v>730.45671519376629</v>
      </c>
      <c r="M54" s="49">
        <f t="shared" si="8"/>
        <v>997.51934674603399</v>
      </c>
      <c r="N54" s="17">
        <f t="shared" si="8"/>
        <v>1017.6336741149644</v>
      </c>
      <c r="O54" s="17">
        <f t="shared" si="8"/>
        <v>1038.1535937832596</v>
      </c>
      <c r="P54" s="17">
        <f t="shared" si="8"/>
        <v>1059.0872842552344</v>
      </c>
      <c r="Q54" s="17">
        <f t="shared" si="8"/>
        <v>1080.4430889494251</v>
      </c>
      <c r="R54" s="17">
        <f t="shared" si="8"/>
        <v>1102.2295195239494</v>
      </c>
      <c r="S54" s="17">
        <f t="shared" si="8"/>
        <v>1124.4552592689797</v>
      </c>
      <c r="T54" s="17">
        <f t="shared" si="8"/>
        <v>1147.1291665675526</v>
      </c>
      <c r="U54" s="17">
        <f t="shared" si="8"/>
        <v>1170.2602784262417</v>
      </c>
      <c r="V54" s="17">
        <f t="shared" si="8"/>
        <v>1193.8578140769605</v>
      </c>
      <c r="W54" s="17">
        <f t="shared" si="8"/>
        <v>1217.9311786514299</v>
      </c>
      <c r="X54" s="17">
        <f t="shared" si="8"/>
        <v>1242.4899669297083</v>
      </c>
      <c r="Y54" s="17">
        <f t="shared" si="8"/>
        <v>1267.5439671643544</v>
      </c>
      <c r="Z54" s="17">
        <f t="shared" si="8"/>
        <v>1293.1031649816505</v>
      </c>
      <c r="AA54" s="17">
        <f t="shared" si="8"/>
        <v>1319.1777473615148</v>
      </c>
      <c r="AB54" s="17">
        <f t="shared" si="8"/>
        <v>1345.7781066977041</v>
      </c>
      <c r="AC54" s="17">
        <f t="shared" si="8"/>
        <v>1372.9148449397908</v>
      </c>
      <c r="AD54" s="17">
        <f t="shared" si="8"/>
        <v>1400.5987778187555</v>
      </c>
      <c r="AE54" s="17">
        <f t="shared" si="8"/>
        <v>1428.8409391577443</v>
      </c>
      <c r="AF54" s="17">
        <f t="shared" si="8"/>
        <v>1457.6525852697814</v>
      </c>
      <c r="AG54" s="17">
        <f t="shared" si="8"/>
        <v>1487.0451994440664</v>
      </c>
    </row>
    <row r="55" spans="2:33">
      <c r="B55" s="24" t="s">
        <v>94</v>
      </c>
      <c r="D55" s="49"/>
      <c r="E55" s="49"/>
      <c r="F55" s="49"/>
      <c r="G55" s="49"/>
      <c r="H55" s="49"/>
      <c r="I55" s="49"/>
      <c r="J55" s="49"/>
      <c r="K55" s="49"/>
      <c r="L55" s="49">
        <f t="shared" si="8"/>
        <v>143.63539060898074</v>
      </c>
      <c r="M55" s="49">
        <f t="shared" si="8"/>
        <v>256.18135054656159</v>
      </c>
      <c r="N55" s="17">
        <f t="shared" si="8"/>
        <v>262.76422763248593</v>
      </c>
      <c r="O55" s="17">
        <f t="shared" si="8"/>
        <v>269.51625938418147</v>
      </c>
      <c r="P55" s="17">
        <f t="shared" si="8"/>
        <v>276.44179242707833</v>
      </c>
      <c r="Q55" s="17">
        <f t="shared" si="8"/>
        <v>283.54528507819123</v>
      </c>
      <c r="R55" s="17">
        <f t="shared" si="8"/>
        <v>290.83131021616828</v>
      </c>
      <c r="S55" s="17">
        <f t="shared" si="8"/>
        <v>298.30455822507611</v>
      </c>
      <c r="T55" s="17">
        <f t="shared" si="8"/>
        <v>305.96984001384408</v>
      </c>
      <c r="U55" s="17">
        <f t="shared" si="8"/>
        <v>313.832090113292</v>
      </c>
      <c r="V55" s="17">
        <f t="shared" si="8"/>
        <v>321.89636985272955</v>
      </c>
      <c r="W55" s="17">
        <f t="shared" si="8"/>
        <v>330.16787061820287</v>
      </c>
      <c r="X55" s="17">
        <f t="shared" si="8"/>
        <v>338.65191719444192</v>
      </c>
      <c r="Y55" s="17">
        <f t="shared" si="8"/>
        <v>347.35397119270237</v>
      </c>
      <c r="Z55" s="17">
        <f t="shared" si="8"/>
        <v>356.27963456667931</v>
      </c>
      <c r="AA55" s="17">
        <f t="shared" si="8"/>
        <v>365.43465321876647</v>
      </c>
      <c r="AB55" s="17">
        <f t="shared" si="8"/>
        <v>374.82492069898763</v>
      </c>
      <c r="AC55" s="17">
        <f t="shared" si="8"/>
        <v>384.45648199897551</v>
      </c>
      <c r="AD55" s="17">
        <f t="shared" si="8"/>
        <v>394.33553744343408</v>
      </c>
      <c r="AE55" s="17">
        <f t="shared" si="8"/>
        <v>404.46844668161248</v>
      </c>
      <c r="AF55" s="17">
        <f t="shared" si="8"/>
        <v>414.86173278132082</v>
      </c>
      <c r="AG55" s="17">
        <f t="shared" si="8"/>
        <v>425.52208642816549</v>
      </c>
    </row>
    <row r="56" spans="2:33">
      <c r="B56" s="24" t="s">
        <v>85</v>
      </c>
      <c r="D56" s="49"/>
      <c r="E56" s="49"/>
      <c r="F56" s="49"/>
      <c r="G56" s="49"/>
      <c r="H56" s="49"/>
      <c r="I56" s="49"/>
      <c r="J56" s="49"/>
      <c r="K56" s="49"/>
      <c r="L56" s="49">
        <f t="shared" si="8"/>
        <v>33.257207299569473</v>
      </c>
      <c r="M56" s="49">
        <f t="shared" si="8"/>
        <v>8.840978376271778</v>
      </c>
      <c r="N56" s="17">
        <f t="shared" si="8"/>
        <v>8.8741086761001498</v>
      </c>
      <c r="O56" s="17">
        <f t="shared" si="8"/>
        <v>8.9073631269802718</v>
      </c>
      <c r="P56" s="17">
        <f t="shared" si="8"/>
        <v>8.940742194150971</v>
      </c>
      <c r="Q56" s="17">
        <f t="shared" si="8"/>
        <v>8.9742463445936664</v>
      </c>
      <c r="R56" s="17">
        <f t="shared" si="8"/>
        <v>9.0078760470396446</v>
      </c>
      <c r="S56" s="17">
        <f t="shared" si="8"/>
        <v>9.0416317719777908</v>
      </c>
      <c r="T56" s="17">
        <f t="shared" si="8"/>
        <v>9.0755139916591361</v>
      </c>
      <c r="U56" s="17">
        <f t="shared" si="8"/>
        <v>9.1095231801045884</v>
      </c>
      <c r="V56" s="17">
        <f t="shared" si="8"/>
        <v>9.143659813110844</v>
      </c>
      <c r="W56" s="17">
        <f t="shared" si="8"/>
        <v>9.1779243682590277</v>
      </c>
      <c r="X56" s="17">
        <f t="shared" si="8"/>
        <v>9.212317324918331</v>
      </c>
      <c r="Y56" s="17">
        <f t="shared" si="8"/>
        <v>9.2468391642551069</v>
      </c>
      <c r="Z56" s="17">
        <f t="shared" si="8"/>
        <v>9.2814903692392363</v>
      </c>
      <c r="AA56" s="17">
        <f t="shared" si="8"/>
        <v>9.3162714246491305</v>
      </c>
      <c r="AB56" s="17">
        <f t="shared" si="8"/>
        <v>9.3511828170817353</v>
      </c>
      <c r="AC56" s="17">
        <f t="shared" si="8"/>
        <v>9.3862250349552596</v>
      </c>
      <c r="AD56" s="17">
        <f t="shared" si="8"/>
        <v>9.4213985685200896</v>
      </c>
      <c r="AE56" s="17">
        <f t="shared" si="8"/>
        <v>9.4567039098628811</v>
      </c>
      <c r="AF56" s="17">
        <f t="shared" si="8"/>
        <v>9.4921415529138358</v>
      </c>
      <c r="AG56" s="17">
        <f t="shared" si="8"/>
        <v>9.5277119934548864</v>
      </c>
    </row>
    <row r="57" spans="2:33">
      <c r="B57" s="24" t="s">
        <v>95</v>
      </c>
      <c r="D57" s="49"/>
      <c r="E57" s="49"/>
      <c r="F57" s="49"/>
      <c r="G57" s="49"/>
      <c r="H57" s="49"/>
      <c r="I57" s="49"/>
      <c r="J57" s="49"/>
      <c r="K57" s="49"/>
      <c r="L57" s="49">
        <f t="shared" si="8"/>
        <v>20.926717244207339</v>
      </c>
      <c r="M57" s="49">
        <f t="shared" si="8"/>
        <v>7.9076837508828248</v>
      </c>
      <c r="N57" s="17">
        <f t="shared" si="8"/>
        <v>7.950722027735992</v>
      </c>
      <c r="O57" s="17">
        <f t="shared" si="8"/>
        <v>7.9939945442645239</v>
      </c>
      <c r="P57" s="17">
        <f t="shared" si="8"/>
        <v>8.0375025753385216</v>
      </c>
      <c r="Q57" s="17">
        <f t="shared" si="8"/>
        <v>8.0812474027675307</v>
      </c>
      <c r="R57" s="17">
        <f t="shared" si="8"/>
        <v>8.1252303153364664</v>
      </c>
      <c r="S57" s="17">
        <f t="shared" si="8"/>
        <v>8.1694526088451767</v>
      </c>
      <c r="T57" s="17">
        <f t="shared" si="8"/>
        <v>8.2139155861461859</v>
      </c>
      <c r="U57" s="17">
        <f t="shared" si="8"/>
        <v>8.2586205571819846</v>
      </c>
      <c r="V57" s="17">
        <f t="shared" si="8"/>
        <v>8.3035688390255018</v>
      </c>
      <c r="W57" s="17">
        <f t="shared" si="8"/>
        <v>8.3487617559176215</v>
      </c>
      <c r="X57" s="17">
        <f t="shared" si="8"/>
        <v>8.3942006393062911</v>
      </c>
      <c r="Y57" s="17">
        <f t="shared" si="8"/>
        <v>8.4398868278865393</v>
      </c>
      <c r="Z57" s="17">
        <f t="shared" si="8"/>
        <v>8.4858216676386746</v>
      </c>
      <c r="AA57" s="17">
        <f t="shared" si="8"/>
        <v>8.5320065118689854</v>
      </c>
      <c r="AB57" s="17">
        <f t="shared" si="8"/>
        <v>8.5784427212493028</v>
      </c>
      <c r="AC57" s="17">
        <f t="shared" si="8"/>
        <v>8.6251316638572462</v>
      </c>
      <c r="AD57" s="17">
        <f t="shared" si="8"/>
        <v>8.6720747152155582</v>
      </c>
      <c r="AE57" s="17">
        <f t="shared" si="8"/>
        <v>8.7192732583341694</v>
      </c>
      <c r="AF57" s="17">
        <f t="shared" si="8"/>
        <v>8.766728683749534</v>
      </c>
      <c r="AG57" s="17">
        <f t="shared" si="8"/>
        <v>8.814442389567148</v>
      </c>
    </row>
    <row r="58" spans="2:33">
      <c r="B58" s="24" t="s">
        <v>86</v>
      </c>
      <c r="D58" s="49"/>
      <c r="E58" s="49"/>
      <c r="F58" s="49"/>
      <c r="G58" s="49"/>
      <c r="H58" s="49"/>
      <c r="I58" s="49"/>
      <c r="J58" s="49"/>
      <c r="K58" s="49"/>
      <c r="L58" s="49">
        <f t="shared" si="8"/>
        <v>124.53963502152874</v>
      </c>
      <c r="M58" s="49">
        <f t="shared" si="8"/>
        <v>165.42388679953729</v>
      </c>
      <c r="N58" s="17">
        <f t="shared" si="8"/>
        <v>168.55291753587699</v>
      </c>
      <c r="O58" s="17">
        <f t="shared" si="8"/>
        <v>171.7411346058143</v>
      </c>
      <c r="P58" s="17">
        <f t="shared" si="8"/>
        <v>174.98965753241464</v>
      </c>
      <c r="Q58" s="17">
        <f t="shared" si="8"/>
        <v>178.29962701477962</v>
      </c>
      <c r="R58" s="17">
        <f t="shared" si="8"/>
        <v>181.67220532859574</v>
      </c>
      <c r="S58" s="17">
        <f t="shared" si="8"/>
        <v>185.10857673426108</v>
      </c>
      <c r="T58" s="17">
        <f t="shared" si="8"/>
        <v>188.60994789272991</v>
      </c>
      <c r="U58" s="17">
        <f t="shared" si="8"/>
        <v>192.17754828922625</v>
      </c>
      <c r="V58" s="17">
        <f t="shared" si="8"/>
        <v>195.81263066496649</v>
      </c>
      <c r="W58" s="17">
        <f t="shared" si="8"/>
        <v>199.51647145705647</v>
      </c>
      <c r="X58" s="17">
        <f t="shared" si="8"/>
        <v>203.29037124670322</v>
      </c>
      <c r="Y58" s="17">
        <f t="shared" si="8"/>
        <v>207.13565521590317</v>
      </c>
      <c r="Z58" s="17">
        <f t="shared" si="8"/>
        <v>211.05367361277604</v>
      </c>
      <c r="AA58" s="17">
        <f t="shared" si="8"/>
        <v>215.04580222568984</v>
      </c>
      <c r="AB58" s="17">
        <f t="shared" si="8"/>
        <v>219.11344286636995</v>
      </c>
      <c r="AC58" s="17">
        <f t="shared" si="8"/>
        <v>223.25802386213218</v>
      </c>
      <c r="AD58" s="17">
        <f t="shared" si="8"/>
        <v>227.48100055742361</v>
      </c>
      <c r="AE58" s="17">
        <f t="shared" si="8"/>
        <v>231.78385582487499</v>
      </c>
      <c r="AF58" s="17">
        <f t="shared" si="8"/>
        <v>236.16810058598639</v>
      </c>
      <c r="AG58" s="17">
        <f t="shared" si="8"/>
        <v>240.63527434168645</v>
      </c>
    </row>
    <row r="59" spans="2:33">
      <c r="B59" s="24" t="s">
        <v>83</v>
      </c>
      <c r="D59" s="49"/>
      <c r="E59" s="49"/>
      <c r="F59" s="49"/>
      <c r="G59" s="49"/>
      <c r="H59" s="49"/>
      <c r="I59" s="49"/>
      <c r="J59" s="49"/>
      <c r="K59" s="49"/>
      <c r="L59" s="49">
        <f t="shared" si="8"/>
        <v>5.6899733442689922</v>
      </c>
      <c r="M59" s="49">
        <f t="shared" si="8"/>
        <v>2.9956724697235586</v>
      </c>
      <c r="N59" s="17">
        <f t="shared" si="8"/>
        <v>3.0170550476163385</v>
      </c>
      <c r="O59" s="17">
        <f t="shared" si="8"/>
        <v>3.0385902505514082</v>
      </c>
      <c r="P59" s="17">
        <f t="shared" si="8"/>
        <v>3.0602791679391999</v>
      </c>
      <c r="Q59" s="17">
        <f t="shared" si="8"/>
        <v>3.0821228969661547</v>
      </c>
      <c r="R59" s="17">
        <f t="shared" si="8"/>
        <v>3.1041225426502592</v>
      </c>
      <c r="S59" s="17">
        <f t="shared" si="8"/>
        <v>3.1262792178969221</v>
      </c>
      <c r="T59" s="17">
        <f t="shared" si="8"/>
        <v>3.1485940435552493</v>
      </c>
      <c r="U59" s="17">
        <f t="shared" si="8"/>
        <v>3.1710681484747738</v>
      </c>
      <c r="V59" s="17">
        <f t="shared" si="8"/>
        <v>3.1937026695625832</v>
      </c>
      <c r="W59" s="17">
        <f t="shared" si="8"/>
        <v>3.2164987518407884</v>
      </c>
      <c r="X59" s="17">
        <f t="shared" si="8"/>
        <v>3.239457548504447</v>
      </c>
      <c r="Y59" s="17">
        <f t="shared" si="8"/>
        <v>3.2625802209799417</v>
      </c>
      <c r="Z59" s="17">
        <f t="shared" si="8"/>
        <v>3.2858679389837562</v>
      </c>
      <c r="AA59" s="17">
        <f t="shared" si="8"/>
        <v>3.3093218805814217</v>
      </c>
      <c r="AB59" s="17">
        <f t="shared" si="8"/>
        <v>3.3329432322475441</v>
      </c>
      <c r="AC59" s="17">
        <f t="shared" si="8"/>
        <v>3.3567331889254319</v>
      </c>
      <c r="AD59" s="17">
        <f t="shared" si="8"/>
        <v>3.3806929540876922</v>
      </c>
      <c r="AE59" s="17">
        <f t="shared" si="8"/>
        <v>3.4048237397970524</v>
      </c>
      <c r="AF59" s="17">
        <f t="shared" si="8"/>
        <v>3.4291267667678653</v>
      </c>
      <c r="AG59" s="17">
        <f t="shared" si="8"/>
        <v>3.4536032644276702</v>
      </c>
    </row>
    <row r="60" spans="2:33">
      <c r="B60" s="24" t="s">
        <v>87</v>
      </c>
      <c r="D60" s="49"/>
      <c r="E60" s="49"/>
      <c r="F60" s="49"/>
      <c r="G60" s="49"/>
      <c r="H60" s="49"/>
      <c r="I60" s="49"/>
      <c r="J60" s="49"/>
      <c r="K60" s="49"/>
      <c r="L60" s="49">
        <f t="shared" si="8"/>
        <v>9.4943612876768384</v>
      </c>
      <c r="M60" s="49">
        <f t="shared" si="8"/>
        <v>21.131081310987724</v>
      </c>
      <c r="N60" s="17">
        <f t="shared" si="8"/>
        <v>21.78342064732874</v>
      </c>
      <c r="O60" s="17">
        <f t="shared" si="8"/>
        <v>22.455898404580353</v>
      </c>
      <c r="P60" s="17">
        <f t="shared" si="8"/>
        <v>23.149136277578805</v>
      </c>
      <c r="Q60" s="17">
        <f t="shared" si="8"/>
        <v>23.863775153552069</v>
      </c>
      <c r="R60" s="17">
        <f t="shared" si="8"/>
        <v>24.600475704610176</v>
      </c>
      <c r="S60" s="17">
        <f t="shared" si="8"/>
        <v>25.359918998526041</v>
      </c>
      <c r="T60" s="17">
        <f t="shared" si="8"/>
        <v>26.142807128370919</v>
      </c>
      <c r="U60" s="17">
        <f t="shared" si="8"/>
        <v>26.949863861589051</v>
      </c>
      <c r="V60" s="17">
        <f t="shared" si="8"/>
        <v>27.781835309108374</v>
      </c>
      <c r="W60" s="17">
        <f t="shared" si="8"/>
        <v>28.639490615108002</v>
      </c>
      <c r="X60" s="17">
        <f t="shared" si="8"/>
        <v>29.523622668080179</v>
      </c>
      <c r="Y60" s="17">
        <f t="shared" si="8"/>
        <v>30.435048833842188</v>
      </c>
      <c r="Z60" s="17">
        <f t="shared" si="8"/>
        <v>31.374611711178318</v>
      </c>
      <c r="AA60" s="17">
        <f t="shared" si="8"/>
        <v>32.343179910808658</v>
      </c>
      <c r="AB60" s="17">
        <f t="shared" si="8"/>
        <v>33.341648858405961</v>
      </c>
      <c r="AC60" s="17">
        <f t="shared" si="8"/>
        <v>34.370941622401915</v>
      </c>
      <c r="AD60" s="17">
        <f t="shared" si="8"/>
        <v>35.432009767348745</v>
      </c>
      <c r="AE60" s="17">
        <f t="shared" si="8"/>
        <v>36.525834233626483</v>
      </c>
      <c r="AF60" s="17">
        <f t="shared" si="8"/>
        <v>37.65342624430491</v>
      </c>
      <c r="AG60" s="17">
        <f t="shared" si="8"/>
        <v>38.815828240004294</v>
      </c>
    </row>
    <row r="61" spans="2:33">
      <c r="L61" s="51">
        <f t="shared" ref="L61:M61" si="9">SUM(L53:L60)</f>
        <v>1067.9999999999984</v>
      </c>
      <c r="M61" s="51">
        <f t="shared" si="9"/>
        <v>1459.9999999999986</v>
      </c>
      <c r="N61" s="51">
        <f>SUM(N53:N60)</f>
        <v>1490.5761256821086</v>
      </c>
      <c r="O61" s="51">
        <f t="shared" ref="O61:AG61" si="10">SUM(O53:O60)</f>
        <v>1521.8068340996319</v>
      </c>
      <c r="P61" s="51">
        <f t="shared" si="10"/>
        <v>1553.7063944297347</v>
      </c>
      <c r="Q61" s="51">
        <f t="shared" si="10"/>
        <v>1586.2893928402755</v>
      </c>
      <c r="R61" s="51">
        <f t="shared" si="10"/>
        <v>1619.57073967835</v>
      </c>
      <c r="S61" s="51">
        <f t="shared" si="10"/>
        <v>1653.5656768255631</v>
      </c>
      <c r="T61" s="51">
        <f t="shared" si="10"/>
        <v>1688.289785223858</v>
      </c>
      <c r="U61" s="51">
        <f t="shared" si="10"/>
        <v>1723.7589925761104</v>
      </c>
      <c r="V61" s="51">
        <f t="shared" si="10"/>
        <v>1759.9895812254638</v>
      </c>
      <c r="W61" s="51">
        <f t="shared" si="10"/>
        <v>1796.9981962178149</v>
      </c>
      <c r="X61" s="51">
        <f t="shared" si="10"/>
        <v>1834.8018535516628</v>
      </c>
      <c r="Y61" s="51">
        <f t="shared" si="10"/>
        <v>1873.4179486199237</v>
      </c>
      <c r="Z61" s="51">
        <f t="shared" si="10"/>
        <v>1912.8642648481459</v>
      </c>
      <c r="AA61" s="51">
        <f t="shared" si="10"/>
        <v>1953.1589825338792</v>
      </c>
      <c r="AB61" s="51">
        <f t="shared" si="10"/>
        <v>1994.3206878920462</v>
      </c>
      <c r="AC61" s="51">
        <f t="shared" si="10"/>
        <v>2036.3683823110382</v>
      </c>
      <c r="AD61" s="51">
        <f t="shared" si="10"/>
        <v>2079.321491824785</v>
      </c>
      <c r="AE61" s="51">
        <f t="shared" si="10"/>
        <v>2123.1998768058525</v>
      </c>
      <c r="AF61" s="51">
        <f t="shared" si="10"/>
        <v>2168.0238418848248</v>
      </c>
      <c r="AG61" s="51">
        <f t="shared" si="10"/>
        <v>2213.814146101372</v>
      </c>
    </row>
    <row r="62" spans="2:33">
      <c r="B62" s="54" t="s">
        <v>97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8"/>
      <c r="O62" s="58"/>
      <c r="P62" s="58"/>
      <c r="Q62" s="58"/>
      <c r="R62" s="58"/>
    </row>
    <row r="64" spans="2:33">
      <c r="B64" s="24" t="s">
        <v>88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17">
        <f t="shared" ref="N64:N71" si="11">N53</f>
        <v>0</v>
      </c>
      <c r="O64" s="17">
        <f t="shared" ref="O64:AG71" si="12">SUM(O53,N64)</f>
        <v>0</v>
      </c>
      <c r="P64" s="17">
        <f t="shared" si="12"/>
        <v>0</v>
      </c>
      <c r="Q64" s="17">
        <f t="shared" si="12"/>
        <v>0</v>
      </c>
      <c r="R64" s="17">
        <f t="shared" si="12"/>
        <v>0</v>
      </c>
      <c r="S64" s="17">
        <f t="shared" si="12"/>
        <v>0</v>
      </c>
      <c r="T64" s="17">
        <f t="shared" si="12"/>
        <v>0</v>
      </c>
      <c r="U64" s="17">
        <f t="shared" si="12"/>
        <v>0</v>
      </c>
      <c r="V64" s="17">
        <f t="shared" si="12"/>
        <v>0</v>
      </c>
      <c r="W64" s="17">
        <f t="shared" si="12"/>
        <v>0</v>
      </c>
      <c r="X64" s="17">
        <f t="shared" si="12"/>
        <v>0</v>
      </c>
      <c r="Y64" s="17">
        <f t="shared" si="12"/>
        <v>0</v>
      </c>
      <c r="Z64" s="17">
        <f t="shared" si="12"/>
        <v>0</v>
      </c>
      <c r="AA64" s="17">
        <f t="shared" si="12"/>
        <v>0</v>
      </c>
      <c r="AB64" s="17">
        <f t="shared" si="12"/>
        <v>0</v>
      </c>
      <c r="AC64" s="17">
        <f t="shared" si="12"/>
        <v>0</v>
      </c>
      <c r="AD64" s="17">
        <f t="shared" si="12"/>
        <v>0</v>
      </c>
      <c r="AE64" s="17">
        <f t="shared" si="12"/>
        <v>0</v>
      </c>
      <c r="AF64" s="17">
        <f t="shared" si="12"/>
        <v>0</v>
      </c>
      <c r="AG64" s="17">
        <f t="shared" si="12"/>
        <v>0</v>
      </c>
    </row>
    <row r="65" spans="2:33">
      <c r="B65" s="24" t="s">
        <v>93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17">
        <f t="shared" si="11"/>
        <v>1017.6336741149644</v>
      </c>
      <c r="O65" s="17">
        <f t="shared" si="12"/>
        <v>2055.7872678982239</v>
      </c>
      <c r="P65" s="17">
        <f t="shared" si="12"/>
        <v>3114.8745521534584</v>
      </c>
      <c r="Q65" s="17">
        <f t="shared" si="12"/>
        <v>4195.3176411028835</v>
      </c>
      <c r="R65" s="17">
        <f t="shared" si="12"/>
        <v>5297.5471606268329</v>
      </c>
      <c r="S65" s="17">
        <f t="shared" si="12"/>
        <v>6422.0024198958126</v>
      </c>
      <c r="T65" s="17">
        <f t="shared" si="12"/>
        <v>7569.1315864633652</v>
      </c>
      <c r="U65" s="17">
        <f t="shared" si="12"/>
        <v>8739.3918648896069</v>
      </c>
      <c r="V65" s="17">
        <f t="shared" si="12"/>
        <v>9933.2496789665674</v>
      </c>
      <c r="W65" s="17">
        <f t="shared" si="12"/>
        <v>11151.180857617997</v>
      </c>
      <c r="X65" s="17">
        <f t="shared" si="12"/>
        <v>12393.670824547706</v>
      </c>
      <c r="Y65" s="17">
        <f t="shared" si="12"/>
        <v>13661.21479171206</v>
      </c>
      <c r="Z65" s="17">
        <f t="shared" si="12"/>
        <v>14954.317956693711</v>
      </c>
      <c r="AA65" s="17">
        <f t="shared" si="12"/>
        <v>16273.495704055225</v>
      </c>
      <c r="AB65" s="17">
        <f t="shared" si="12"/>
        <v>17619.273810752929</v>
      </c>
      <c r="AC65" s="17">
        <f t="shared" si="12"/>
        <v>18992.18865569272</v>
      </c>
      <c r="AD65" s="17">
        <f t="shared" si="12"/>
        <v>20392.787433511476</v>
      </c>
      <c r="AE65" s="17">
        <f t="shared" si="12"/>
        <v>21821.62837266922</v>
      </c>
      <c r="AF65" s="17">
        <f t="shared" si="12"/>
        <v>23279.280957939001</v>
      </c>
      <c r="AG65" s="17">
        <f t="shared" si="12"/>
        <v>24766.326157383068</v>
      </c>
    </row>
    <row r="66" spans="2:33">
      <c r="B66" s="24" t="s">
        <v>94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17">
        <f t="shared" si="11"/>
        <v>262.76422763248593</v>
      </c>
      <c r="O66" s="17">
        <f t="shared" si="12"/>
        <v>532.28048701666739</v>
      </c>
      <c r="P66" s="17">
        <f t="shared" si="12"/>
        <v>808.72227944374572</v>
      </c>
      <c r="Q66" s="17">
        <f t="shared" si="12"/>
        <v>1092.2675645219369</v>
      </c>
      <c r="R66" s="17">
        <f t="shared" si="12"/>
        <v>1383.0988747381052</v>
      </c>
      <c r="S66" s="17">
        <f t="shared" si="12"/>
        <v>1681.4034329631813</v>
      </c>
      <c r="T66" s="17">
        <f t="shared" si="12"/>
        <v>1987.3732729770254</v>
      </c>
      <c r="U66" s="17">
        <f t="shared" si="12"/>
        <v>2301.2053630903174</v>
      </c>
      <c r="V66" s="17">
        <f t="shared" si="12"/>
        <v>2623.101732943047</v>
      </c>
      <c r="W66" s="17">
        <f t="shared" si="12"/>
        <v>2953.2696035612498</v>
      </c>
      <c r="X66" s="17">
        <f t="shared" si="12"/>
        <v>3291.9215207556917</v>
      </c>
      <c r="Y66" s="17">
        <f t="shared" si="12"/>
        <v>3639.2754919483941</v>
      </c>
      <c r="Z66" s="17">
        <f t="shared" si="12"/>
        <v>3995.5551265150734</v>
      </c>
      <c r="AA66" s="17">
        <f t="shared" si="12"/>
        <v>4360.9897797338399</v>
      </c>
      <c r="AB66" s="17">
        <f t="shared" si="12"/>
        <v>4735.8147004328275</v>
      </c>
      <c r="AC66" s="17">
        <f t="shared" si="12"/>
        <v>5120.271182431803</v>
      </c>
      <c r="AD66" s="17">
        <f t="shared" si="12"/>
        <v>5514.6067198752371</v>
      </c>
      <c r="AE66" s="17">
        <f t="shared" si="12"/>
        <v>5919.0751665568496</v>
      </c>
      <c r="AF66" s="17">
        <f t="shared" si="12"/>
        <v>6333.9368993381704</v>
      </c>
      <c r="AG66" s="17">
        <f t="shared" si="12"/>
        <v>6759.4589857663359</v>
      </c>
    </row>
    <row r="67" spans="2:33">
      <c r="B67" s="24" t="s">
        <v>85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17">
        <f t="shared" si="11"/>
        <v>8.8741086761001498</v>
      </c>
      <c r="O67" s="17">
        <f t="shared" si="12"/>
        <v>17.781471803080422</v>
      </c>
      <c r="P67" s="17">
        <f t="shared" si="12"/>
        <v>26.722213997231393</v>
      </c>
      <c r="Q67" s="17">
        <f t="shared" si="12"/>
        <v>35.696460341825059</v>
      </c>
      <c r="R67" s="17">
        <f t="shared" si="12"/>
        <v>44.704336388864704</v>
      </c>
      <c r="S67" s="17">
        <f t="shared" si="12"/>
        <v>53.745968160842494</v>
      </c>
      <c r="T67" s="17">
        <f t="shared" si="12"/>
        <v>62.82148215250163</v>
      </c>
      <c r="U67" s="17">
        <f t="shared" si="12"/>
        <v>71.931005332606219</v>
      </c>
      <c r="V67" s="17">
        <f t="shared" si="12"/>
        <v>81.074665145717063</v>
      </c>
      <c r="W67" s="17">
        <f t="shared" si="12"/>
        <v>90.252589513976091</v>
      </c>
      <c r="X67" s="17">
        <f t="shared" si="12"/>
        <v>99.464906838894422</v>
      </c>
      <c r="Y67" s="17">
        <f t="shared" si="12"/>
        <v>108.71174600314953</v>
      </c>
      <c r="Z67" s="17">
        <f t="shared" si="12"/>
        <v>117.99323637238876</v>
      </c>
      <c r="AA67" s="17">
        <f t="shared" si="12"/>
        <v>127.3095077970379</v>
      </c>
      <c r="AB67" s="17">
        <f t="shared" si="12"/>
        <v>136.66069061411963</v>
      </c>
      <c r="AC67" s="17">
        <f t="shared" si="12"/>
        <v>146.04691564907489</v>
      </c>
      <c r="AD67" s="17">
        <f t="shared" si="12"/>
        <v>155.46831421759498</v>
      </c>
      <c r="AE67" s="17">
        <f t="shared" si="12"/>
        <v>164.92501812745786</v>
      </c>
      <c r="AF67" s="17">
        <f t="shared" si="12"/>
        <v>174.4171596803717</v>
      </c>
      <c r="AG67" s="17">
        <f t="shared" si="12"/>
        <v>183.94487167382658</v>
      </c>
    </row>
    <row r="68" spans="2:33">
      <c r="B68" s="24" t="s">
        <v>95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17">
        <f t="shared" si="11"/>
        <v>7.950722027735992</v>
      </c>
      <c r="O68" s="17">
        <f t="shared" si="12"/>
        <v>15.944716572000516</v>
      </c>
      <c r="P68" s="17">
        <f t="shared" si="12"/>
        <v>23.982219147339038</v>
      </c>
      <c r="Q68" s="17">
        <f t="shared" si="12"/>
        <v>32.063466550106568</v>
      </c>
      <c r="R68" s="17">
        <f t="shared" si="12"/>
        <v>40.188696865443035</v>
      </c>
      <c r="S68" s="17">
        <f t="shared" si="12"/>
        <v>48.358149474288211</v>
      </c>
      <c r="T68" s="17">
        <f t="shared" si="12"/>
        <v>56.572065060434397</v>
      </c>
      <c r="U68" s="17">
        <f t="shared" si="12"/>
        <v>64.830685617616382</v>
      </c>
      <c r="V68" s="17">
        <f t="shared" si="12"/>
        <v>73.134254456641884</v>
      </c>
      <c r="W68" s="17">
        <f t="shared" si="12"/>
        <v>81.483016212559505</v>
      </c>
      <c r="X68" s="17">
        <f t="shared" si="12"/>
        <v>89.877216851865796</v>
      </c>
      <c r="Y68" s="17">
        <f t="shared" si="12"/>
        <v>98.317103679752336</v>
      </c>
      <c r="Z68" s="17">
        <f t="shared" si="12"/>
        <v>106.80292534739101</v>
      </c>
      <c r="AA68" s="17">
        <f t="shared" si="12"/>
        <v>115.33493185926</v>
      </c>
      <c r="AB68" s="17">
        <f t="shared" si="12"/>
        <v>123.9133745805093</v>
      </c>
      <c r="AC68" s="17">
        <f t="shared" si="12"/>
        <v>132.53850624436654</v>
      </c>
      <c r="AD68" s="17">
        <f t="shared" si="12"/>
        <v>141.2105809595821</v>
      </c>
      <c r="AE68" s="17">
        <f t="shared" si="12"/>
        <v>149.92985421791627</v>
      </c>
      <c r="AF68" s="17">
        <f t="shared" si="12"/>
        <v>158.69658290166581</v>
      </c>
      <c r="AG68" s="17">
        <f t="shared" si="12"/>
        <v>167.51102529123295</v>
      </c>
    </row>
    <row r="69" spans="2:33">
      <c r="B69" s="24" t="s">
        <v>86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17">
        <f t="shared" si="11"/>
        <v>168.55291753587699</v>
      </c>
      <c r="O69" s="17">
        <f t="shared" si="12"/>
        <v>340.29405214169128</v>
      </c>
      <c r="P69" s="17">
        <f t="shared" si="12"/>
        <v>515.28370967410592</v>
      </c>
      <c r="Q69" s="17">
        <f t="shared" si="12"/>
        <v>693.58333668888554</v>
      </c>
      <c r="R69" s="17">
        <f t="shared" si="12"/>
        <v>875.25554201748128</v>
      </c>
      <c r="S69" s="17">
        <f t="shared" si="12"/>
        <v>1060.3641187517424</v>
      </c>
      <c r="T69" s="17">
        <f t="shared" si="12"/>
        <v>1248.9740666444723</v>
      </c>
      <c r="U69" s="17">
        <f t="shared" si="12"/>
        <v>1441.1516149336985</v>
      </c>
      <c r="V69" s="17">
        <f t="shared" si="12"/>
        <v>1636.964245598665</v>
      </c>
      <c r="W69" s="17">
        <f t="shared" si="12"/>
        <v>1836.4807170557215</v>
      </c>
      <c r="X69" s="17">
        <f t="shared" si="12"/>
        <v>2039.7710883024247</v>
      </c>
      <c r="Y69" s="17">
        <f t="shared" si="12"/>
        <v>2246.9067435183279</v>
      </c>
      <c r="Z69" s="17">
        <f t="shared" si="12"/>
        <v>2457.9604171311039</v>
      </c>
      <c r="AA69" s="17">
        <f t="shared" si="12"/>
        <v>2673.0062193567937</v>
      </c>
      <c r="AB69" s="17">
        <f t="shared" si="12"/>
        <v>2892.1196622231637</v>
      </c>
      <c r="AC69" s="17">
        <f t="shared" si="12"/>
        <v>3115.3776860852959</v>
      </c>
      <c r="AD69" s="17">
        <f t="shared" si="12"/>
        <v>3342.8586866427195</v>
      </c>
      <c r="AE69" s="17">
        <f t="shared" si="12"/>
        <v>3574.6425424675945</v>
      </c>
      <c r="AF69" s="17">
        <f t="shared" si="12"/>
        <v>3810.8106430535809</v>
      </c>
      <c r="AG69" s="17">
        <f t="shared" si="12"/>
        <v>4051.4459173952673</v>
      </c>
    </row>
    <row r="70" spans="2:33">
      <c r="B70" s="24" t="s">
        <v>83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17">
        <f t="shared" si="11"/>
        <v>3.0170550476163385</v>
      </c>
      <c r="O70" s="17">
        <f t="shared" si="12"/>
        <v>6.0556452981677467</v>
      </c>
      <c r="P70" s="17">
        <f t="shared" si="12"/>
        <v>9.1159244661069465</v>
      </c>
      <c r="Q70" s="17">
        <f t="shared" si="12"/>
        <v>12.198047363073101</v>
      </c>
      <c r="R70" s="17">
        <f t="shared" si="12"/>
        <v>15.30216990572336</v>
      </c>
      <c r="S70" s="17">
        <f t="shared" si="12"/>
        <v>18.428449123620283</v>
      </c>
      <c r="T70" s="17">
        <f t="shared" si="12"/>
        <v>21.577043167175532</v>
      </c>
      <c r="U70" s="17">
        <f t="shared" si="12"/>
        <v>24.748111315650306</v>
      </c>
      <c r="V70" s="17">
        <f t="shared" si="12"/>
        <v>27.941813985212889</v>
      </c>
      <c r="W70" s="17">
        <f t="shared" si="12"/>
        <v>31.158312737053677</v>
      </c>
      <c r="X70" s="17">
        <f t="shared" si="12"/>
        <v>34.397770285558124</v>
      </c>
      <c r="Y70" s="17">
        <f t="shared" si="12"/>
        <v>37.660350506538066</v>
      </c>
      <c r="Z70" s="17">
        <f t="shared" si="12"/>
        <v>40.946218445521822</v>
      </c>
      <c r="AA70" s="17">
        <f t="shared" si="12"/>
        <v>44.255540326103244</v>
      </c>
      <c r="AB70" s="17">
        <f t="shared" si="12"/>
        <v>47.588483558350788</v>
      </c>
      <c r="AC70" s="17">
        <f t="shared" si="12"/>
        <v>50.94521674727622</v>
      </c>
      <c r="AD70" s="17">
        <f t="shared" si="12"/>
        <v>54.325909701363912</v>
      </c>
      <c r="AE70" s="17">
        <f t="shared" si="12"/>
        <v>57.730733441160965</v>
      </c>
      <c r="AF70" s="17">
        <f t="shared" si="12"/>
        <v>61.15986020792883</v>
      </c>
      <c r="AG70" s="17">
        <f t="shared" si="12"/>
        <v>64.6134634723565</v>
      </c>
    </row>
    <row r="71" spans="2:33">
      <c r="B71" s="24" t="s">
        <v>87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17">
        <f t="shared" si="11"/>
        <v>21.78342064732874</v>
      </c>
      <c r="O71" s="17">
        <f t="shared" si="12"/>
        <v>44.239319051909092</v>
      </c>
      <c r="P71" s="17">
        <f t="shared" si="12"/>
        <v>67.388455329487897</v>
      </c>
      <c r="Q71" s="17">
        <f t="shared" si="12"/>
        <v>91.252230483039966</v>
      </c>
      <c r="R71" s="17">
        <f t="shared" si="12"/>
        <v>115.85270618765014</v>
      </c>
      <c r="S71" s="17">
        <f t="shared" si="12"/>
        <v>141.21262518617618</v>
      </c>
      <c r="T71" s="17">
        <f t="shared" si="12"/>
        <v>167.3554323145471</v>
      </c>
      <c r="U71" s="17">
        <f t="shared" si="12"/>
        <v>194.30529617613615</v>
      </c>
      <c r="V71" s="17">
        <f t="shared" si="12"/>
        <v>222.08713148524453</v>
      </c>
      <c r="W71" s="17">
        <f t="shared" si="12"/>
        <v>250.72662210035253</v>
      </c>
      <c r="X71" s="17">
        <f t="shared" si="12"/>
        <v>280.25024476843271</v>
      </c>
      <c r="Y71" s="17">
        <f t="shared" si="12"/>
        <v>310.6852936022749</v>
      </c>
      <c r="Z71" s="17">
        <f t="shared" si="12"/>
        <v>342.05990531345321</v>
      </c>
      <c r="AA71" s="17">
        <f t="shared" si="12"/>
        <v>374.40308522426187</v>
      </c>
      <c r="AB71" s="17">
        <f t="shared" si="12"/>
        <v>407.74473408266783</v>
      </c>
      <c r="AC71" s="17">
        <f t="shared" si="12"/>
        <v>442.11567570506975</v>
      </c>
      <c r="AD71" s="17">
        <f t="shared" si="12"/>
        <v>477.54768547241849</v>
      </c>
      <c r="AE71" s="17">
        <f t="shared" si="12"/>
        <v>514.07351970604498</v>
      </c>
      <c r="AF71" s="17">
        <f t="shared" si="12"/>
        <v>551.72694595034989</v>
      </c>
      <c r="AG71" s="17">
        <f t="shared" si="12"/>
        <v>590.54277419035418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98B00-B238-4039-9FF5-E30D5428AF32}">
  <sheetPr>
    <tabColor rgb="FF92D050"/>
  </sheetPr>
  <dimension ref="A1:F14"/>
  <sheetViews>
    <sheetView showGridLines="0" workbookViewId="0"/>
  </sheetViews>
  <sheetFormatPr defaultRowHeight="14.45"/>
  <cols>
    <col min="2" max="2" width="15.7109375" bestFit="1" customWidth="1"/>
    <col min="3" max="3" width="11" bestFit="1" customWidth="1"/>
    <col min="4" max="4" width="18.7109375" bestFit="1" customWidth="1"/>
    <col min="5" max="5" width="22.28515625" bestFit="1" customWidth="1"/>
    <col min="6" max="6" width="8" bestFit="1" customWidth="1"/>
    <col min="7" max="7" width="11.5703125" customWidth="1"/>
    <col min="16376" max="16376" width="9.140625" customWidth="1"/>
  </cols>
  <sheetData>
    <row r="1" spans="1:6">
      <c r="A1" s="66" t="s">
        <v>99</v>
      </c>
    </row>
    <row r="2" spans="1:6">
      <c r="B2" s="63" t="s">
        <v>100</v>
      </c>
      <c r="C2" s="63" t="s">
        <v>101</v>
      </c>
      <c r="D2" s="63" t="s">
        <v>102</v>
      </c>
      <c r="E2" s="63" t="s">
        <v>103</v>
      </c>
      <c r="F2" s="59"/>
    </row>
    <row r="3" spans="1:6">
      <c r="F3" s="59"/>
    </row>
    <row r="4" spans="1:6">
      <c r="B4" s="61" t="s">
        <v>88</v>
      </c>
      <c r="C4" s="59">
        <v>1.1265470198873901E-2</v>
      </c>
      <c r="D4" s="62">
        <v>193.54075975231427</v>
      </c>
      <c r="E4" s="62">
        <v>2.1803276612571096</v>
      </c>
      <c r="F4" s="59"/>
    </row>
    <row r="5" spans="1:6">
      <c r="B5" s="61" t="s">
        <v>93</v>
      </c>
      <c r="C5" s="59">
        <v>2.0554542117243606E-2</v>
      </c>
      <c r="D5" s="62">
        <v>52387.692660379005</v>
      </c>
      <c r="E5" s="62">
        <v>1076.805035212974</v>
      </c>
      <c r="F5" s="59"/>
    </row>
    <row r="6" spans="1:6">
      <c r="B6" s="61" t="s">
        <v>94</v>
      </c>
      <c r="C6" s="59">
        <v>1.4822987103781448E-2</v>
      </c>
      <c r="D6" s="62">
        <v>12037.437150368165</v>
      </c>
      <c r="E6" s="62">
        <v>178.43077564248702</v>
      </c>
      <c r="F6" s="59"/>
    </row>
    <row r="7" spans="1:6">
      <c r="B7" s="61" t="s">
        <v>85</v>
      </c>
      <c r="C7" s="59">
        <v>4.6445359591848539E-3</v>
      </c>
      <c r="D7" s="62">
        <v>2756.4593772971357</v>
      </c>
      <c r="E7" s="62">
        <v>12.802474697888837</v>
      </c>
      <c r="F7" s="59"/>
    </row>
    <row r="8" spans="1:6">
      <c r="B8" s="61" t="s">
        <v>95</v>
      </c>
      <c r="C8" s="59">
        <v>3.8539766469831765E-3</v>
      </c>
      <c r="D8" s="62">
        <v>2058.1164297372388</v>
      </c>
      <c r="E8" s="62">
        <v>7.9319326569797104</v>
      </c>
      <c r="F8" s="59"/>
    </row>
    <row r="9" spans="1:6">
      <c r="B9" s="61" t="s">
        <v>86</v>
      </c>
      <c r="C9" s="59">
        <v>1.5020626931831867E-2</v>
      </c>
      <c r="D9" s="62">
        <v>9432.6179559697503</v>
      </c>
      <c r="E9" s="62">
        <v>141.68383530712009</v>
      </c>
      <c r="F9" s="59"/>
    </row>
    <row r="10" spans="1:6">
      <c r="B10" s="61" t="s">
        <v>83</v>
      </c>
      <c r="C10" s="59">
        <v>8.1032329500671917E-3</v>
      </c>
      <c r="D10" s="62">
        <v>739.24589163126223</v>
      </c>
      <c r="E10" s="62">
        <v>5.9902816672682446</v>
      </c>
      <c r="F10" s="59"/>
    </row>
    <row r="11" spans="1:6">
      <c r="B11" s="61" t="s">
        <v>87</v>
      </c>
      <c r="C11" s="59">
        <v>3.3104671198445235E-2</v>
      </c>
      <c r="D11" s="62">
        <v>467.8897748651309</v>
      </c>
      <c r="E11" s="62">
        <v>15.489337154024724</v>
      </c>
      <c r="F11" s="59"/>
    </row>
    <row r="12" spans="1:6" ht="15" thickBot="1">
      <c r="D12" s="64">
        <v>80073.000000000015</v>
      </c>
      <c r="E12" s="64">
        <v>1441.3139999999994</v>
      </c>
      <c r="F12" s="59"/>
    </row>
    <row r="13" spans="1:6" ht="15" thickTop="1">
      <c r="F13" s="59"/>
    </row>
    <row r="14" spans="1:6">
      <c r="F14" s="59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5B23-9BAD-4140-A354-8AC952F7B851}">
  <sheetPr>
    <tabColor rgb="FF92D050"/>
  </sheetPr>
  <dimension ref="A1:F13"/>
  <sheetViews>
    <sheetView showGridLines="0" workbookViewId="0"/>
  </sheetViews>
  <sheetFormatPr defaultRowHeight="14.45"/>
  <cols>
    <col min="2" max="2" width="15.7109375" bestFit="1" customWidth="1"/>
    <col min="3" max="3" width="11" bestFit="1" customWidth="1"/>
    <col min="4" max="4" width="18.7109375" bestFit="1" customWidth="1"/>
    <col min="5" max="5" width="22.28515625" bestFit="1" customWidth="1"/>
    <col min="9" max="9" width="18.28515625" customWidth="1"/>
    <col min="10" max="10" width="13.85546875" customWidth="1"/>
    <col min="11" max="11" width="10" bestFit="1" customWidth="1"/>
    <col min="12" max="12" width="14.7109375" bestFit="1" customWidth="1"/>
    <col min="16376" max="16376" width="9.140625" customWidth="1"/>
  </cols>
  <sheetData>
    <row r="1" spans="1:6">
      <c r="A1" s="66" t="s">
        <v>104</v>
      </c>
    </row>
    <row r="2" spans="1:6">
      <c r="B2" s="63" t="s">
        <v>100</v>
      </c>
      <c r="C2" s="63" t="s">
        <v>101</v>
      </c>
      <c r="D2" s="63" t="s">
        <v>102</v>
      </c>
      <c r="E2" s="63" t="s">
        <v>103</v>
      </c>
    </row>
    <row r="3" spans="1:6">
      <c r="B3" s="61"/>
    </row>
    <row r="4" spans="1:6">
      <c r="B4" s="61" t="s">
        <v>88</v>
      </c>
      <c r="C4" s="65" t="s">
        <v>105</v>
      </c>
    </row>
    <row r="5" spans="1:6">
      <c r="B5" s="61" t="s">
        <v>93</v>
      </c>
      <c r="C5" s="59">
        <v>2.016434812472202E-2</v>
      </c>
      <c r="D5" s="62">
        <v>49469.456715193766</v>
      </c>
      <c r="E5" s="62">
        <v>997.51934674603456</v>
      </c>
    </row>
    <row r="6" spans="1:6">
      <c r="B6" s="61" t="s">
        <v>94</v>
      </c>
      <c r="C6" s="59">
        <v>2.5696160442123639E-2</v>
      </c>
      <c r="D6" s="62">
        <v>9969.6353906089807</v>
      </c>
      <c r="E6" s="62">
        <v>256.18135054656233</v>
      </c>
    </row>
    <row r="7" spans="1:6">
      <c r="B7" s="61" t="s">
        <v>85</v>
      </c>
      <c r="C7" s="59">
        <v>3.7473567311430305E-3</v>
      </c>
      <c r="D7" s="62">
        <v>2359.2572072995695</v>
      </c>
      <c r="E7" s="62">
        <v>8.8409783762717495</v>
      </c>
    </row>
    <row r="8" spans="1:6">
      <c r="B8" s="61" t="s">
        <v>95</v>
      </c>
      <c r="C8" s="59">
        <v>5.4425895380886876E-3</v>
      </c>
      <c r="D8" s="62">
        <v>1452.9267172442073</v>
      </c>
      <c r="E8" s="62">
        <v>7.9076837508828639</v>
      </c>
    </row>
    <row r="9" spans="1:6">
      <c r="B9" s="61" t="s">
        <v>86</v>
      </c>
      <c r="C9" s="59">
        <v>1.8915229214341012E-2</v>
      </c>
      <c r="D9" s="62">
        <v>8745.5396350215287</v>
      </c>
      <c r="E9" s="62">
        <v>165.42388679953646</v>
      </c>
    </row>
    <row r="10" spans="1:6">
      <c r="B10" s="61" t="s">
        <v>83</v>
      </c>
      <c r="C10" s="59">
        <v>7.1378223450343442E-3</v>
      </c>
      <c r="D10" s="62">
        <v>419.68997334426899</v>
      </c>
      <c r="E10" s="62">
        <v>2.9956724697235915</v>
      </c>
    </row>
    <row r="11" spans="1:6">
      <c r="B11" s="61" t="s">
        <v>87</v>
      </c>
      <c r="C11" s="59">
        <v>3.0871081642273538E-2</v>
      </c>
      <c r="D11" s="62">
        <v>684.49436128767684</v>
      </c>
      <c r="E11" s="62">
        <v>21.131081310987753</v>
      </c>
      <c r="F11" s="62"/>
    </row>
    <row r="12" spans="1:6" ht="15" thickBot="1">
      <c r="D12" s="64">
        <v>73101</v>
      </c>
      <c r="E12" s="64">
        <v>1459.9999999999993</v>
      </c>
      <c r="F12" s="62"/>
    </row>
    <row r="13" spans="1:6" ht="15" thickTop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747140-f783-4f59-8614-018c6afd717d">
      <Terms xmlns="http://schemas.microsoft.com/office/infopath/2007/PartnerControls"/>
    </lcf76f155ced4ddcb4097134ff3c332f>
    <TaxCatchAll xmlns="9735b189-7d43-444d-8bb4-0cf2e8ea0f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716B8A2C91BC45ABDD92CEA8618734" ma:contentTypeVersion="14" ma:contentTypeDescription="Create a new document." ma:contentTypeScope="" ma:versionID="927416c30794a877d1c2650a734c5096">
  <xsd:schema xmlns:xsd="http://www.w3.org/2001/XMLSchema" xmlns:xs="http://www.w3.org/2001/XMLSchema" xmlns:p="http://schemas.microsoft.com/office/2006/metadata/properties" xmlns:ns2="fb747140-f783-4f59-8614-018c6afd717d" xmlns:ns3="9735b189-7d43-444d-8bb4-0cf2e8ea0f16" targetNamespace="http://schemas.microsoft.com/office/2006/metadata/properties" ma:root="true" ma:fieldsID="dc82c2e97be3ea8d77e23cc1c7751e68" ns2:_="" ns3:_="">
    <xsd:import namespace="fb747140-f783-4f59-8614-018c6afd717d"/>
    <xsd:import namespace="9735b189-7d43-444d-8bb4-0cf2e8ea0f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47140-f783-4f59-8614-018c6afd7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f688115-0302-4e1f-a4da-adfe537ad0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5b189-7d43-444d-8bb4-0cf2e8ea0f1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175a91f-47c8-4324-9b6e-041578865764}" ma:internalName="TaxCatchAll" ma:showField="CatchAllData" ma:web="9735b189-7d43-444d-8bb4-0cf2e8ea0f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504D36-1846-490C-8AEE-ADD0D951097A}"/>
</file>

<file path=customXml/itemProps2.xml><?xml version="1.0" encoding="utf-8"?>
<ds:datastoreItem xmlns:ds="http://schemas.openxmlformats.org/officeDocument/2006/customXml" ds:itemID="{00B959E1-D892-4BB8-8BB3-7EAB9F922029}"/>
</file>

<file path=customXml/itemProps3.xml><?xml version="1.0" encoding="utf-8"?>
<ds:datastoreItem xmlns:ds="http://schemas.openxmlformats.org/officeDocument/2006/customXml" ds:itemID="{D162D6A6-2541-47A9-8725-8F2E1FBE87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shaun.dennison@farrierswier.com.au</cp:lastModifiedBy>
  <cp:revision>1</cp:revision>
  <dcterms:created xsi:type="dcterms:W3CDTF">2022-10-04T06:40:10Z</dcterms:created>
  <dcterms:modified xsi:type="dcterms:W3CDTF">2022-10-05T01:37:23Z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0x010100A2716B8A2C91BC45ABDD92CEA8618734</vt:lpwstr>
  </property>
  <property fmtid="{D5CDD505-2E9C-101B-9397-08002B2CF9AE}" pid="3" name="MediaServiceImageTags">
    <vt:lpwstr/>
  </property>
</Properties>
</file>